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rammdhfile02\Filery Supplementary Folders\Buildings\2022\RUK2022N00235 - Camden Goods Yard 3rd S73 - LCA\Sustainability\WLCA_GLA_Template_New\"/>
    </mc:Choice>
  </mc:AlternateContent>
  <xr:revisionPtr revIDLastSave="0" documentId="13_ncr:1_{009C2522-2FAE-440A-9F29-63D79B804094}" xr6:coauthVersionLast="47" xr6:coauthVersionMax="47" xr10:uidLastSave="{00000000-0000-0000-0000-000000000000}"/>
  <bookViews>
    <workbookView xWindow="-108" yWindow="-108" windowWidth="30936" windowHeight="16896"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2" i="11" l="1"/>
  <c r="D92" i="11"/>
  <c r="I91" i="11"/>
  <c r="D91" i="11"/>
  <c r="I90" i="11"/>
  <c r="D90" i="11"/>
  <c r="I88" i="11"/>
  <c r="D88" i="11"/>
  <c r="I87" i="11"/>
  <c r="D87" i="11"/>
  <c r="I86" i="11"/>
  <c r="D86" i="11"/>
  <c r="I85" i="11"/>
  <c r="D85" i="11"/>
  <c r="I84" i="11"/>
  <c r="D84" i="11"/>
  <c r="I83" i="11"/>
  <c r="D83" i="11"/>
  <c r="I82" i="11"/>
  <c r="D82" i="11"/>
  <c r="I81" i="11"/>
  <c r="D81" i="11"/>
  <c r="I80" i="11"/>
  <c r="D80" i="11"/>
  <c r="I79" i="11"/>
  <c r="D79" i="11"/>
  <c r="I78" i="11"/>
  <c r="D78" i="11"/>
  <c r="I76" i="11"/>
  <c r="D76" i="11"/>
  <c r="I75" i="11"/>
  <c r="D75" i="11"/>
  <c r="I74" i="11"/>
  <c r="D74" i="11"/>
  <c r="I72" i="11"/>
  <c r="D72" i="11"/>
  <c r="I71" i="11"/>
  <c r="D71" i="11"/>
  <c r="I70" i="11"/>
  <c r="D70" i="11"/>
  <c r="I69" i="11"/>
  <c r="D69" i="11"/>
  <c r="I68" i="11"/>
  <c r="D68" i="11"/>
  <c r="I66" i="11"/>
  <c r="D66" i="11"/>
  <c r="I65" i="11"/>
  <c r="D65" i="11"/>
  <c r="I64" i="11"/>
  <c r="D64" i="11"/>
  <c r="I63" i="11"/>
  <c r="D63" i="11"/>
  <c r="I62" i="11"/>
  <c r="D62" i="11"/>
  <c r="I61" i="11"/>
  <c r="D61" i="11"/>
  <c r="I60" i="11"/>
  <c r="D60" i="11"/>
  <c r="I59" i="11"/>
  <c r="D59" i="11"/>
  <c r="S100" i="9"/>
  <c r="D142" i="11" l="1"/>
  <c r="E26" i="11"/>
  <c r="E25" i="11"/>
  <c r="D26" i="11"/>
  <c r="D25" i="11"/>
  <c r="C26" i="11"/>
  <c r="C25" i="11"/>
  <c r="E44" i="9"/>
  <c r="E43" i="9"/>
  <c r="D44" i="9"/>
  <c r="D43" i="9"/>
  <c r="C44" i="9"/>
  <c r="C43" i="9"/>
  <c r="D26" i="10"/>
  <c r="C26" i="10"/>
  <c r="E26" i="10"/>
  <c r="E25" i="10"/>
  <c r="D25" i="10"/>
  <c r="C25" i="10"/>
  <c r="S83" i="10"/>
  <c r="N121" i="9" l="1"/>
  <c r="O121" i="9"/>
  <c r="F171" i="11" l="1"/>
  <c r="I104" i="10"/>
  <c r="F104" i="10"/>
  <c r="S157" i="11"/>
  <c r="F121" i="9" l="1"/>
  <c r="S103" i="10"/>
  <c r="S120" i="9"/>
  <c r="T171" i="11"/>
  <c r="S170" i="11"/>
  <c r="O171" i="11"/>
  <c r="G171" i="11"/>
  <c r="D76" i="10" l="1"/>
  <c r="I76" i="10"/>
  <c r="H76" i="10"/>
  <c r="I142" i="11"/>
  <c r="H142" i="11"/>
  <c r="I92" i="9"/>
  <c r="H92" i="9"/>
  <c r="D92" i="9"/>
  <c r="S166" i="11" l="1"/>
  <c r="S169" i="11"/>
  <c r="S168" i="11"/>
  <c r="S167" i="11"/>
  <c r="S164" i="11"/>
  <c r="L121" i="9" l="1"/>
  <c r="S101" i="9" l="1"/>
  <c r="S102" i="9"/>
  <c r="S103" i="9"/>
  <c r="S104" i="9"/>
  <c r="S105" i="9"/>
  <c r="S106" i="9"/>
  <c r="S107" i="9"/>
  <c r="S108" i="9"/>
  <c r="S109" i="9"/>
  <c r="S110" i="9"/>
  <c r="S111" i="9"/>
  <c r="S112" i="9"/>
  <c r="S113" i="9"/>
  <c r="S114" i="9"/>
  <c r="S115" i="9"/>
  <c r="S116" i="9"/>
  <c r="S117" i="9"/>
  <c r="S118" i="9"/>
  <c r="S119" i="9"/>
  <c r="I93" i="9"/>
  <c r="H93" i="9"/>
  <c r="D93" i="9"/>
  <c r="I143" i="11"/>
  <c r="H143" i="11"/>
  <c r="D143"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51" i="11"/>
  <c r="S152" i="11"/>
  <c r="S153" i="11"/>
  <c r="S154" i="11"/>
  <c r="S156" i="11"/>
  <c r="S158" i="11"/>
  <c r="S159" i="11"/>
  <c r="S160" i="11"/>
  <c r="S161" i="11"/>
  <c r="S162" i="11"/>
  <c r="S163" i="11"/>
  <c r="S165" i="11"/>
  <c r="S150" i="11"/>
  <c r="P171" i="11"/>
  <c r="Q171" i="11"/>
  <c r="Q172" i="11" s="1"/>
  <c r="R171" i="11"/>
  <c r="R172" i="11" s="1"/>
  <c r="N171" i="11"/>
  <c r="N172" i="11" s="1"/>
  <c r="L171" i="11"/>
  <c r="J171" i="11"/>
  <c r="J172" i="11" s="1"/>
  <c r="I171" i="11"/>
  <c r="I172" i="11" s="1"/>
  <c r="H171" i="11"/>
  <c r="F172" i="11"/>
  <c r="E171" i="11"/>
  <c r="E172" i="11" s="1"/>
  <c r="D40" i="9" l="1"/>
  <c r="D41" i="9" s="1"/>
  <c r="E22" i="10"/>
  <c r="E23" i="10" s="1"/>
  <c r="D105" i="10"/>
  <c r="C23" i="10"/>
  <c r="D22" i="10"/>
  <c r="D23" i="10" s="1"/>
  <c r="D122" i="9"/>
  <c r="C40" i="9"/>
  <c r="C41" i="9" s="1"/>
  <c r="E40" i="9"/>
  <c r="E41" i="9" s="1"/>
  <c r="P172" i="11"/>
  <c r="H22" i="11"/>
  <c r="H34" i="9" s="1"/>
  <c r="H172" i="11"/>
  <c r="S104" i="10"/>
  <c r="S105" i="10" s="1"/>
  <c r="S121" i="9"/>
  <c r="S122" i="9" s="1"/>
  <c r="O122" i="9"/>
  <c r="H40" i="9"/>
  <c r="H41" i="9" s="1"/>
  <c r="G122" i="9"/>
  <c r="F40" i="9"/>
  <c r="F41" i="9" s="1"/>
  <c r="T122" i="9"/>
  <c r="I40" i="9"/>
  <c r="I41" i="9" s="1"/>
  <c r="G22" i="11"/>
  <c r="G34" i="9" s="1"/>
  <c r="G172" i="11"/>
  <c r="T172" i="11"/>
  <c r="I22" i="11"/>
  <c r="I34" i="9" s="1"/>
  <c r="O105" i="10"/>
  <c r="G105" i="10"/>
  <c r="F22" i="10"/>
  <c r="F23" i="10" s="1"/>
  <c r="T105" i="10"/>
  <c r="C105" i="10"/>
  <c r="K105" i="10"/>
  <c r="L105" i="10"/>
  <c r="G23" i="10"/>
  <c r="O172" i="11"/>
  <c r="L172" i="11"/>
  <c r="C122" i="9"/>
  <c r="N122" i="9"/>
  <c r="J122" i="9"/>
  <c r="I23" i="10"/>
  <c r="H22" i="10"/>
  <c r="H23" i="10" s="1"/>
  <c r="I23" i="11" l="1"/>
  <c r="I35" i="9" s="1"/>
  <c r="H23" i="11"/>
  <c r="H35" i="9" s="1"/>
  <c r="G23" i="11"/>
  <c r="G35" i="9" s="1"/>
  <c r="I77" i="10"/>
  <c r="H77" i="10"/>
  <c r="D77" i="10"/>
  <c r="D171" i="11" l="1"/>
  <c r="C22" i="11" s="1"/>
  <c r="C171" i="11"/>
  <c r="C34" i="9" l="1"/>
  <c r="C172" i="11"/>
  <c r="D172" i="11"/>
  <c r="C23" i="11" l="1"/>
  <c r="C35" i="9" s="1"/>
  <c r="K171" i="11"/>
  <c r="D22" i="11" s="1"/>
  <c r="S155" i="11"/>
  <c r="S171" i="11" s="1"/>
  <c r="D23" i="11" l="1"/>
  <c r="D35" i="9" s="1"/>
  <c r="D34" i="9"/>
  <c r="F22" i="11"/>
  <c r="E22" i="11"/>
  <c r="E34" i="9" s="1"/>
  <c r="K172" i="11"/>
  <c r="S172" i="11"/>
  <c r="F23" i="11" l="1"/>
  <c r="F35" i="9" s="1"/>
  <c r="F34" i="9"/>
  <c r="E23" i="11"/>
  <c r="E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tc={AFBBAE51-95A9-44F5-8C1C-C5E569F33057}</author>
    <author>tc={CC3494E1-BE4B-4235-A91B-7F2B55BF41B6}</author>
    <author>tc={061DAD4F-0A99-4F2E-B693-A43BB826BECA}</author>
    <author>tc={C0224510-1F5F-434A-8251-00AFDC199D7B}</author>
    <author>tc={C892D877-81C4-4B41-98F6-7E32DF0D9EB3}</author>
  </authors>
  <commentList>
    <comment ref="H155" authorId="0" shapeId="0" xr:uid="{AFBBAE51-95A9-44F5-8C1C-C5E569F33057}">
      <text>
        <t>[Threaded comment]
Your version of Excel allows you to read this threaded comment; however, any edits to it will get removed if the file is opened in a newer version of Excel. Learn more: https://go.microsoft.com/fwlink/?linkid=870924
Comment:
    Based on GLA standard assumption of 10 kgCO2e/m2  of gross internal area (GIA) to cover all building element categories (&gt;1% of modules A1-A5: 6.43 kgCO2e/m2 GIA) in the absence of more specific information.</t>
      </text>
    </comment>
    <comment ref="O155" authorId="1" shapeId="0" xr:uid="{CC3494E1-BE4B-4235-A91B-7F2B55BF41B6}">
      <text>
        <t>[Threaded comment]
Your version of Excel allows you to read this threaded comment; however, any edits to it will get removed if the file is opened in a newer version of Excel. Learn more: https://go.microsoft.com/fwlink/?linkid=870924
Comment:
    RICS, section 3.5.4.1 C1 average rate of 3.4kgCO2e/m2 GIA</t>
      </text>
    </comment>
    <comment ref="D165" authorId="2" shapeId="0" xr:uid="{061DAD4F-0A99-4F2E-B693-A43BB826BECA}">
      <text>
        <t>[Threaded comment]
Your version of Excel allows you to read this threaded comment; however, any edits to it will get removed if the file is opened in a newer version of Excel. Learn more: https://go.microsoft.com/fwlink/?linkid=870924
Comment:
    A1-A5 estimate based on GLA current benchmarks for Office Buildings 19kgCO2e/m2 GIA</t>
      </text>
    </comment>
    <comment ref="J165" authorId="3" shapeId="0" xr:uid="{C0224510-1F5F-434A-8251-00AFDC199D7B}">
      <text>
        <t>[Threaded comment]
Your version of Excel allows you to read this threaded comment; however, any edits to it will get removed if the file is opened in a newer version of Excel. Learn more: https://go.microsoft.com/fwlink/?linkid=870924
Comment:
    B-C estimate based on GLA current benchmarks for Office Buildings 40.5kgCO2e/m2 GIA</t>
      </text>
    </comment>
    <comment ref="F170" authorId="4" shapeId="0" xr:uid="{C892D877-81C4-4B41-98F6-7E32DF0D9EB3}">
      <text>
        <t>[Threaded comment]
Your version of Excel allows you to read this threaded comment; however, any edits to it will get removed if the file is opened in a newer version of Excel. Learn more: https://go.microsoft.com/fwlink/?linkid=870924
Comment:
    Average figures have been used to capture the Building Construction Site Emissions (A5) at 30.34
kgCO2e/m2 of GIA and Excavation works at 1.4 kgCO2e/m3 of removed masses</t>
      </text>
    </comment>
  </commentList>
</comments>
</file>

<file path=xl/sharedStrings.xml><?xml version="1.0" encoding="utf-8"?>
<sst xmlns="http://schemas.openxmlformats.org/spreadsheetml/2006/main" count="909" uniqueCount="387">
  <si>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</si>
  <si>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</si>
  <si>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</si>
  <si>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</si>
  <si>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</si>
  <si>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</si>
  <si>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</si>
  <si>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</si>
  <si>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</si>
  <si>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</si>
  <si>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</si>
  <si>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</si>
  <si>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</si>
  <si>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</si>
  <si>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</si>
  <si>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</si>
  <si>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</si>
  <si>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</si>
  <si>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</si>
  <si>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</si>
  <si>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</si>
  <si>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</si>
  <si>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</si>
  <si>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</si>
  <si>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</si>
  <si>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</si>
  <si>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</si>
  <si>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</si>
  <si>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</si>
  <si>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</si>
  <si>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</si>
  <si>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</si>
  <si>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</si>
  <si>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</si>
  <si>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</si>
  <si>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</si>
  <si>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</si>
  <si>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</si>
  <si>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</si>
  <si>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</si>
  <si>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</si>
  <si>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</si>
  <si>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</si>
  <si>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</si>
  <si>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</si>
  <si>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</si>
  <si>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</si>
  <si>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</si>
  <si>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</si>
  <si>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</si>
  <si>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</si>
  <si>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</si>
  <si>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</si>
  <si>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</si>
  <si>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</si>
  <si>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</si>
  <si>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</si>
  <si>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</si>
  <si>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</si>
  <si>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</si>
  <si>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</si>
  <si>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</si>
  <si>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</si>
  <si>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</si>
  <si>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</si>
  <si>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</si>
  <si>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</si>
  <si>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</si>
  <si>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</si>
  <si>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</si>
  <si>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</si>
  <si>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</si>
  <si>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</si>
  <si>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</si>
  <si>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</si>
  <si>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</si>
  <si>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</si>
  <si>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</si>
  <si>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</si>
  <si>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</si>
  <si>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</si>
  <si>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</si>
  <si>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</si>
  <si>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</si>
  <si>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</si>
  <si>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</si>
  <si>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</si>
  <si>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</si>
  <si>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</si>
  <si>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</si>
  <si>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</si>
  <si>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</si>
  <si>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</si>
  <si>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</si>
  <si>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</si>
  <si>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</si>
  <si>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</si>
  <si>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</si>
  <si>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</si>
  <si>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</si>
  <si>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</si>
  <si>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</si>
  <si>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</si>
  <si>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</si>
  <si>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</si>
  <si>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</si>
  <si>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</si>
  <si>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</si>
  <si>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</si>
  <si>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</si>
  <si>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</si>
  <si>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</si>
  <si>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</si>
  <si>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</si>
  <si>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</si>
  <si>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</si>
  <si>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</si>
  <si>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</si>
  <si>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</si>
  <si>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</si>
  <si>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</si>
  <si>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</si>
  <si>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</si>
  <si>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</si>
  <si>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</si>
  <si>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</si>
  <si>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</si>
  <si>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</si>
  <si>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</si>
  <si>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</si>
  <si>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</si>
  <si>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</si>
  <si>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</si>
  <si>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</si>
  <si>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</si>
  <si>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</si>
  <si>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</si>
  <si>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</si>
  <si>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</si>
  <si>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</si>
  <si>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</si>
  <si>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</si>
  <si>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</si>
  <si>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</si>
  <si>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</si>
  <si>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</si>
  <si>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</si>
  <si>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</si>
  <si>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</si>
  <si>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</si>
  <si>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</si>
  <si>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</si>
  <si>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</si>
  <si>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</si>
  <si>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</si>
  <si>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</si>
  <si>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</si>
  <si>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</si>
  <si>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</si>
  <si>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</si>
  <si>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</si>
  <si>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</si>
  <si>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</si>
  <si>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</si>
  <si>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</si>
  <si>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</si>
  <si>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</si>
  <si>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</si>
  <si>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</si>
  <si>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</si>
  <si>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</si>
  <si>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</si>
  <si>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</si>
  <si>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</si>
  <si>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</si>
  <si>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</si>
  <si>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</si>
  <si>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</si>
  <si>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</si>
  <si>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</si>
  <si>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</si>
  <si>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</si>
  <si>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</si>
  <si>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</si>
  <si>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</si>
  <si>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</si>
  <si>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</si>
  <si>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</si>
  <si>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</si>
  <si>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</si>
  <si>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</si>
  <si>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</si>
  <si>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</si>
  <si>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</si>
  <si>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</si>
  <si>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</si>
  <si>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</si>
  <si>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</si>
  <si>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</si>
  <si>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</si>
  <si>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</si>
  <si>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</si>
  <si>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</si>
  <si>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</si>
  <si>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</si>
  <si>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</si>
  <si>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</si>
  <si>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</si>
  <si>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</si>
  <si>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</si>
  <si>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</si>
  <si>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</si>
  <si>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</si>
  <si>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</si>
  <si>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</si>
  <si>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</si>
  <si>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</si>
  <si>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</si>
  <si>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</si>
  <si>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</si>
  <si>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</si>
  <si>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</si>
  <si>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</si>
  <si>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</si>
  <si>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</si>
  <si>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</si>
  <si>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</si>
  <si>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</si>
  <si>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</si>
  <si>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</si>
  <si>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</si>
  <si>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</si>
  <si>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</si>
  <si>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</si>
  <si>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</si>
  <si>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</si>
  <si>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</si>
  <si>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</si>
  <si>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</si>
  <si>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</si>
  <si>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</si>
  <si>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</si>
  <si>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</si>
  <si>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</si>
  <si>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</si>
  <si>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</si>
  <si>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</si>
  <si>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</si>
  <si>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</si>
  <si>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</si>
  <si>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</si>
  <si>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</si>
  <si>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</si>
  <si>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</si>
  <si>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</si>
  <si>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</si>
  <si>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</si>
  <si>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</si>
  <si>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</si>
  <si>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</si>
  <si>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</si>
  <si>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</si>
  <si>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</si>
  <si>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</si>
  <si>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</si>
  <si>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</si>
  <si>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</si>
  <si>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</si>
  <si>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</si>
  <si>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</si>
  <si>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</si>
  <si>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</si>
  <si>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</si>
  <si>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</si>
  <si>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</si>
  <si>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</si>
  <si>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</si>
  <si>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</si>
  <si>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</si>
  <si>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</si>
  <si>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</si>
  <si>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</si>
  <si>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</si>
  <si>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</si>
  <si>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</si>
  <si>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</si>
  <si>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</si>
  <si>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</si>
  <si>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</si>
  <si>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</si>
  <si>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</si>
  <si>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</si>
  <si>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</si>
  <si>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</si>
  <si>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</si>
  <si>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</si>
  <si>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</si>
  <si>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</si>
  <si>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xml:space="preserve">Camden Goods Yard, Juniper Building (Petrol Filling Station Site (PFS)) </t>
  </si>
  <si>
    <t>A1, A3, B1</t>
  </si>
  <si>
    <t>Redevelopment of petrol filling station site to include the erection of a new building to accommodate flexible retail/food &amp; drink floorspace (Class A1, A3 uses), Class B1 floorspace and a winter garden; with cycle parking, public space, public toilets and other associated works and highways works; all following demolition of existing petrol filling station. Use for a foodstore (Class A1 use) with associated car parking for a temporary period.</t>
  </si>
  <si>
    <t>Ramboll UK</t>
  </si>
  <si>
    <t>60 years</t>
  </si>
  <si>
    <t>OneClick LCA, Bionova - Carbon Assessment, GLA/RICS</t>
  </si>
  <si>
    <t>EPDs from the following EPD programmes: International EPD system, OneClick LCA, IBU, BRE, EPD Norge, International EPD System, MRPI, ITB, INIES, RTS, Australasian EPD System, OKOBAUDAT, EPD Ireland. Also carbon data from the UK ICE database.</t>
  </si>
  <si>
    <t xml:space="preserve">The LCA study has been reviewed and quality assured by Ramboll's LCA assessors, who have extensive experience in the construction industry and knowledge of construction materials, products, methods and relevant standards. Ramboll's LCA assessors have received extensive training on using various building LCA tools, including OneClick LCA - tool used to completed this assessment, and have completed over 50 different building LCAs. </t>
  </si>
  <si>
    <t>Aggregate</t>
  </si>
  <si>
    <t>No material replacement expected during the 60-year building lifespan.</t>
  </si>
  <si>
    <t>TBC</t>
  </si>
  <si>
    <t>Cement mortar</t>
  </si>
  <si>
    <t>Backfill use</t>
  </si>
  <si>
    <t>Crushed to aggregate for reuse or backfilling</t>
  </si>
  <si>
    <t>Plastic film for damp proofing</t>
  </si>
  <si>
    <t>Incineration</t>
  </si>
  <si>
    <t>Screed</t>
  </si>
  <si>
    <t>Formwork</t>
  </si>
  <si>
    <t>Reinforcement</t>
  </si>
  <si>
    <t>Recycling</t>
  </si>
  <si>
    <t>PIR insulation boards</t>
  </si>
  <si>
    <t>Landfilling</t>
  </si>
  <si>
    <t>To be replaced every 30 years</t>
  </si>
  <si>
    <t>Green roof drainage layer</t>
  </si>
  <si>
    <t xml:space="preserve">Plastic pedestals </t>
  </si>
  <si>
    <t>Precast concrete pavers</t>
  </si>
  <si>
    <t>Waterproofing membranes</t>
  </si>
  <si>
    <t>Geotextile</t>
  </si>
  <si>
    <t>Green roof substrate</t>
  </si>
  <si>
    <t>Backfilling</t>
  </si>
  <si>
    <t>Glass balustrades</t>
  </si>
  <si>
    <t>Stainless steel handrail</t>
  </si>
  <si>
    <t>Precast concrete staircase</t>
  </si>
  <si>
    <t>Aluminium</t>
  </si>
  <si>
    <t>Brick</t>
  </si>
  <si>
    <t>Glass facades and glazing</t>
  </si>
  <si>
    <t>Mortar bricklaying</t>
  </si>
  <si>
    <t>Membranes</t>
  </si>
  <si>
    <t>Rock wool insulation</t>
  </si>
  <si>
    <t>Plasterboard</t>
  </si>
  <si>
    <t>Stainless steel</t>
  </si>
  <si>
    <t>Steel profiles</t>
  </si>
  <si>
    <t>Steel doors</t>
  </si>
  <si>
    <t>Glass wool insulation</t>
  </si>
  <si>
    <t>Steel studs</t>
  </si>
  <si>
    <t>Glass</t>
  </si>
  <si>
    <t>Backfill</t>
  </si>
  <si>
    <t>Gypsum plasterboard</t>
  </si>
  <si>
    <t>Paint</t>
  </si>
  <si>
    <t>To be replaced every 10 years</t>
  </si>
  <si>
    <t>Carpet tiles</t>
  </si>
  <si>
    <t>To be replaced every 15 years</t>
  </si>
  <si>
    <t>Ceramic tiles</t>
  </si>
  <si>
    <t xml:space="preserve">Epoxy floor </t>
  </si>
  <si>
    <t>Estimated based on GLA current WLC benchmarks for Office buildings at 60 kgCO2e/m2 GIA, due to Stage 2 cost plan data limitations</t>
  </si>
  <si>
    <t>MEP equipment</t>
  </si>
  <si>
    <t>To be replaced every 20-30 years depending on item</t>
  </si>
  <si>
    <t>Aggregates</t>
  </si>
  <si>
    <t>Mortar</t>
  </si>
  <si>
    <t>Pipes (water, heating, sewage)</t>
  </si>
  <si>
    <t>Safety glass panes</t>
  </si>
  <si>
    <t xml:space="preserve">Yes (Overall percentage coverage of the assessment is at 97%. Material quantities used in this WLCA have been provided and approved by different project team members). </t>
  </si>
  <si>
    <t>Pre-construction demolition – estimated based on GLA standard assumption of 50kgCO2e/m2 GIA since actual figures are not available at this stage</t>
  </si>
  <si>
    <t>Crushed to aggregates</t>
  </si>
  <si>
    <t>Structural Steel</t>
  </si>
  <si>
    <t>Intumescent fire-resistant coating, for steel structure</t>
  </si>
  <si>
    <t>Concrete 25% GGBS</t>
  </si>
  <si>
    <t>Concrete Frame 25% GGBS</t>
  </si>
  <si>
    <t>XPS insulation</t>
  </si>
  <si>
    <t>Steel staircase</t>
  </si>
  <si>
    <t>Concrete blocks</t>
  </si>
  <si>
    <t>Wooden internal doors</t>
  </si>
  <si>
    <t>MDF skirting</t>
  </si>
  <si>
    <t>Polyurethane floor</t>
  </si>
  <si>
    <t>Raised access floor pedestals</t>
  </si>
  <si>
    <t>Raised access floor panels</t>
  </si>
  <si>
    <t xml:space="preserve">Crushed to aggregates </t>
  </si>
  <si>
    <t>The proposed development meets the GLA aspirational and WLC benchmark targets for modules A1-A5, B-C and A-C.</t>
  </si>
  <si>
    <t>None of the existing elements have been used to form the new build development.</t>
  </si>
  <si>
    <t>SAP Part L for regulated loads, CIBSE TM54 for unregulated loads</t>
  </si>
  <si>
    <t>Steel frame: 20% recycled content: Specify Electric Arc Furnace – 80% recycled content</t>
  </si>
  <si>
    <t>Concrete frame and slabs: C32/40 concrete with 25% GGBS replacement: Increase to 50% cement replacement</t>
  </si>
  <si>
    <t>Raised access floor: New Kingspan RG3 system: Reclaimed RAF tiles with new pedestals</t>
  </si>
  <si>
    <t>Concrete Foundations: C32/40 concrete with 25% GGBS replacement: Increase to 75% cement replacement</t>
  </si>
  <si>
    <t>Internal partitions: 140mm concrete block walls: Change to lightweight metal stud and plasterboard walls</t>
  </si>
  <si>
    <t>Glazed façade: Aluminium framed curtain wall: Replace aluminium frames with composite alu-timber system</t>
  </si>
  <si>
    <t>Construction site operations: Business as usual: Best practice approach with HVO fuel, electric plant, waste diversion, local supply chain</t>
  </si>
  <si>
    <t>The current site contains of a lightweight steel frame single storey foostore and is not deemed to be compatible for retention or re-use in the new development, therefore sustainable demolition will be necessary.</t>
  </si>
  <si>
    <t>Estimates at this stage are not possible to capture the demolition of existing foodstore thus a standard assumption of 50kgCO2e/m2 of GIA is being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</si>
</sst>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 numFmtId="170" formatCode="##,##0.00\ &quot;kg CO2e/m2 GIA&quot;"/>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12">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6"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protection locked="0"/>
    </xf>
    <xf numFmtId="0" fontId="4" fillId="9" borderId="18" xfId="0" applyFont="1" applyFill="1" applyBorder="1" applyAlignment="1" applyProtection="1">
      <alignment horizontal="left" vertical="center" wrapText="1"/>
      <protection locked="0"/>
    </xf>
    <xf numFmtId="0" fontId="4" fillId="9" borderId="19" xfId="0" applyFont="1" applyFill="1" applyBorder="1" applyAlignment="1" applyProtection="1">
      <alignment horizontal="left" vertical="center" wrapText="1"/>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2" fillId="5" borderId="6" xfId="0" applyFont="1" applyFill="1" applyBorder="1" applyAlignment="1">
      <alignment vertical="center" wrapText="1"/>
    </xf>
    <xf numFmtId="170" fontId="6" fillId="12" borderId="1" xfId="0" applyNumberFormat="1" applyFont="1" applyFill="1" applyBorder="1" applyAlignment="1">
      <alignment horizontal="center" vertical="center" wrapText="1"/>
    </xf>
    <xf numFmtId="0" fontId="0" fillId="0" borderId="0" xfId="0" applyProtection="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applyAlignme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applyAlignment="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7"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0" fontId="4" fillId="9" borderId="1" xfId="0" applyFont="1" applyFill="1" applyBorder="1" applyAlignment="1" applyProtection="1">
      <alignment horizontal="left"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applyAlignment="1"/>
    <xf numFmtId="0" fontId="15" fillId="0" borderId="2" xfId="0" applyFont="1" applyBorder="1" applyAlignment="1"/>
    <xf numFmtId="0" fontId="15" fillId="0" borderId="7" xfId="0" applyFont="1" applyBorder="1" applyAlignment="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899160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213360</xdr:rowOff>
        </xdr:from>
        <xdr:to>
          <xdr:col>3</xdr:col>
          <xdr:colOff>1813560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213360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365760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365760</xdr:rowOff>
        </xdr:from>
        <xdr:to>
          <xdr:col>4</xdr:col>
          <xdr:colOff>876300</xdr:colOff>
          <xdr:row>18</xdr:row>
          <xdr:rowOff>99060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ntonia Vavanou" id="{E1273A90-FA78-42B0-82B0-61AC167289EE}" userId="S::antonia.vavanou@ramboll.co.uk::73ff4771-09c7-425f-9934-a33d4f8b787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55" dT="2022-07-19T11:55:38.89" personId="{E1273A90-FA78-42B0-82B0-61AC167289EE}" id="{AFBBAE51-95A9-44F5-8C1C-C5E569F33057}">
    <text>Based on GLA standard assumption of 10 kgCO2e/m2  of gross internal area (GIA) to cover all building element categories (&gt;1% of modules A1-A5: 6.43 kgCO2e/m2 GIA) in the absence of more specific information.</text>
  </threadedComment>
  <threadedComment ref="O155" dT="2022-07-19T11:00:43.63" personId="{E1273A90-FA78-42B0-82B0-61AC167289EE}" id="{CC3494E1-BE4B-4235-A91B-7F2B55BF41B6}">
    <text>RICS, section 3.5.4.1 C1 average rate of 3.4kgCO2e/m2 GIA</text>
  </threadedComment>
  <threadedComment ref="D165" dT="2022-07-19T12:02:16.31" personId="{E1273A90-FA78-42B0-82B0-61AC167289EE}" id="{061DAD4F-0A99-4F2E-B693-A43BB826BECA}">
    <text>A1-A5 estimate based on GLA current benchmarks for Office Buildings 19kgCO2e/m2 GIA</text>
  </threadedComment>
  <threadedComment ref="J165" dT="2022-07-19T12:03:29.40" personId="{E1273A90-FA78-42B0-82B0-61AC167289EE}" id="{C0224510-1F5F-434A-8251-00AFDC199D7B}">
    <text>B-C estimate based on GLA current benchmarks for Office Buildings 40.5kgCO2e/m2 GIA</text>
  </threadedComment>
  <threadedComment ref="F170" dT="2022-07-19T11:49:34.64" personId="{E1273A90-FA78-42B0-82B0-61AC167289EE}" id="{C892D877-81C4-4B41-98F6-7E32DF0D9EB3}">
    <text>Average figures have been used to capture the Building Construction Site Emissions (A5) at 30.34
kgCO2e/m2 of GIA and Excavation works at 1.4 kgCO2e/m3 of removed masses</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sheetPr codeName="Sheet1"/>
  <dimension ref="B3:C21"/>
  <sheetViews>
    <sheetView showGridLines="0" workbookViewId="0">
      <selection activeCell="B28" sqref="B28"/>
    </sheetView>
  </sheetViews>
  <sheetFormatPr defaultRowHeight="13.2" x14ac:dyDescent="0.25"/>
  <cols>
    <col min="2" max="2" width="40" customWidth="1"/>
    <col min="3" max="3" width="64.44140625" style="46" customWidth="1"/>
  </cols>
  <sheetData>
    <row r="3" spans="2:3" x14ac:dyDescent="0.25">
      <c r="B3" s="50" t="s">
        <v>0</v>
      </c>
    </row>
    <row r="5" spans="2:3" x14ac:dyDescent="0.25">
      <c r="B5" s="182" t="s">
        <v>1</v>
      </c>
      <c r="C5" s="183" t="s">
        <v>2</v>
      </c>
    </row>
    <row r="6" spans="2:3" ht="26.4" x14ac:dyDescent="0.25">
      <c r="B6" s="202" t="s">
        <v>3</v>
      </c>
      <c r="C6" s="184" t="s">
        <v>4</v>
      </c>
    </row>
    <row r="7" spans="2:3" x14ac:dyDescent="0.25">
      <c r="B7" s="203"/>
      <c r="C7" s="180" t="s">
        <v>5</v>
      </c>
    </row>
    <row r="8" spans="2:3" x14ac:dyDescent="0.25">
      <c r="B8" s="204" t="s">
        <v>6</v>
      </c>
      <c r="C8" s="180" t="s">
        <v>7</v>
      </c>
    </row>
    <row r="9" spans="2:3" ht="26.4" x14ac:dyDescent="0.25">
      <c r="B9" s="204"/>
      <c r="C9" s="180" t="s">
        <v>8</v>
      </c>
    </row>
    <row r="10" spans="2:3" x14ac:dyDescent="0.25">
      <c r="B10" s="204"/>
      <c r="C10" s="180" t="s">
        <v>9</v>
      </c>
    </row>
    <row r="11" spans="2:3" ht="26.4" x14ac:dyDescent="0.25">
      <c r="B11" s="204"/>
      <c r="C11" s="180" t="s">
        <v>10</v>
      </c>
    </row>
    <row r="12" spans="2:3" x14ac:dyDescent="0.25">
      <c r="B12" s="204"/>
      <c r="C12" s="180" t="s">
        <v>11</v>
      </c>
    </row>
    <row r="13" spans="2:3" x14ac:dyDescent="0.25">
      <c r="B13" s="204"/>
      <c r="C13" s="180" t="s">
        <v>12</v>
      </c>
    </row>
    <row r="14" spans="2:3" x14ac:dyDescent="0.25">
      <c r="B14" s="204"/>
      <c r="C14" s="180" t="s">
        <v>13</v>
      </c>
    </row>
    <row r="15" spans="2:3" ht="26.4" x14ac:dyDescent="0.25">
      <c r="B15" s="204"/>
      <c r="C15" s="180" t="s">
        <v>14</v>
      </c>
    </row>
    <row r="16" spans="2:3" ht="26.4" x14ac:dyDescent="0.25">
      <c r="B16" s="204"/>
      <c r="C16" s="180" t="s">
        <v>15</v>
      </c>
    </row>
    <row r="17" spans="2:3" ht="26.4" x14ac:dyDescent="0.25">
      <c r="B17" s="204"/>
      <c r="C17" s="180" t="s">
        <v>16</v>
      </c>
    </row>
    <row r="18" spans="2:3" x14ac:dyDescent="0.25">
      <c r="B18" s="204"/>
      <c r="C18" s="180" t="s">
        <v>17</v>
      </c>
    </row>
    <row r="19" spans="2:3" ht="27.75" customHeight="1" x14ac:dyDescent="0.25">
      <c r="B19" s="205"/>
      <c r="C19" s="181" t="s">
        <v>18</v>
      </c>
    </row>
    <row r="20" spans="2:3" ht="19.5" customHeight="1" x14ac:dyDescent="0.25">
      <c r="B20" s="203" t="s">
        <v>19</v>
      </c>
      <c r="C20" s="180" t="s">
        <v>20</v>
      </c>
    </row>
    <row r="21" spans="2:3" ht="26.25" customHeight="1" x14ac:dyDescent="0.25">
      <c r="B21" s="203"/>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6"/>
  <sheetViews>
    <sheetView showGridLines="0" workbookViewId="0"/>
  </sheetViews>
  <sheetFormatPr defaultRowHeight="13.2" x14ac:dyDescent="0.25"/>
  <cols>
    <col min="12" max="12" width="19" customWidth="1"/>
    <col min="13" max="13" width="4.33203125" customWidth="1"/>
    <col min="14" max="14" width="3.5546875" customWidth="1"/>
  </cols>
  <sheetData>
    <row r="1" spans="1:12" s="1" customFormat="1" ht="26.25" customHeight="1" x14ac:dyDescent="0.4">
      <c r="A1" s="6" t="s">
        <v>22</v>
      </c>
      <c r="B1" s="3"/>
      <c r="C1" s="3"/>
      <c r="D1" s="3"/>
      <c r="E1" s="3"/>
      <c r="F1" s="3"/>
      <c r="G1" s="3"/>
      <c r="H1" s="3"/>
      <c r="I1" s="3"/>
      <c r="J1" s="3"/>
      <c r="K1" s="3"/>
      <c r="L1" s="3"/>
    </row>
    <row r="3" spans="1:12" x14ac:dyDescent="0.25">
      <c r="A3" s="7" t="s">
        <v>23</v>
      </c>
      <c r="B3" s="8"/>
      <c r="C3" s="8"/>
      <c r="D3" s="8"/>
      <c r="E3" s="8"/>
      <c r="F3" s="8"/>
      <c r="G3" s="8"/>
      <c r="H3" s="8"/>
      <c r="I3" s="8"/>
      <c r="J3" s="8"/>
      <c r="K3" s="8"/>
      <c r="L3" s="8"/>
    </row>
    <row r="4" spans="1:12" ht="9.75" customHeight="1" x14ac:dyDescent="0.25">
      <c r="A4" s="4"/>
    </row>
    <row r="5" spans="1:12" ht="12.75" customHeight="1" x14ac:dyDescent="0.25">
      <c r="A5" s="206" t="s">
        <v>24</v>
      </c>
      <c r="B5" s="206"/>
      <c r="C5" s="206"/>
      <c r="D5" s="206"/>
      <c r="E5" s="206"/>
      <c r="F5" s="206"/>
      <c r="G5" s="206"/>
      <c r="H5" s="206"/>
      <c r="I5" s="206"/>
      <c r="J5" s="206"/>
      <c r="K5" s="206"/>
      <c r="L5" s="206"/>
    </row>
    <row r="6" spans="1:12" ht="12.75" customHeight="1" x14ac:dyDescent="0.25">
      <c r="A6" s="206"/>
      <c r="B6" s="206"/>
      <c r="C6" s="206"/>
      <c r="D6" s="206"/>
      <c r="E6" s="206"/>
      <c r="F6" s="206"/>
      <c r="G6" s="206"/>
      <c r="H6" s="206"/>
      <c r="I6" s="206"/>
      <c r="J6" s="206"/>
      <c r="K6" s="206"/>
      <c r="L6" s="206"/>
    </row>
    <row r="7" spans="1:12" ht="12.75" customHeight="1" x14ac:dyDescent="0.25">
      <c r="A7" s="206"/>
      <c r="B7" s="206"/>
      <c r="C7" s="206"/>
      <c r="D7" s="206"/>
      <c r="E7" s="206"/>
      <c r="F7" s="206"/>
      <c r="G7" s="206"/>
      <c r="H7" s="206"/>
      <c r="I7" s="206"/>
      <c r="J7" s="206"/>
      <c r="K7" s="206"/>
      <c r="L7" s="206"/>
    </row>
    <row r="8" spans="1:12" ht="34.5" customHeight="1" x14ac:dyDescent="0.25">
      <c r="A8" s="208" t="s">
        <v>25</v>
      </c>
      <c r="B8" s="208"/>
      <c r="C8" s="208"/>
      <c r="D8" s="208"/>
      <c r="E8" s="208"/>
      <c r="F8" s="208"/>
      <c r="G8" s="208"/>
      <c r="H8" s="208"/>
      <c r="I8" s="208"/>
      <c r="J8" s="208"/>
      <c r="K8" s="208"/>
      <c r="L8" s="208"/>
    </row>
    <row r="9" spans="1:12" ht="15" customHeight="1" x14ac:dyDescent="0.25">
      <c r="A9" s="206" t="s">
        <v>26</v>
      </c>
      <c r="B9" s="206"/>
      <c r="C9" s="206"/>
      <c r="D9" s="206"/>
      <c r="E9" s="206"/>
      <c r="F9" s="206"/>
      <c r="G9" s="206"/>
      <c r="H9" s="206"/>
      <c r="I9" s="206"/>
      <c r="J9" s="206"/>
      <c r="K9" s="206"/>
      <c r="L9" s="206"/>
    </row>
    <row r="10" spans="1:12" ht="33" customHeight="1" x14ac:dyDescent="0.25">
      <c r="A10" s="206"/>
      <c r="B10" s="206"/>
      <c r="C10" s="206"/>
      <c r="D10" s="206"/>
      <c r="E10" s="206"/>
      <c r="F10" s="206"/>
      <c r="G10" s="206"/>
      <c r="H10" s="206"/>
      <c r="I10" s="206"/>
      <c r="J10" s="206"/>
      <c r="K10" s="206"/>
      <c r="L10" s="206"/>
    </row>
    <row r="11" spans="1:12" ht="15" customHeight="1" x14ac:dyDescent="0.25">
      <c r="A11" s="102" t="s">
        <v>27</v>
      </c>
      <c r="B11" s="101"/>
      <c r="C11" s="101"/>
      <c r="D11" s="99"/>
      <c r="E11" s="99"/>
      <c r="F11" s="99"/>
      <c r="G11" s="99"/>
      <c r="H11" s="99"/>
      <c r="I11" s="99"/>
      <c r="J11" s="99"/>
      <c r="K11" s="99"/>
      <c r="L11" s="99"/>
    </row>
    <row r="12" spans="1:12" x14ac:dyDescent="0.25">
      <c r="A12" s="206" t="s">
        <v>28</v>
      </c>
      <c r="B12" s="206"/>
      <c r="C12" s="206"/>
      <c r="D12" s="206"/>
      <c r="E12" s="206"/>
      <c r="F12" s="206"/>
      <c r="G12" s="206"/>
      <c r="H12" s="206"/>
      <c r="I12" s="206"/>
      <c r="J12" s="206"/>
      <c r="K12" s="206"/>
      <c r="L12" s="206"/>
    </row>
    <row r="13" spans="1:12" ht="35.25" customHeight="1" x14ac:dyDescent="0.25">
      <c r="A13" s="206"/>
      <c r="B13" s="206"/>
      <c r="C13" s="206"/>
      <c r="D13" s="206"/>
      <c r="E13" s="206"/>
      <c r="F13" s="206"/>
      <c r="G13" s="206"/>
      <c r="H13" s="206"/>
      <c r="I13" s="206"/>
      <c r="J13" s="206"/>
      <c r="K13" s="206"/>
      <c r="L13" s="206"/>
    </row>
    <row r="14" spans="1:12" x14ac:dyDescent="0.25">
      <c r="A14" s="102" t="s">
        <v>29</v>
      </c>
      <c r="B14" s="99"/>
      <c r="C14" s="99"/>
      <c r="D14" s="99"/>
      <c r="E14" s="99"/>
      <c r="F14" s="99"/>
      <c r="G14" s="99"/>
      <c r="H14" s="99"/>
      <c r="I14" s="99"/>
      <c r="J14" s="99"/>
      <c r="K14" s="99"/>
      <c r="L14" s="99"/>
    </row>
    <row r="15" spans="1:12" x14ac:dyDescent="0.25">
      <c r="A15" s="206" t="s">
        <v>30</v>
      </c>
      <c r="B15" s="206"/>
      <c r="C15" s="206"/>
      <c r="D15" s="206"/>
      <c r="E15" s="206"/>
      <c r="F15" s="206"/>
      <c r="G15" s="206"/>
      <c r="H15" s="206"/>
      <c r="I15" s="206"/>
      <c r="J15" s="206"/>
      <c r="K15" s="206"/>
      <c r="L15" s="206"/>
    </row>
    <row r="16" spans="1:12" ht="35.25" customHeight="1" x14ac:dyDescent="0.25">
      <c r="A16" s="206"/>
      <c r="B16" s="206"/>
      <c r="C16" s="206"/>
      <c r="D16" s="206"/>
      <c r="E16" s="206"/>
      <c r="F16" s="206"/>
      <c r="G16" s="206"/>
      <c r="H16" s="206"/>
      <c r="I16" s="206"/>
      <c r="J16" s="206"/>
      <c r="K16" s="206"/>
      <c r="L16" s="206"/>
    </row>
    <row r="17" spans="1:12" x14ac:dyDescent="0.25">
      <c r="A17" s="102" t="s">
        <v>31</v>
      </c>
      <c r="B17" s="99"/>
      <c r="C17" s="99"/>
      <c r="D17" s="99"/>
      <c r="E17" s="99"/>
      <c r="F17" s="99"/>
      <c r="G17" s="99"/>
      <c r="H17" s="99"/>
      <c r="I17" s="99"/>
      <c r="J17" s="99"/>
      <c r="K17" s="99"/>
      <c r="L17" s="99"/>
    </row>
    <row r="18" spans="1:12" x14ac:dyDescent="0.25">
      <c r="A18" s="206" t="s">
        <v>32</v>
      </c>
      <c r="B18" s="206"/>
      <c r="C18" s="206"/>
      <c r="D18" s="206"/>
      <c r="E18" s="206"/>
      <c r="F18" s="206"/>
      <c r="G18" s="206"/>
      <c r="H18" s="206"/>
      <c r="I18" s="206"/>
      <c r="J18" s="206"/>
      <c r="K18" s="206"/>
      <c r="L18" s="206"/>
    </row>
    <row r="19" spans="1:12" ht="20.25" customHeight="1" x14ac:dyDescent="0.25">
      <c r="A19" s="206"/>
      <c r="B19" s="206"/>
      <c r="C19" s="206"/>
      <c r="D19" s="206"/>
      <c r="E19" s="206"/>
      <c r="F19" s="206"/>
      <c r="G19" s="206"/>
      <c r="H19" s="206"/>
      <c r="I19" s="206"/>
      <c r="J19" s="206"/>
      <c r="K19" s="206"/>
      <c r="L19" s="206"/>
    </row>
    <row r="20" spans="1:12" ht="16.5" customHeight="1" x14ac:dyDescent="0.25">
      <c r="A20" s="206"/>
      <c r="B20" s="206"/>
      <c r="C20" s="206"/>
      <c r="D20" s="206"/>
      <c r="E20" s="206"/>
      <c r="F20" s="206"/>
      <c r="G20" s="206"/>
      <c r="H20" s="206"/>
      <c r="I20" s="206"/>
      <c r="J20" s="206"/>
      <c r="K20" s="206"/>
      <c r="L20" s="206"/>
    </row>
    <row r="21" spans="1:12" ht="14.25" customHeight="1" x14ac:dyDescent="0.25">
      <c r="A21" s="207" t="s">
        <v>33</v>
      </c>
      <c r="B21" s="207"/>
      <c r="C21" s="207"/>
      <c r="D21" s="207"/>
      <c r="E21" s="207"/>
      <c r="F21" s="207"/>
      <c r="G21" s="207"/>
      <c r="H21" s="207"/>
      <c r="I21" s="207"/>
      <c r="J21" s="207"/>
      <c r="K21" s="207"/>
      <c r="L21" s="207"/>
    </row>
    <row r="22" spans="1:12" x14ac:dyDescent="0.25">
      <c r="A22" s="100"/>
      <c r="B22" s="99"/>
      <c r="C22" s="99"/>
      <c r="D22" s="99"/>
      <c r="E22" s="99"/>
      <c r="F22" s="99"/>
      <c r="G22" s="99"/>
      <c r="H22" s="99"/>
      <c r="I22" s="99"/>
      <c r="J22" s="99"/>
      <c r="K22" s="99"/>
      <c r="L22" s="99"/>
    </row>
    <row r="23" spans="1:12" ht="14.25" customHeight="1" x14ac:dyDescent="0.25">
      <c r="A23" s="7" t="s">
        <v>34</v>
      </c>
      <c r="B23" s="8"/>
      <c r="C23" s="8"/>
      <c r="D23" s="8"/>
      <c r="E23" s="8"/>
      <c r="F23" s="8"/>
      <c r="G23" s="8"/>
      <c r="H23" s="8"/>
      <c r="I23" s="8"/>
      <c r="J23" s="8"/>
      <c r="K23" s="8"/>
      <c r="L23" s="8"/>
    </row>
    <row r="24" spans="1:12" ht="10.5" customHeight="1" x14ac:dyDescent="0.25">
      <c r="A24" s="103"/>
    </row>
    <row r="25" spans="1:12" ht="14.25" customHeight="1" x14ac:dyDescent="0.25">
      <c r="A25" s="206" t="s">
        <v>35</v>
      </c>
      <c r="B25" s="206"/>
      <c r="C25" s="206"/>
      <c r="D25" s="206"/>
      <c r="E25" s="206"/>
      <c r="F25" s="206"/>
      <c r="G25" s="206"/>
      <c r="H25" s="206"/>
      <c r="I25" s="206"/>
      <c r="J25" s="206"/>
      <c r="K25" s="206"/>
      <c r="L25" s="206"/>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9999"/>
  </sheetPr>
  <dimension ref="A1:H29"/>
  <sheetViews>
    <sheetView showGridLines="0" zoomScaleNormal="100" workbookViewId="0">
      <selection activeCell="C11" sqref="C11:D13"/>
    </sheetView>
  </sheetViews>
  <sheetFormatPr defaultColWidth="9.109375" defaultRowHeight="13.2" x14ac:dyDescent="0.25"/>
  <cols>
    <col min="1" max="1" width="3.88671875" style="45" customWidth="1"/>
    <col min="2" max="2" width="47.109375" customWidth="1"/>
    <col min="3" max="4" width="26.33203125" style="48" customWidth="1"/>
    <col min="5" max="5" width="38.109375" style="48" customWidth="1"/>
    <col min="6" max="6" width="47" style="48" customWidth="1"/>
    <col min="7" max="7" width="65.88671875" customWidth="1"/>
    <col min="8" max="8" width="18.109375" customWidth="1"/>
    <col min="9" max="13" width="15.33203125" customWidth="1"/>
    <col min="14" max="14" width="13.10937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25">
      <c r="A1" s="213" t="s">
        <v>36</v>
      </c>
      <c r="B1" s="214"/>
      <c r="C1" s="224"/>
      <c r="D1" s="224"/>
      <c r="E1" s="224"/>
      <c r="F1" s="224"/>
    </row>
    <row r="2" spans="1:8" ht="15.75" customHeight="1" x14ac:dyDescent="0.25">
      <c r="A2" s="211" t="s">
        <v>37</v>
      </c>
      <c r="B2" s="212"/>
      <c r="C2" s="225"/>
      <c r="D2" s="225"/>
      <c r="E2" s="225"/>
      <c r="F2" s="225"/>
    </row>
    <row r="3" spans="1:8" ht="15.75" customHeight="1" x14ac:dyDescent="0.25">
      <c r="A3" s="212" t="s">
        <v>38</v>
      </c>
      <c r="B3" s="215"/>
      <c r="C3" s="225"/>
      <c r="D3" s="225"/>
      <c r="E3" s="225"/>
      <c r="F3" s="225"/>
    </row>
    <row r="4" spans="1:8" ht="15.75" customHeight="1" x14ac:dyDescent="0.25">
      <c r="A4" s="211" t="s">
        <v>39</v>
      </c>
      <c r="B4" s="212"/>
      <c r="C4" s="225"/>
      <c r="D4" s="225"/>
      <c r="E4" s="225"/>
      <c r="F4" s="225"/>
    </row>
    <row r="5" spans="1:8" ht="15.75" customHeight="1" x14ac:dyDescent="0.25">
      <c r="A5" s="211" t="s">
        <v>40</v>
      </c>
      <c r="B5" s="212"/>
      <c r="C5" s="225"/>
      <c r="D5" s="225"/>
      <c r="E5" s="225"/>
      <c r="F5" s="225"/>
    </row>
    <row r="6" spans="1:8" ht="15.75" customHeight="1" x14ac:dyDescent="0.25">
      <c r="A6" s="211" t="s">
        <v>41</v>
      </c>
      <c r="B6" s="212"/>
      <c r="C6" s="225"/>
      <c r="D6" s="225"/>
      <c r="E6" s="225"/>
      <c r="F6" s="225"/>
    </row>
    <row r="7" spans="1:8" s="43" customFormat="1" ht="15.75" customHeight="1" x14ac:dyDescent="0.25">
      <c r="A7" s="211" t="s">
        <v>42</v>
      </c>
      <c r="B7" s="212"/>
      <c r="C7" s="225"/>
      <c r="D7" s="225"/>
      <c r="E7" s="225"/>
      <c r="F7" s="225"/>
    </row>
    <row r="8" spans="1:8" s="43" customFormat="1" ht="15.75" customHeight="1" x14ac:dyDescent="0.25">
      <c r="A8" s="211" t="s">
        <v>43</v>
      </c>
      <c r="B8" s="212"/>
      <c r="C8" s="231"/>
      <c r="D8" s="231"/>
      <c r="E8" s="231"/>
      <c r="F8" s="231"/>
      <c r="G8" s="44"/>
    </row>
    <row r="9" spans="1:8" s="43" customFormat="1" ht="15.75" customHeight="1" x14ac:dyDescent="0.25">
      <c r="A9" s="44"/>
      <c r="B9" s="44"/>
      <c r="C9" s="44"/>
      <c r="D9" s="44"/>
      <c r="E9" s="44"/>
      <c r="F9" s="44"/>
      <c r="G9" s="44"/>
    </row>
    <row r="10" spans="1:8" s="46" customFormat="1" ht="42.75" customHeight="1" x14ac:dyDescent="0.25">
      <c r="A10" s="232" t="s">
        <v>44</v>
      </c>
      <c r="B10" s="232" t="s">
        <v>45</v>
      </c>
      <c r="C10" s="233" t="s">
        <v>46</v>
      </c>
      <c r="D10" s="234"/>
      <c r="E10" s="236" t="s">
        <v>47</v>
      </c>
      <c r="F10" s="237"/>
      <c r="G10"/>
    </row>
    <row r="11" spans="1:8" ht="55.5" customHeight="1" x14ac:dyDescent="0.25">
      <c r="A11" s="218">
        <v>1</v>
      </c>
      <c r="B11" s="216" t="s">
        <v>48</v>
      </c>
      <c r="C11" s="220" t="s">
        <v>49</v>
      </c>
      <c r="D11" s="221"/>
      <c r="E11" s="161" t="s">
        <v>50</v>
      </c>
      <c r="F11" s="163" t="s">
        <v>51</v>
      </c>
      <c r="H11" s="164"/>
    </row>
    <row r="12" spans="1:8" ht="44.25" customHeight="1" x14ac:dyDescent="0.25">
      <c r="A12" s="219"/>
      <c r="B12" s="217"/>
      <c r="C12" s="222"/>
      <c r="D12" s="223"/>
      <c r="E12" s="161" t="s">
        <v>52</v>
      </c>
      <c r="F12" s="163" t="s">
        <v>53</v>
      </c>
      <c r="H12" s="164"/>
    </row>
    <row r="13" spans="1:8" ht="54" customHeight="1" x14ac:dyDescent="0.25">
      <c r="A13" s="219"/>
      <c r="B13" s="217"/>
      <c r="C13" s="222"/>
      <c r="D13" s="223"/>
      <c r="E13" s="162" t="s">
        <v>54</v>
      </c>
      <c r="F13" s="165" t="s">
        <v>55</v>
      </c>
      <c r="H13" s="164"/>
    </row>
    <row r="14" spans="1:8" ht="38.25" customHeight="1" x14ac:dyDescent="0.25">
      <c r="A14" s="42">
        <v>2</v>
      </c>
      <c r="B14" s="47" t="s">
        <v>56</v>
      </c>
      <c r="C14" s="209" t="s">
        <v>57</v>
      </c>
      <c r="D14" s="210"/>
      <c r="E14" s="230"/>
      <c r="F14" s="230"/>
    </row>
    <row r="15" spans="1:8" ht="68.25" customHeight="1" x14ac:dyDescent="0.25">
      <c r="A15" s="42">
        <v>3</v>
      </c>
      <c r="B15" s="47" t="s">
        <v>58</v>
      </c>
      <c r="C15" s="209" t="s">
        <v>59</v>
      </c>
      <c r="D15" s="210"/>
      <c r="E15" s="230"/>
      <c r="F15" s="230"/>
    </row>
    <row r="16" spans="1:8" ht="39.75" customHeight="1" x14ac:dyDescent="0.25">
      <c r="A16" s="42">
        <v>4</v>
      </c>
      <c r="B16" s="47" t="s">
        <v>60</v>
      </c>
      <c r="C16" s="209" t="s">
        <v>61</v>
      </c>
      <c r="D16" s="210"/>
      <c r="E16" s="230"/>
      <c r="F16" s="230"/>
    </row>
    <row r="17" spans="1:6" ht="54" customHeight="1" x14ac:dyDescent="0.25">
      <c r="A17" s="42">
        <v>5</v>
      </c>
      <c r="B17" s="47" t="s">
        <v>62</v>
      </c>
      <c r="C17" s="209" t="s">
        <v>63</v>
      </c>
      <c r="D17" s="210"/>
      <c r="E17" s="230"/>
      <c r="F17" s="230"/>
    </row>
    <row r="18" spans="1:6" ht="51" customHeight="1" x14ac:dyDescent="0.25">
      <c r="A18" s="42">
        <v>6</v>
      </c>
      <c r="B18" s="47" t="s">
        <v>64</v>
      </c>
      <c r="C18" s="209" t="s">
        <v>65</v>
      </c>
      <c r="D18" s="210"/>
      <c r="E18" s="230"/>
      <c r="F18" s="230"/>
    </row>
    <row r="19" spans="1:6" ht="67.5" customHeight="1" x14ac:dyDescent="0.25">
      <c r="A19" s="42">
        <v>7</v>
      </c>
      <c r="B19" s="47" t="s">
        <v>66</v>
      </c>
      <c r="C19" s="209" t="s">
        <v>67</v>
      </c>
      <c r="D19" s="210"/>
      <c r="E19" s="230"/>
      <c r="F19" s="230"/>
    </row>
    <row r="20" spans="1:6" ht="63" customHeight="1" x14ac:dyDescent="0.25">
      <c r="A20" s="42">
        <v>8</v>
      </c>
      <c r="B20" s="47" t="s">
        <v>68</v>
      </c>
      <c r="C20" s="209" t="s">
        <v>69</v>
      </c>
      <c r="D20" s="210"/>
      <c r="E20" s="230"/>
      <c r="F20" s="230"/>
    </row>
    <row r="21" spans="1:6" ht="85.5" customHeight="1" x14ac:dyDescent="0.25">
      <c r="A21" s="42">
        <v>9</v>
      </c>
      <c r="B21" s="47" t="s">
        <v>70</v>
      </c>
      <c r="C21" s="209" t="s">
        <v>71</v>
      </c>
      <c r="D21" s="210"/>
      <c r="E21" s="230"/>
      <c r="F21" s="230"/>
    </row>
    <row r="22" spans="1:6" ht="49.5" customHeight="1" x14ac:dyDescent="0.25">
      <c r="A22" s="42">
        <v>10</v>
      </c>
      <c r="B22" s="47" t="s">
        <v>72</v>
      </c>
      <c r="C22" s="209" t="s">
        <v>73</v>
      </c>
      <c r="D22" s="210"/>
      <c r="E22" s="230"/>
      <c r="F22" s="230"/>
    </row>
    <row r="23" spans="1:6" ht="85.5" customHeight="1" x14ac:dyDescent="0.25">
      <c r="A23" s="42">
        <v>11</v>
      </c>
      <c r="B23" s="47" t="s">
        <v>74</v>
      </c>
      <c r="C23" s="209" t="s">
        <v>75</v>
      </c>
      <c r="D23" s="210"/>
      <c r="E23" s="230"/>
      <c r="F23" s="230"/>
    </row>
    <row r="24" spans="1:6" ht="54.75" customHeight="1" x14ac:dyDescent="0.25">
      <c r="A24" s="42">
        <v>12</v>
      </c>
      <c r="B24" s="47" t="s">
        <v>76</v>
      </c>
      <c r="C24" s="209" t="s">
        <v>77</v>
      </c>
      <c r="D24" s="210"/>
      <c r="E24" s="230"/>
      <c r="F24" s="230"/>
    </row>
    <row r="25" spans="1:6" ht="78" customHeight="1" x14ac:dyDescent="0.25">
      <c r="A25" s="42">
        <v>13</v>
      </c>
      <c r="B25" s="47" t="s">
        <v>78</v>
      </c>
      <c r="C25" s="209" t="s">
        <v>79</v>
      </c>
      <c r="D25" s="210"/>
      <c r="E25" s="230"/>
      <c r="F25" s="230"/>
    </row>
    <row r="26" spans="1:6" ht="81" customHeight="1" x14ac:dyDescent="0.25">
      <c r="A26" s="42">
        <v>14</v>
      </c>
      <c r="B26" s="47" t="s">
        <v>80</v>
      </c>
      <c r="C26" s="209" t="s">
        <v>81</v>
      </c>
      <c r="D26" s="210"/>
      <c r="E26" s="230"/>
      <c r="F26" s="230"/>
    </row>
    <row r="27" spans="1:6" ht="81" customHeight="1" x14ac:dyDescent="0.25">
      <c r="A27" s="42">
        <v>15</v>
      </c>
      <c r="B27" s="47" t="s">
        <v>82</v>
      </c>
      <c r="C27" s="210" t="s">
        <v>83</v>
      </c>
      <c r="D27" s="229"/>
      <c r="E27" s="235"/>
      <c r="F27" s="235"/>
    </row>
    <row r="28" spans="1:6" ht="70.5" customHeight="1" x14ac:dyDescent="0.25">
      <c r="A28" s="42">
        <v>16</v>
      </c>
      <c r="B28" s="166" t="s">
        <v>84</v>
      </c>
      <c r="C28" s="227" t="s">
        <v>85</v>
      </c>
      <c r="D28" s="228"/>
      <c r="E28" s="230"/>
      <c r="F28" s="230"/>
    </row>
    <row r="29" spans="1:6" x14ac:dyDescent="0.25">
      <c r="B29" s="226"/>
      <c r="C29" s="226"/>
      <c r="D29" s="226"/>
      <c r="E29" s="226"/>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6699"/>
  </sheetPr>
  <dimension ref="A1:AV141"/>
  <sheetViews>
    <sheetView showGridLines="0" zoomScale="70" zoomScaleNormal="70" workbookViewId="0">
      <selection activeCell="C24" sqref="C24:E24"/>
    </sheetView>
  </sheetViews>
  <sheetFormatPr defaultColWidth="9.109375" defaultRowHeight="13.2" x14ac:dyDescent="0.25"/>
  <cols>
    <col min="1" max="1" width="14.33203125" style="45" customWidth="1"/>
    <col min="2" max="2" width="66.5546875" customWidth="1"/>
    <col min="3" max="3" width="30.109375" style="48" customWidth="1"/>
    <col min="4" max="4" width="30" style="48" customWidth="1"/>
    <col min="5" max="5" width="35.5546875" style="48" customWidth="1"/>
    <col min="6" max="6" width="27" style="48" customWidth="1"/>
    <col min="7" max="7" width="27.88671875" customWidth="1"/>
    <col min="8" max="8" width="16.6640625" customWidth="1"/>
    <col min="9" max="9" width="18.6640625" customWidth="1"/>
    <col min="10" max="10" width="40.88671875" customWidth="1"/>
    <col min="11" max="11" width="22.44140625" customWidth="1"/>
    <col min="12" max="13" width="19" customWidth="1"/>
    <col min="14" max="14" width="22" bestFit="1" customWidth="1"/>
    <col min="15" max="15" width="21.6640625" style="45" customWidth="1"/>
    <col min="16" max="18" width="11" style="45" customWidth="1"/>
    <col min="19" max="19" width="14.88671875" customWidth="1"/>
    <col min="20" max="20" width="29.109375" customWidth="1"/>
    <col min="26" max="26" width="46" bestFit="1" customWidth="1"/>
    <col min="27" max="27" width="126.44140625" customWidth="1"/>
  </cols>
  <sheetData>
    <row r="1" spans="1:19" x14ac:dyDescent="0.25">
      <c r="A1" s="346" t="s">
        <v>36</v>
      </c>
      <c r="B1" s="347"/>
      <c r="C1" s="348"/>
      <c r="D1" s="348"/>
      <c r="E1" s="348"/>
      <c r="F1" s="349"/>
      <c r="G1" s="167"/>
    </row>
    <row r="2" spans="1:19" x14ac:dyDescent="0.25">
      <c r="A2" s="211" t="s">
        <v>37</v>
      </c>
      <c r="B2" s="211"/>
      <c r="C2" s="253"/>
      <c r="D2" s="253"/>
      <c r="E2" s="253"/>
      <c r="F2" s="253"/>
      <c r="G2" s="167"/>
      <c r="H2" s="360" t="s">
        <v>86</v>
      </c>
      <c r="I2" s="361"/>
      <c r="J2" s="362"/>
      <c r="K2" s="50"/>
    </row>
    <row r="3" spans="1:19" x14ac:dyDescent="0.25">
      <c r="A3" s="212" t="s">
        <v>38</v>
      </c>
      <c r="B3" s="350"/>
      <c r="C3" s="253"/>
      <c r="D3" s="253"/>
      <c r="E3" s="253"/>
      <c r="F3" s="253"/>
      <c r="G3" s="167"/>
      <c r="H3" s="125"/>
      <c r="I3" s="358" t="s">
        <v>87</v>
      </c>
      <c r="J3" s="359"/>
      <c r="K3" s="46"/>
    </row>
    <row r="4" spans="1:19" x14ac:dyDescent="0.25">
      <c r="A4" s="211" t="s">
        <v>88</v>
      </c>
      <c r="B4" s="211"/>
      <c r="C4" s="253"/>
      <c r="D4" s="253"/>
      <c r="E4" s="253"/>
      <c r="F4" s="253"/>
      <c r="G4" s="167"/>
      <c r="H4" s="39"/>
      <c r="I4" s="358" t="s">
        <v>89</v>
      </c>
      <c r="J4" s="359"/>
      <c r="K4" s="46"/>
    </row>
    <row r="5" spans="1:19" ht="21" customHeight="1" x14ac:dyDescent="0.25">
      <c r="A5" s="211" t="s">
        <v>40</v>
      </c>
      <c r="B5" s="211"/>
      <c r="C5" s="251"/>
      <c r="D5" s="253"/>
      <c r="E5" s="253"/>
      <c r="F5" s="253"/>
      <c r="G5" s="167"/>
      <c r="H5" s="144"/>
      <c r="I5" s="358" t="s">
        <v>90</v>
      </c>
      <c r="J5" s="359"/>
    </row>
    <row r="6" spans="1:19" ht="15.6" x14ac:dyDescent="0.25">
      <c r="A6" s="211" t="s">
        <v>41</v>
      </c>
      <c r="B6" s="211"/>
      <c r="C6" s="253"/>
      <c r="D6" s="253"/>
      <c r="E6" s="253"/>
      <c r="F6" s="253"/>
      <c r="G6" s="167"/>
    </row>
    <row r="7" spans="1:19" x14ac:dyDescent="0.25">
      <c r="A7"/>
      <c r="C7"/>
      <c r="D7"/>
      <c r="E7"/>
      <c r="F7"/>
      <c r="G7" s="167"/>
    </row>
    <row r="8" spans="1:19" ht="15" customHeight="1" x14ac:dyDescent="0.25">
      <c r="A8" s="346" t="s">
        <v>91</v>
      </c>
      <c r="B8" s="347"/>
      <c r="C8" s="348"/>
      <c r="D8" s="348"/>
      <c r="E8" s="348"/>
      <c r="F8" s="349"/>
      <c r="G8" s="167"/>
      <c r="H8" s="167"/>
    </row>
    <row r="9" spans="1:19" s="43" customFormat="1" x14ac:dyDescent="0.25">
      <c r="A9" s="211" t="s">
        <v>42</v>
      </c>
      <c r="B9" s="211"/>
      <c r="C9" s="253"/>
      <c r="D9" s="253"/>
      <c r="E9" s="253"/>
      <c r="F9" s="253"/>
      <c r="O9" s="49"/>
      <c r="P9" s="49"/>
      <c r="Q9" s="49"/>
      <c r="R9" s="49"/>
    </row>
    <row r="10" spans="1:19" s="43" customFormat="1" x14ac:dyDescent="0.25">
      <c r="A10" s="211" t="s">
        <v>92</v>
      </c>
      <c r="B10" s="211"/>
      <c r="C10" s="370"/>
      <c r="D10" s="253"/>
      <c r="E10" s="253"/>
      <c r="F10" s="253"/>
      <c r="G10" s="44"/>
      <c r="O10" s="49"/>
      <c r="P10" s="49"/>
      <c r="Q10" s="49"/>
      <c r="R10" s="49"/>
    </row>
    <row r="11" spans="1:19" x14ac:dyDescent="0.25">
      <c r="A11" s="104"/>
      <c r="B11" s="105" t="s">
        <v>93</v>
      </c>
      <c r="C11" s="106" t="s">
        <v>94</v>
      </c>
      <c r="D11" s="107"/>
      <c r="E11" s="107"/>
      <c r="F11" s="108"/>
      <c r="G11" s="50"/>
    </row>
    <row r="12" spans="1:19" ht="64.5" customHeight="1" x14ac:dyDescent="0.25">
      <c r="A12" s="212" t="s">
        <v>95</v>
      </c>
      <c r="B12" s="350"/>
      <c r="C12" s="354" t="s">
        <v>96</v>
      </c>
      <c r="D12" s="355"/>
      <c r="E12" s="355"/>
      <c r="F12" s="356"/>
      <c r="G12" s="168"/>
      <c r="H12" s="167"/>
      <c r="I12" s="167"/>
    </row>
    <row r="13" spans="1:19" ht="39" customHeight="1" x14ac:dyDescent="0.25">
      <c r="A13" s="211" t="s">
        <v>97</v>
      </c>
      <c r="B13" s="211"/>
      <c r="C13" s="251"/>
      <c r="D13" s="251"/>
      <c r="E13" s="251"/>
      <c r="F13" s="251"/>
      <c r="G13" s="169"/>
      <c r="H13" s="167"/>
      <c r="I13" s="167"/>
    </row>
    <row r="14" spans="1:19" ht="20.25" customHeight="1" x14ac:dyDescent="0.25">
      <c r="A14" s="212" t="s">
        <v>98</v>
      </c>
      <c r="B14" s="350"/>
      <c r="C14" s="351" t="s">
        <v>99</v>
      </c>
      <c r="D14" s="352"/>
      <c r="E14" s="352"/>
      <c r="F14" s="353"/>
      <c r="G14" s="168"/>
      <c r="H14" s="167"/>
      <c r="I14" s="167"/>
    </row>
    <row r="15" spans="1:19" ht="35.25" customHeight="1" x14ac:dyDescent="0.25">
      <c r="A15" s="290" t="s">
        <v>100</v>
      </c>
      <c r="B15" s="290"/>
      <c r="C15" s="251" t="s">
        <v>101</v>
      </c>
      <c r="D15" s="251"/>
      <c r="E15" s="251"/>
      <c r="F15" s="251"/>
      <c r="G15" s="168"/>
      <c r="H15" s="168"/>
      <c r="I15" s="168"/>
      <c r="J15" s="168"/>
      <c r="K15" s="168"/>
      <c r="L15" s="168"/>
      <c r="M15" s="167"/>
      <c r="N15" s="167"/>
      <c r="O15" s="170"/>
      <c r="P15" s="170"/>
      <c r="Q15" s="170"/>
      <c r="R15" s="170"/>
      <c r="S15" s="167"/>
    </row>
    <row r="16" spans="1:19" ht="27.75" customHeight="1" x14ac:dyDescent="0.25">
      <c r="A16" s="290" t="s">
        <v>102</v>
      </c>
      <c r="B16" s="290"/>
      <c r="C16" s="251"/>
      <c r="D16" s="251"/>
      <c r="E16" s="251"/>
      <c r="F16" s="251"/>
      <c r="G16" s="168"/>
      <c r="H16" s="168"/>
      <c r="I16" s="167"/>
      <c r="J16" s="167"/>
      <c r="K16" s="167"/>
      <c r="L16" s="167"/>
      <c r="M16" s="167"/>
      <c r="N16" s="167"/>
      <c r="O16" s="170"/>
      <c r="P16" s="170"/>
      <c r="Q16" s="170"/>
      <c r="R16" s="170"/>
      <c r="S16" s="167"/>
    </row>
    <row r="17" spans="1:19" ht="27.75" customHeight="1" x14ac:dyDescent="0.25">
      <c r="A17" s="363" t="s">
        <v>103</v>
      </c>
      <c r="B17" s="364"/>
      <c r="C17" s="354" t="s">
        <v>104</v>
      </c>
      <c r="D17" s="355"/>
      <c r="E17" s="355"/>
      <c r="F17" s="356"/>
      <c r="G17" s="168"/>
      <c r="H17" s="168"/>
      <c r="I17" s="167"/>
      <c r="J17" s="167"/>
      <c r="K17" s="167"/>
      <c r="L17" s="167"/>
      <c r="M17" s="167"/>
      <c r="N17" s="167"/>
      <c r="O17" s="170"/>
      <c r="P17" s="170"/>
      <c r="Q17" s="170"/>
      <c r="R17" s="170"/>
      <c r="S17" s="167"/>
    </row>
    <row r="18" spans="1:19" ht="27.75" customHeight="1" x14ac:dyDescent="0.25">
      <c r="A18" s="365"/>
      <c r="B18" s="366"/>
      <c r="C18" s="354" t="s">
        <v>105</v>
      </c>
      <c r="D18" s="355"/>
      <c r="E18" s="355"/>
      <c r="F18" s="356"/>
      <c r="G18" s="168"/>
      <c r="H18" s="168"/>
      <c r="I18" s="167"/>
    </row>
    <row r="19" spans="1:19" x14ac:dyDescent="0.25">
      <c r="A19" s="51"/>
      <c r="B19" s="51"/>
      <c r="C19" s="51"/>
      <c r="D19" s="51"/>
      <c r="E19" s="51"/>
      <c r="F19" s="51"/>
      <c r="G19" s="51"/>
    </row>
    <row r="20" spans="1:19" ht="52.5" customHeight="1" x14ac:dyDescent="0.25">
      <c r="A20" s="357" t="s">
        <v>106</v>
      </c>
      <c r="B20" s="246"/>
      <c r="C20" s="246"/>
      <c r="D20" s="246"/>
      <c r="E20" s="246"/>
      <c r="F20" s="246"/>
      <c r="G20" s="246"/>
      <c r="H20" s="246"/>
      <c r="I20" s="246"/>
    </row>
    <row r="21" spans="1:19" s="46" customFormat="1" ht="33.75" customHeight="1" x14ac:dyDescent="0.25">
      <c r="A21" s="371"/>
      <c r="B21" s="372"/>
      <c r="C21" s="176" t="s">
        <v>107</v>
      </c>
      <c r="D21" s="136" t="s">
        <v>108</v>
      </c>
      <c r="E21" s="136" t="s">
        <v>109</v>
      </c>
      <c r="F21" s="53" t="s">
        <v>110</v>
      </c>
      <c r="G21" s="53" t="s">
        <v>111</v>
      </c>
      <c r="H21" s="53" t="s">
        <v>112</v>
      </c>
      <c r="I21" s="53" t="s">
        <v>113</v>
      </c>
      <c r="J21"/>
      <c r="K21"/>
      <c r="L21"/>
      <c r="M21"/>
      <c r="N21"/>
      <c r="O21" s="45"/>
      <c r="P21" s="45"/>
      <c r="Q21" s="45"/>
      <c r="R21" s="48"/>
    </row>
    <row r="22" spans="1:19" s="46" customFormat="1" ht="33.75" customHeight="1" x14ac:dyDescent="0.25">
      <c r="A22" s="367" t="s">
        <v>114</v>
      </c>
      <c r="B22" s="368"/>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303" t="s">
        <v>115</v>
      </c>
      <c r="B23" s="304"/>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67" t="s">
        <v>116</v>
      </c>
      <c r="B24" s="368"/>
      <c r="C24" s="373" t="s">
        <v>117</v>
      </c>
      <c r="D24" s="374"/>
      <c r="E24" s="375"/>
      <c r="F24" s="376"/>
      <c r="G24" s="377"/>
      <c r="H24" s="377"/>
      <c r="I24" s="378"/>
    </row>
    <row r="25" spans="1:19" ht="33.75" customHeight="1" x14ac:dyDescent="0.25">
      <c r="A25" s="367" t="s">
        <v>118</v>
      </c>
      <c r="B25" s="368"/>
      <c r="C25" s="137" t="str">
        <f>VLOOKUP($C$24,'WLC benchmarks'!$B$10:$E$13,2, TRUE)</f>
        <v>&lt;850</v>
      </c>
      <c r="D25" s="137" t="str">
        <f>VLOOKUP($C$24,'WLC benchmarks'!$B$10:$E$13,3, TRUE)</f>
        <v>&lt;350</v>
      </c>
      <c r="E25" s="137" t="str">
        <f>VLOOKUP($C$24,'WLC benchmarks'!$B$10:$E$13,4, TRUE)</f>
        <v>&lt;1200</v>
      </c>
      <c r="F25" s="379"/>
      <c r="G25" s="380"/>
      <c r="H25" s="380"/>
      <c r="I25" s="381"/>
      <c r="J25" s="167"/>
      <c r="K25" s="168"/>
    </row>
    <row r="26" spans="1:19" ht="33.75" customHeight="1" x14ac:dyDescent="0.25">
      <c r="A26" s="367" t="s">
        <v>119</v>
      </c>
      <c r="B26" s="368"/>
      <c r="C26" s="137" t="str">
        <f>VLOOKUP($C$24,'WLC benchmarks'!$B$16:$E$19,2, TRUE)</f>
        <v>&lt;500</v>
      </c>
      <c r="D26" s="137" t="str">
        <f>VLOOKUP($C$24,'WLC benchmarks'!$B$16:$E$19,3, TRUE)</f>
        <v>&lt;300</v>
      </c>
      <c r="E26" s="137" t="str">
        <f>VLOOKUP($C$24,'WLC benchmarks'!$B$16:$E$19,4, TRUE)</f>
        <v>&lt;800</v>
      </c>
      <c r="F26" s="382"/>
      <c r="G26" s="383"/>
      <c r="H26" s="383"/>
      <c r="I26" s="384"/>
    </row>
    <row r="27" spans="1:19" ht="69" customHeight="1" x14ac:dyDescent="0.25">
      <c r="A27" s="367" t="s">
        <v>120</v>
      </c>
      <c r="B27" s="368"/>
      <c r="C27" s="251" t="s">
        <v>121</v>
      </c>
      <c r="D27" s="251"/>
      <c r="E27" s="251"/>
      <c r="F27" s="251"/>
      <c r="G27" s="251"/>
      <c r="H27" s="251"/>
      <c r="I27" s="251"/>
    </row>
    <row r="28" spans="1:19" ht="15.75" customHeight="1" x14ac:dyDescent="0.25">
      <c r="A28" s="55"/>
      <c r="B28" s="55"/>
      <c r="C28" s="45"/>
      <c r="D28" s="45"/>
      <c r="E28" s="45"/>
      <c r="F28" s="45"/>
      <c r="G28" s="51"/>
    </row>
    <row r="29" spans="1:19" ht="15.75" customHeight="1" x14ac:dyDescent="0.25">
      <c r="A29" s="369" t="s">
        <v>122</v>
      </c>
      <c r="B29" s="369"/>
      <c r="C29" s="369"/>
      <c r="D29" s="369"/>
      <c r="E29" s="369"/>
      <c r="F29" s="369"/>
      <c r="G29" s="167"/>
    </row>
    <row r="30" spans="1:19" ht="27.75" customHeight="1" x14ac:dyDescent="0.25">
      <c r="A30" s="286" t="s">
        <v>50</v>
      </c>
      <c r="B30" s="286"/>
      <c r="C30" s="287" t="s">
        <v>123</v>
      </c>
      <c r="D30" s="288"/>
      <c r="E30" s="288"/>
      <c r="F30" s="289"/>
      <c r="G30" s="51"/>
    </row>
    <row r="31" spans="1:19" ht="27" customHeight="1" x14ac:dyDescent="0.25">
      <c r="A31" s="290" t="s">
        <v>124</v>
      </c>
      <c r="B31" s="290"/>
      <c r="C31" s="253" t="s">
        <v>53</v>
      </c>
      <c r="D31" s="253"/>
      <c r="E31" s="253"/>
      <c r="F31" s="253"/>
      <c r="G31" s="51"/>
    </row>
    <row r="32" spans="1:19" ht="27" customHeight="1" x14ac:dyDescent="0.25">
      <c r="A32" s="290" t="s">
        <v>54</v>
      </c>
      <c r="B32" s="290"/>
      <c r="C32" s="253" t="s">
        <v>55</v>
      </c>
      <c r="D32" s="253"/>
      <c r="E32" s="253"/>
      <c r="F32" s="253"/>
      <c r="G32" s="51"/>
    </row>
    <row r="33" spans="1:48" ht="15.75" customHeight="1" x14ac:dyDescent="0.25">
      <c r="A33" s="55"/>
      <c r="B33" s="55"/>
      <c r="C33" s="45"/>
      <c r="D33" s="45"/>
      <c r="E33" s="45"/>
      <c r="F33" s="45"/>
      <c r="G33" s="51"/>
    </row>
    <row r="34" spans="1:48" ht="33" customHeight="1" x14ac:dyDescent="0.25">
      <c r="A34" s="246" t="s">
        <v>125</v>
      </c>
      <c r="B34" s="247"/>
      <c r="C34" s="250" t="s">
        <v>126</v>
      </c>
      <c r="D34" s="250"/>
      <c r="E34" s="250"/>
      <c r="F34" s="58" t="s">
        <v>127</v>
      </c>
      <c r="G34" s="51"/>
      <c r="H34" s="56"/>
      <c r="I34" s="56"/>
      <c r="J34" s="54"/>
      <c r="K34" s="54"/>
      <c r="L34" s="54"/>
      <c r="M34" s="54"/>
      <c r="N34" s="57"/>
      <c r="O34" s="54"/>
      <c r="P34" s="54"/>
      <c r="Q34" s="54"/>
    </row>
    <row r="35" spans="1:48" ht="24.75" customHeight="1" x14ac:dyDescent="0.25">
      <c r="A35" s="246"/>
      <c r="B35" s="247"/>
      <c r="C35" s="251" t="s">
        <v>128</v>
      </c>
      <c r="D35" s="251"/>
      <c r="E35" s="251"/>
      <c r="F35" s="39"/>
      <c r="G35" s="51"/>
      <c r="H35" s="56"/>
      <c r="I35" s="56"/>
      <c r="J35" s="59"/>
      <c r="K35" s="59"/>
      <c r="L35" s="59"/>
      <c r="M35" s="59"/>
      <c r="N35" s="57"/>
      <c r="O35" s="54"/>
      <c r="P35" s="54"/>
      <c r="Q35" s="54"/>
    </row>
    <row r="36" spans="1:48" ht="12.75" customHeight="1" x14ac:dyDescent="0.25">
      <c r="A36" s="246"/>
      <c r="B36" s="247"/>
      <c r="C36" s="252"/>
      <c r="D36" s="252"/>
      <c r="E36" s="252"/>
      <c r="F36" s="39"/>
      <c r="G36" s="51"/>
      <c r="H36" s="56"/>
      <c r="I36" s="56"/>
      <c r="J36" s="54"/>
      <c r="K36" s="54"/>
      <c r="L36" s="54"/>
      <c r="M36" s="54"/>
      <c r="N36" s="57"/>
      <c r="O36" s="54"/>
      <c r="P36" s="54"/>
      <c r="Q36" s="54"/>
    </row>
    <row r="37" spans="1:48" ht="12.75" customHeight="1" x14ac:dyDescent="0.25">
      <c r="A37" s="246"/>
      <c r="B37" s="247"/>
      <c r="C37" s="252"/>
      <c r="D37" s="252"/>
      <c r="E37" s="252"/>
      <c r="F37" s="39"/>
      <c r="G37" s="51"/>
      <c r="H37" s="56"/>
      <c r="I37" s="56"/>
      <c r="J37" s="54"/>
      <c r="K37" s="54"/>
      <c r="L37" s="54"/>
      <c r="M37" s="54"/>
      <c r="N37" s="57"/>
      <c r="O37" s="54"/>
      <c r="P37" s="54"/>
      <c r="Q37" s="54"/>
    </row>
    <row r="38" spans="1:48" s="46" customFormat="1" x14ac:dyDescent="0.25">
      <c r="A38" s="248"/>
      <c r="B38" s="249"/>
      <c r="C38" s="253"/>
      <c r="D38" s="253"/>
      <c r="E38" s="253"/>
      <c r="F38" s="39"/>
      <c r="G38" s="51"/>
      <c r="H38" s="56"/>
      <c r="I38" s="56"/>
      <c r="J38" s="59"/>
      <c r="K38" s="59"/>
      <c r="L38" s="59"/>
      <c r="M38" s="59"/>
      <c r="N38" s="57"/>
      <c r="O38" s="54"/>
      <c r="P38" s="54"/>
      <c r="Q38" s="54"/>
      <c r="R38" s="48"/>
    </row>
    <row r="39" spans="1:48" s="63" customFormat="1" x14ac:dyDescent="0.25">
      <c r="A39" s="60"/>
      <c r="B39" s="60"/>
      <c r="C39" s="61"/>
      <c r="D39" s="61"/>
      <c r="E39" s="61"/>
      <c r="F39" s="62"/>
      <c r="G39" s="51"/>
      <c r="O39" s="61"/>
      <c r="P39" s="61"/>
      <c r="Q39" s="61"/>
      <c r="R39" s="61"/>
    </row>
    <row r="40" spans="1:48" s="46" customFormat="1" ht="30" x14ac:dyDescent="0.25">
      <c r="A40" s="246" t="s">
        <v>129</v>
      </c>
      <c r="B40" s="247"/>
      <c r="C40" s="250" t="s">
        <v>130</v>
      </c>
      <c r="D40" s="250"/>
      <c r="E40" s="250"/>
      <c r="F40" s="58" t="s">
        <v>131</v>
      </c>
      <c r="G40" s="51"/>
      <c r="O40" s="48"/>
      <c r="P40" s="48"/>
      <c r="Q40" s="48"/>
      <c r="R40" s="48"/>
    </row>
    <row r="41" spans="1:48" s="46" customFormat="1" ht="12.75" customHeight="1" x14ac:dyDescent="0.25">
      <c r="A41" s="246"/>
      <c r="B41" s="247"/>
      <c r="C41" s="253" t="s">
        <v>132</v>
      </c>
      <c r="D41" s="253"/>
      <c r="E41" s="253"/>
      <c r="F41" s="12"/>
      <c r="G41" s="51"/>
      <c r="O41" s="48"/>
      <c r="P41" s="48"/>
      <c r="Q41" s="48"/>
      <c r="R41" s="48"/>
    </row>
    <row r="42" spans="1:48" x14ac:dyDescent="0.25">
      <c r="A42" s="246"/>
      <c r="B42" s="247"/>
      <c r="C42" s="252"/>
      <c r="D42" s="252"/>
      <c r="E42" s="252"/>
      <c r="F42" s="12"/>
    </row>
    <row r="43" spans="1:48" x14ac:dyDescent="0.25">
      <c r="A43" s="246"/>
      <c r="B43" s="247"/>
      <c r="C43" s="256"/>
      <c r="D43" s="257"/>
      <c r="E43" s="258"/>
      <c r="F43" s="12"/>
      <c r="J43" s="46"/>
      <c r="K43" s="46"/>
      <c r="L43" s="46"/>
    </row>
    <row r="44" spans="1:48" x14ac:dyDescent="0.25">
      <c r="A44" s="246"/>
      <c r="B44" s="247"/>
      <c r="C44" s="256"/>
      <c r="D44" s="257"/>
      <c r="E44" s="258"/>
      <c r="F44" s="12"/>
      <c r="J44" s="46"/>
      <c r="K44" s="46"/>
      <c r="L44" s="46"/>
    </row>
    <row r="45" spans="1:48" x14ac:dyDescent="0.25">
      <c r="B45" s="238"/>
      <c r="C45" s="238"/>
      <c r="D45" s="238"/>
      <c r="E45" s="238"/>
      <c r="F45" s="238"/>
    </row>
    <row r="46" spans="1:48" s="52" customFormat="1" x14ac:dyDescent="0.25">
      <c r="A46"/>
      <c r="B46" s="226"/>
      <c r="C46" s="226"/>
      <c r="D46" s="226"/>
      <c r="E46" s="226"/>
      <c r="F46" s="226"/>
      <c r="G46"/>
      <c r="H46"/>
      <c r="I46"/>
      <c r="J46"/>
      <c r="K46"/>
      <c r="L46"/>
      <c r="M46" s="167"/>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39" t="s">
        <v>133</v>
      </c>
      <c r="B47" s="239"/>
      <c r="C47" s="254" t="s">
        <v>134</v>
      </c>
      <c r="D47" s="255"/>
      <c r="E47" s="388" t="s">
        <v>135</v>
      </c>
      <c r="F47" s="266" t="s">
        <v>136</v>
      </c>
      <c r="G47" s="267"/>
      <c r="H47" s="254" t="s">
        <v>137</v>
      </c>
      <c r="I47" s="385"/>
      <c r="J47" s="167"/>
      <c r="K47" s="167"/>
      <c r="L47" s="167"/>
      <c r="M47" s="167"/>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86" t="s">
        <v>138</v>
      </c>
      <c r="B48" s="387"/>
      <c r="C48" s="64" t="s">
        <v>139</v>
      </c>
      <c r="D48" s="64" t="s">
        <v>140</v>
      </c>
      <c r="E48" s="389"/>
      <c r="F48" s="268"/>
      <c r="G48" s="269"/>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2.8" x14ac:dyDescent="0.25">
      <c r="A49" s="259" t="s">
        <v>143</v>
      </c>
      <c r="B49" s="260"/>
      <c r="C49" s="65" t="s">
        <v>144</v>
      </c>
      <c r="D49" s="66" t="s">
        <v>145</v>
      </c>
      <c r="E49" s="263" t="s">
        <v>146</v>
      </c>
      <c r="F49" s="240" t="s">
        <v>147</v>
      </c>
      <c r="G49" s="241"/>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2" customHeight="1" x14ac:dyDescent="0.25">
      <c r="A50" s="261"/>
      <c r="B50" s="262"/>
      <c r="C50" s="67" t="s">
        <v>150</v>
      </c>
      <c r="D50" s="66" t="s">
        <v>151</v>
      </c>
      <c r="E50" s="264"/>
      <c r="F50" s="242"/>
      <c r="G50" s="243"/>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2" customHeight="1" x14ac:dyDescent="0.25">
      <c r="A51" s="261"/>
      <c r="B51" s="262"/>
      <c r="C51" s="67" t="s">
        <v>154</v>
      </c>
      <c r="D51" s="68" t="s">
        <v>155</v>
      </c>
      <c r="E51" s="265"/>
      <c r="F51" s="244"/>
      <c r="G51" s="245"/>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90"/>
      <c r="F52" s="283"/>
      <c r="G52" s="284"/>
      <c r="H52" s="11"/>
      <c r="I52" s="11"/>
      <c r="J52" s="332" t="s">
        <v>157</v>
      </c>
      <c r="K52" s="333"/>
      <c r="L52" s="333"/>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91"/>
      <c r="F53" s="283"/>
      <c r="G53" s="284"/>
      <c r="H53" s="11"/>
      <c r="I53" s="11"/>
      <c r="J53" s="242"/>
      <c r="K53" s="314"/>
      <c r="L53" s="314"/>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91"/>
      <c r="F54" s="283"/>
      <c r="G54" s="284"/>
      <c r="H54" s="11"/>
      <c r="I54" s="11"/>
      <c r="J54" s="242"/>
      <c r="K54" s="314"/>
      <c r="L54" s="314"/>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92"/>
      <c r="F55" s="283"/>
      <c r="G55" s="284"/>
      <c r="H55" s="11"/>
      <c r="I55" s="11"/>
      <c r="J55" s="242"/>
      <c r="K55" s="314"/>
      <c r="L55" s="314"/>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83"/>
      <c r="G56" s="284"/>
      <c r="H56" s="11"/>
      <c r="I56" s="11"/>
      <c r="J56" s="242"/>
      <c r="K56" s="314"/>
      <c r="L56" s="314"/>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83"/>
      <c r="G57" s="284"/>
      <c r="H57" s="11"/>
      <c r="I57" s="11"/>
      <c r="J57" s="242"/>
      <c r="K57" s="314"/>
      <c r="L57" s="314"/>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83"/>
      <c r="G58" s="284"/>
      <c r="H58" s="11"/>
      <c r="I58" s="11"/>
      <c r="J58" s="242"/>
      <c r="K58" s="314"/>
      <c r="L58" s="314"/>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83"/>
      <c r="G59" s="284"/>
      <c r="H59" s="11"/>
      <c r="I59" s="11"/>
      <c r="J59" s="242"/>
      <c r="K59" s="314"/>
      <c r="L59" s="314"/>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83"/>
      <c r="G60" s="284"/>
      <c r="H60" s="11"/>
      <c r="I60" s="11"/>
      <c r="J60" s="242"/>
      <c r="K60" s="314"/>
      <c r="L60" s="314"/>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83"/>
      <c r="G61" s="284"/>
      <c r="H61" s="11"/>
      <c r="I61" s="11"/>
      <c r="J61" s="242"/>
      <c r="K61" s="314"/>
      <c r="L61" s="314"/>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83"/>
      <c r="G62" s="284"/>
      <c r="H62" s="11"/>
      <c r="I62" s="11"/>
      <c r="J62" s="242"/>
      <c r="K62" s="314"/>
      <c r="L62" s="314"/>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83"/>
      <c r="G63" s="284"/>
      <c r="H63" s="11"/>
      <c r="I63" s="11"/>
      <c r="J63" s="242"/>
      <c r="K63" s="314"/>
      <c r="L63" s="314"/>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83"/>
      <c r="G64" s="284"/>
      <c r="H64" s="11"/>
      <c r="I64" s="11"/>
      <c r="J64" s="242"/>
      <c r="K64" s="314"/>
      <c r="L64" s="314"/>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42"/>
      <c r="K65" s="314"/>
      <c r="L65" s="314"/>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42"/>
      <c r="K66" s="314"/>
      <c r="L66" s="314"/>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42"/>
      <c r="K67" s="314"/>
      <c r="L67" s="314"/>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42"/>
      <c r="K68" s="314"/>
      <c r="L68" s="314"/>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42"/>
      <c r="K69" s="314"/>
      <c r="L69" s="314"/>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42"/>
      <c r="K70" s="314"/>
      <c r="L70" s="314"/>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30"/>
      <c r="G71" s="331"/>
      <c r="H71" s="11"/>
      <c r="I71" s="11"/>
      <c r="J71" s="242"/>
      <c r="K71" s="314"/>
      <c r="L71" s="314"/>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43" t="s">
        <v>176</v>
      </c>
      <c r="B72" s="344"/>
      <c r="C72" s="64" t="s">
        <v>177</v>
      </c>
      <c r="D72" s="64" t="s">
        <v>178</v>
      </c>
      <c r="E72" s="160" t="s">
        <v>179</v>
      </c>
      <c r="F72" s="177" t="s">
        <v>180</v>
      </c>
      <c r="G72" s="177" t="s">
        <v>181</v>
      </c>
      <c r="H72" s="345"/>
      <c r="I72" s="345"/>
      <c r="J72" s="242"/>
      <c r="K72" s="314"/>
      <c r="L72" s="314"/>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7"/>
      <c r="G73" s="157"/>
      <c r="H73" s="315"/>
      <c r="I73" s="316"/>
      <c r="J73" s="332" t="s">
        <v>184</v>
      </c>
      <c r="K73" s="333"/>
      <c r="L73" s="333"/>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7"/>
      <c r="G74" s="157"/>
      <c r="H74" s="158"/>
      <c r="I74" s="133"/>
      <c r="J74" s="242"/>
      <c r="K74" s="314"/>
      <c r="L74" s="314"/>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49"/>
      <c r="D75" s="149"/>
      <c r="E75" s="149"/>
      <c r="F75" s="157"/>
      <c r="G75" s="157"/>
      <c r="H75" s="281"/>
      <c r="I75" s="282"/>
      <c r="J75" s="242"/>
      <c r="K75" s="314"/>
      <c r="L75" s="314"/>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0" t="s">
        <v>189</v>
      </c>
      <c r="D76" s="151">
        <f>SUM(D52:D71)+SUM(D73:D75)</f>
        <v>0</v>
      </c>
      <c r="E76" s="279"/>
      <c r="F76" s="280"/>
      <c r="G76" s="280"/>
      <c r="H76" s="152">
        <f>SUM(H52:H71)</f>
        <v>0</v>
      </c>
      <c r="I76" s="152">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3" t="s">
        <v>190</v>
      </c>
      <c r="D77" s="154" t="e">
        <f>D76/$C$6</f>
        <v>#DIV/0!</v>
      </c>
      <c r="E77" s="279"/>
      <c r="F77" s="279"/>
      <c r="G77" s="279"/>
      <c r="H77" s="155" t="e">
        <f t="shared" ref="H77:I77" si="1">H76/$C$6</f>
        <v>#DIV/0!</v>
      </c>
      <c r="I77" s="155" t="e">
        <f t="shared" si="1"/>
        <v>#DIV/0!</v>
      </c>
      <c r="J77" s="340"/>
      <c r="K77" s="340"/>
      <c r="L77" s="340"/>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22" t="s">
        <v>191</v>
      </c>
      <c r="B79" s="323"/>
      <c r="C79" s="328" t="s">
        <v>192</v>
      </c>
      <c r="D79" s="328" t="s">
        <v>193</v>
      </c>
      <c r="E79" s="270" t="s">
        <v>194</v>
      </c>
      <c r="F79" s="272"/>
      <c r="G79" s="271" t="s">
        <v>195</v>
      </c>
      <c r="H79" s="271"/>
      <c r="I79" s="271"/>
      <c r="J79" s="271"/>
      <c r="K79" s="271"/>
      <c r="L79" s="271"/>
      <c r="M79" s="271"/>
      <c r="N79" s="271"/>
      <c r="O79" s="270" t="s">
        <v>196</v>
      </c>
      <c r="P79" s="271"/>
      <c r="Q79" s="271"/>
      <c r="R79" s="272"/>
      <c r="S79" s="276" t="s">
        <v>197</v>
      </c>
      <c r="T79" s="272" t="s">
        <v>198</v>
      </c>
    </row>
    <row r="80" spans="1:48" ht="39.450000000000003" customHeight="1" x14ac:dyDescent="0.25">
      <c r="A80" s="324"/>
      <c r="B80" s="325"/>
      <c r="C80" s="341"/>
      <c r="D80" s="329"/>
      <c r="E80" s="273"/>
      <c r="F80" s="275"/>
      <c r="G80" s="274"/>
      <c r="H80" s="274"/>
      <c r="I80" s="274"/>
      <c r="J80" s="274"/>
      <c r="K80" s="274"/>
      <c r="L80" s="274"/>
      <c r="M80" s="274"/>
      <c r="N80" s="274"/>
      <c r="O80" s="273"/>
      <c r="P80" s="274"/>
      <c r="Q80" s="274"/>
      <c r="R80" s="275"/>
      <c r="S80" s="277"/>
      <c r="T80" s="275"/>
    </row>
    <row r="81" spans="1:20" ht="24.75" customHeight="1" x14ac:dyDescent="0.25">
      <c r="A81" s="326"/>
      <c r="B81" s="327"/>
      <c r="C81" s="341"/>
      <c r="D81" s="311" t="s">
        <v>199</v>
      </c>
      <c r="E81" s="312"/>
      <c r="F81" s="313"/>
      <c r="G81" s="311" t="s">
        <v>200</v>
      </c>
      <c r="H81" s="312"/>
      <c r="I81" s="312"/>
      <c r="J81" s="312"/>
      <c r="K81" s="312"/>
      <c r="L81" s="312"/>
      <c r="M81" s="312"/>
      <c r="N81" s="313"/>
      <c r="O81" s="311" t="s">
        <v>201</v>
      </c>
      <c r="P81" s="312"/>
      <c r="Q81" s="312"/>
      <c r="R81" s="313"/>
      <c r="S81" s="277"/>
      <c r="T81" s="272" t="s">
        <v>113</v>
      </c>
    </row>
    <row r="82" spans="1:20" ht="27" customHeight="1" x14ac:dyDescent="0.25">
      <c r="A82" s="77" t="s">
        <v>138</v>
      </c>
      <c r="B82" s="78"/>
      <c r="C82" s="342"/>
      <c r="D82" s="79" t="s">
        <v>202</v>
      </c>
      <c r="E82" s="79" t="s">
        <v>203</v>
      </c>
      <c r="F82" s="79" t="s">
        <v>204</v>
      </c>
      <c r="G82" s="79" t="s">
        <v>205</v>
      </c>
      <c r="H82" s="79" t="s">
        <v>206</v>
      </c>
      <c r="I82" s="79" t="s">
        <v>207</v>
      </c>
      <c r="J82" s="79" t="s">
        <v>208</v>
      </c>
      <c r="K82" s="79" t="s">
        <v>209</v>
      </c>
      <c r="L82" s="311" t="s">
        <v>210</v>
      </c>
      <c r="M82" s="313"/>
      <c r="N82" s="79" t="s">
        <v>211</v>
      </c>
      <c r="O82" s="79" t="s">
        <v>212</v>
      </c>
      <c r="P82" s="79" t="s">
        <v>213</v>
      </c>
      <c r="Q82" s="79" t="s">
        <v>214</v>
      </c>
      <c r="R82" s="79" t="s">
        <v>215</v>
      </c>
      <c r="S82" s="278"/>
      <c r="T82" s="275"/>
    </row>
    <row r="83" spans="1:20" ht="30" customHeight="1" x14ac:dyDescent="0.25">
      <c r="A83" s="80">
        <v>0.1</v>
      </c>
      <c r="B83" s="72" t="s">
        <v>156</v>
      </c>
      <c r="C83" s="334"/>
      <c r="D83" s="335"/>
      <c r="E83" s="335"/>
      <c r="F83" s="335"/>
      <c r="G83" s="335"/>
      <c r="H83" s="335"/>
      <c r="I83" s="335"/>
      <c r="J83" s="335"/>
      <c r="K83" s="335"/>
      <c r="L83" s="335"/>
      <c r="M83" s="335"/>
      <c r="N83" s="336"/>
      <c r="O83" s="21" t="s">
        <v>216</v>
      </c>
      <c r="P83" s="21"/>
      <c r="Q83" s="21"/>
      <c r="R83" s="21"/>
      <c r="S83" s="124">
        <f>SUM(C83:R83)</f>
        <v>0</v>
      </c>
      <c r="T83" s="23"/>
    </row>
    <row r="84" spans="1:20" ht="30" customHeight="1" x14ac:dyDescent="0.25">
      <c r="A84" s="71">
        <v>0.2</v>
      </c>
      <c r="B84" s="72" t="s">
        <v>158</v>
      </c>
      <c r="C84" s="337"/>
      <c r="D84" s="338"/>
      <c r="E84" s="338"/>
      <c r="F84" s="338"/>
      <c r="G84" s="338"/>
      <c r="H84" s="338"/>
      <c r="I84" s="338"/>
      <c r="J84" s="338"/>
      <c r="K84" s="338"/>
      <c r="L84" s="338"/>
      <c r="M84" s="338"/>
      <c r="N84" s="339"/>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94"/>
      <c r="M85" s="295"/>
      <c r="N85" s="296"/>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97"/>
      <c r="M86" s="298"/>
      <c r="N86" s="299"/>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97"/>
      <c r="M87" s="298"/>
      <c r="N87" s="299"/>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97"/>
      <c r="M88" s="298"/>
      <c r="N88" s="299"/>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97"/>
      <c r="M89" s="298"/>
      <c r="N89" s="299"/>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97"/>
      <c r="M90" s="298"/>
      <c r="N90" s="299"/>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97"/>
      <c r="M91" s="298"/>
      <c r="N91" s="299"/>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97"/>
      <c r="M92" s="298"/>
      <c r="N92" s="299"/>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97"/>
      <c r="M93" s="298"/>
      <c r="N93" s="299"/>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97"/>
      <c r="M94" s="298"/>
      <c r="N94" s="299"/>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97"/>
      <c r="M95" s="298"/>
      <c r="N95" s="299"/>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97"/>
      <c r="M96" s="298"/>
      <c r="N96" s="299"/>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97"/>
      <c r="M97" s="298"/>
      <c r="N97" s="299"/>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00"/>
      <c r="M98" s="301"/>
      <c r="N98" s="302"/>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94"/>
      <c r="M100" s="295"/>
      <c r="N100" s="296"/>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97"/>
      <c r="M101" s="298"/>
      <c r="N101" s="299"/>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00"/>
      <c r="M102" s="301"/>
      <c r="N102" s="302"/>
      <c r="O102" s="21" t="s">
        <v>216</v>
      </c>
      <c r="P102" s="21"/>
      <c r="Q102" s="21"/>
      <c r="R102" s="21"/>
      <c r="S102" s="124">
        <f>SUM(C102:R102)</f>
        <v>0</v>
      </c>
      <c r="T102" s="23"/>
    </row>
    <row r="103" spans="1:47" ht="30" customHeight="1" x14ac:dyDescent="0.25">
      <c r="A103" s="320" t="s">
        <v>222</v>
      </c>
      <c r="B103" s="321"/>
      <c r="C103" s="317"/>
      <c r="D103" s="318"/>
      <c r="E103" s="319"/>
      <c r="F103" s="24"/>
      <c r="G103" s="291"/>
      <c r="H103" s="292"/>
      <c r="I103" s="292"/>
      <c r="J103" s="292"/>
      <c r="K103" s="292"/>
      <c r="L103" s="292"/>
      <c r="M103" s="292"/>
      <c r="N103" s="292"/>
      <c r="O103" s="292"/>
      <c r="P103" s="292"/>
      <c r="Q103" s="292"/>
      <c r="R103" s="293"/>
      <c r="S103" s="118">
        <f>F103</f>
        <v>0</v>
      </c>
      <c r="T103" s="135"/>
    </row>
    <row r="104" spans="1:47" ht="27" customHeight="1" x14ac:dyDescent="0.25">
      <c r="A104" s="303" t="s">
        <v>114</v>
      </c>
      <c r="B104" s="304"/>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305" t="e">
        <f>L99+M99</f>
        <v>#VALUE!</v>
      </c>
      <c r="M104" s="306"/>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5">
      <c r="A105" s="307" t="s">
        <v>115</v>
      </c>
      <c r="B105" s="308"/>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309" t="e">
        <f>L104/$C$6</f>
        <v>#VALUE!</v>
      </c>
      <c r="M105" s="310"/>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x14ac:dyDescent="0.25">
      <c r="A106" s="285" t="s">
        <v>223</v>
      </c>
      <c r="B106" s="285"/>
      <c r="C106" s="285"/>
      <c r="D106" s="285"/>
      <c r="E106" s="285"/>
      <c r="F106" s="285"/>
      <c r="G106" s="285"/>
      <c r="H106" s="285"/>
      <c r="I106" s="285"/>
      <c r="J106" s="285"/>
      <c r="K106" s="285"/>
      <c r="L106" s="285"/>
      <c r="M106" s="285"/>
      <c r="N106" s="285"/>
      <c r="O106" s="285"/>
      <c r="P106" s="285"/>
      <c r="Q106" s="285"/>
      <c r="R106" s="285"/>
      <c r="S106" s="285"/>
      <c r="T106" s="285"/>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4"/>
      <c r="B108" s="134"/>
      <c r="C108" s="134"/>
      <c r="D108" s="134"/>
      <c r="E108" s="134"/>
      <c r="F108" s="134"/>
      <c r="G108" s="134"/>
      <c r="H108" s="134"/>
      <c r="I108" s="134"/>
      <c r="J108" s="134"/>
      <c r="K108" s="134"/>
      <c r="L108" s="134"/>
      <c r="M108" s="134"/>
      <c r="N108" s="134"/>
      <c r="O108" s="134"/>
      <c r="P108" s="134"/>
      <c r="Q108" s="145"/>
      <c r="R108" s="145"/>
      <c r="S108" s="145"/>
      <c r="T108" s="145"/>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4"/>
      <c r="B109" s="134"/>
      <c r="C109" s="134"/>
      <c r="D109" s="134"/>
      <c r="E109" s="134"/>
      <c r="F109" s="134"/>
      <c r="G109" s="134"/>
      <c r="H109" s="134"/>
      <c r="I109" s="134"/>
      <c r="J109" s="134"/>
      <c r="K109" s="134"/>
      <c r="L109" s="134"/>
      <c r="M109" s="134"/>
      <c r="N109" s="134"/>
      <c r="O109" s="134"/>
      <c r="P109" s="134"/>
      <c r="Q109" s="145"/>
      <c r="R109" s="145"/>
      <c r="S109" s="145"/>
      <c r="T109" s="145"/>
      <c r="U109" s="84"/>
      <c r="V109" s="84"/>
    </row>
    <row r="110" spans="1:47" ht="35.25" customHeight="1" x14ac:dyDescent="0.25">
      <c r="A110" s="134"/>
      <c r="B110" s="134"/>
      <c r="C110" s="134"/>
      <c r="D110" s="134"/>
      <c r="E110" s="134"/>
      <c r="F110" s="134"/>
      <c r="G110" s="134"/>
      <c r="H110" s="134"/>
      <c r="I110" s="134"/>
      <c r="J110" s="134"/>
      <c r="K110" s="134"/>
      <c r="L110" s="134"/>
      <c r="M110" s="134"/>
      <c r="N110" s="134"/>
      <c r="O110" s="134"/>
      <c r="P110" s="134"/>
      <c r="Q110" s="145"/>
      <c r="R110" s="145"/>
      <c r="S110" s="145"/>
      <c r="T110" s="145"/>
      <c r="U110" s="84"/>
      <c r="V110" s="84"/>
    </row>
    <row r="111" spans="1:47" ht="12.75" customHeight="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84"/>
      <c r="V111" s="84"/>
    </row>
    <row r="112" spans="1:47" ht="26.7" customHeight="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84"/>
      <c r="V112" s="84"/>
    </row>
    <row r="113" spans="1:22" ht="25.5" customHeight="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84"/>
      <c r="V113" s="84"/>
    </row>
    <row r="114" spans="1:22" ht="29.7" customHeight="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84"/>
      <c r="V114" s="84"/>
    </row>
    <row r="115" spans="1:22" ht="29.25" customHeight="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84"/>
      <c r="V115" s="84"/>
    </row>
    <row r="116" spans="1:22" ht="33" customHeight="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84"/>
      <c r="V116" s="84"/>
    </row>
    <row r="117" spans="1:22" ht="33" customHeight="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84"/>
      <c r="V117" s="84"/>
    </row>
    <row r="118" spans="1:22" ht="33.450000000000003" customHeight="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84"/>
      <c r="V118" s="84"/>
    </row>
    <row r="119" spans="1:22" ht="29.7" customHeight="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84"/>
      <c r="V119" s="84"/>
    </row>
    <row r="120" spans="1:22" ht="34.950000000000003" customHeight="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84"/>
      <c r="V120" s="84"/>
    </row>
    <row r="121" spans="1:22" ht="28.95" customHeight="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84"/>
      <c r="V121" s="84"/>
    </row>
    <row r="122" spans="1:22" ht="31.95" customHeight="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84"/>
      <c r="V122" s="84"/>
    </row>
    <row r="123" spans="1:22" ht="33" customHeight="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84"/>
      <c r="V123" s="84"/>
    </row>
    <row r="124" spans="1:22" ht="34.200000000000003" customHeight="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84"/>
      <c r="V124" s="84"/>
    </row>
    <row r="125" spans="1:22" ht="30.45" customHeight="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84"/>
      <c r="V125" s="84"/>
    </row>
    <row r="126" spans="1:22" ht="32.700000000000003" customHeight="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84"/>
      <c r="V126" s="84"/>
    </row>
    <row r="127" spans="1:22" ht="31.5" customHeight="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84"/>
      <c r="V127" s="84"/>
    </row>
    <row r="128" spans="1:22" ht="38.25" customHeight="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84"/>
      <c r="V128" s="84"/>
    </row>
    <row r="129" spans="1:22" ht="24.75" customHeight="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84"/>
      <c r="V129" s="84"/>
    </row>
    <row r="130" spans="1:22" ht="22.8"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84"/>
      <c r="V130" s="84"/>
    </row>
    <row r="131" spans="1:22" ht="31.5" customHeight="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84"/>
      <c r="V131" s="84"/>
    </row>
    <row r="132" spans="1:22" ht="25.95" customHeight="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84"/>
      <c r="V132" s="84"/>
    </row>
    <row r="133" spans="1:22" ht="33" customHeight="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84"/>
      <c r="V133" s="84"/>
    </row>
    <row r="134" spans="1:22" ht="37.950000000000003" customHeight="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84"/>
      <c r="V134" s="84"/>
    </row>
    <row r="135" spans="1:22" ht="37.950000000000003" customHeight="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84"/>
      <c r="V135" s="84"/>
    </row>
    <row r="136" spans="1:22" ht="22.8"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84"/>
      <c r="V136" s="84"/>
    </row>
    <row r="137" spans="1:22" ht="12.75" customHeight="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84"/>
      <c r="V137" s="84"/>
    </row>
    <row r="138" spans="1:22" ht="22.8"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84"/>
      <c r="V138" s="84"/>
    </row>
    <row r="139" spans="1:22" ht="22.8"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84"/>
      <c r="V139" s="84"/>
    </row>
    <row r="140" spans="1:22" ht="22.8"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84"/>
      <c r="V140" s="84"/>
    </row>
    <row r="141" spans="1:22" ht="22.8"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899160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213360</xdr:rowOff>
                  </from>
                  <to>
                    <xdr:col>3</xdr:col>
                    <xdr:colOff>1813560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99"/>
  </sheetPr>
  <dimension ref="A1:AU210"/>
  <sheetViews>
    <sheetView showGridLines="0" tabSelected="1" topLeftCell="A16" zoomScale="85" zoomScaleNormal="85" workbookViewId="0">
      <selection activeCell="G23" sqref="G23"/>
    </sheetView>
  </sheetViews>
  <sheetFormatPr defaultColWidth="9.109375" defaultRowHeight="13.2" x14ac:dyDescent="0.25"/>
  <cols>
    <col min="1" max="1" width="14.33203125" style="45" customWidth="1"/>
    <col min="2" max="2" width="68.44140625" customWidth="1"/>
    <col min="3" max="3" width="44.6640625" style="48" customWidth="1"/>
    <col min="4" max="4" width="37" style="48" customWidth="1"/>
    <col min="5" max="5" width="41.109375" style="48" customWidth="1"/>
    <col min="6" max="6" width="25.33203125" style="48" customWidth="1"/>
    <col min="7" max="7" width="26.33203125" customWidth="1"/>
    <col min="8" max="8" width="30.5546875" customWidth="1"/>
    <col min="9" max="9" width="23.88671875" bestFit="1" customWidth="1"/>
    <col min="10" max="10" width="41.5546875" customWidth="1"/>
    <col min="11" max="11" width="21.109375" bestFit="1" customWidth="1"/>
    <col min="12" max="12" width="20.6640625" customWidth="1"/>
    <col min="13" max="13" width="24.5546875" customWidth="1"/>
    <col min="14" max="14" width="25.44140625" customWidth="1"/>
    <col min="15" max="15" width="33.5546875" customWidth="1"/>
    <col min="16" max="18" width="15.88671875" customWidth="1"/>
    <col min="19" max="19" width="23.88671875" customWidth="1"/>
    <col min="20" max="20" width="26.44140625" customWidth="1"/>
    <col min="26" max="26" width="46" bestFit="1" customWidth="1"/>
    <col min="27" max="27" width="126.44140625" customWidth="1"/>
  </cols>
  <sheetData>
    <row r="1" spans="1:11" x14ac:dyDescent="0.25">
      <c r="A1" s="424" t="s">
        <v>36</v>
      </c>
      <c r="B1" s="424"/>
      <c r="C1" s="425"/>
      <c r="D1" s="425"/>
      <c r="E1" s="425"/>
      <c r="F1" s="425"/>
    </row>
    <row r="2" spans="1:11" x14ac:dyDescent="0.25">
      <c r="A2" s="211" t="s">
        <v>37</v>
      </c>
      <c r="B2" s="211"/>
      <c r="C2" s="253" t="s">
        <v>298</v>
      </c>
      <c r="D2" s="253"/>
      <c r="E2" s="253"/>
      <c r="F2" s="253"/>
      <c r="H2" s="448" t="s">
        <v>86</v>
      </c>
      <c r="I2" s="448"/>
      <c r="J2" s="448"/>
      <c r="K2" s="50"/>
    </row>
    <row r="3" spans="1:11" x14ac:dyDescent="0.25">
      <c r="A3" s="212" t="s">
        <v>38</v>
      </c>
      <c r="B3" s="350"/>
      <c r="C3" s="253"/>
      <c r="D3" s="253"/>
      <c r="E3" s="253"/>
      <c r="F3" s="253"/>
      <c r="H3" s="125"/>
      <c r="I3" s="358" t="s">
        <v>87</v>
      </c>
      <c r="J3" s="359"/>
      <c r="K3" s="46"/>
    </row>
    <row r="4" spans="1:11" x14ac:dyDescent="0.25">
      <c r="A4" s="211" t="s">
        <v>88</v>
      </c>
      <c r="B4" s="211"/>
      <c r="C4" s="253" t="s">
        <v>299</v>
      </c>
      <c r="D4" s="253"/>
      <c r="E4" s="253"/>
      <c r="F4" s="253"/>
      <c r="H4" s="156"/>
      <c r="I4" s="446" t="s">
        <v>89</v>
      </c>
      <c r="J4" s="447"/>
      <c r="K4" s="46"/>
    </row>
    <row r="5" spans="1:11" ht="42" customHeight="1" x14ac:dyDescent="0.25">
      <c r="A5" s="211" t="s">
        <v>40</v>
      </c>
      <c r="B5" s="211"/>
      <c r="C5" s="251" t="s">
        <v>300</v>
      </c>
      <c r="D5" s="251"/>
      <c r="E5" s="251"/>
      <c r="F5" s="251"/>
      <c r="H5" s="144"/>
      <c r="I5" s="444" t="s">
        <v>90</v>
      </c>
      <c r="J5" s="445"/>
    </row>
    <row r="6" spans="1:11" ht="15.6" x14ac:dyDescent="0.25">
      <c r="A6" s="211" t="s">
        <v>41</v>
      </c>
      <c r="B6" s="211"/>
      <c r="C6" s="253">
        <v>13028</v>
      </c>
      <c r="D6" s="253"/>
      <c r="E6" s="253"/>
      <c r="F6" s="253"/>
    </row>
    <row r="7" spans="1:11" x14ac:dyDescent="0.25">
      <c r="A7"/>
      <c r="C7"/>
      <c r="D7"/>
      <c r="E7"/>
      <c r="F7"/>
    </row>
    <row r="8" spans="1:11" ht="22.5" customHeight="1" x14ac:dyDescent="0.25">
      <c r="A8" s="393" t="s">
        <v>91</v>
      </c>
      <c r="B8" s="394"/>
      <c r="C8" s="394"/>
      <c r="D8" s="394"/>
      <c r="E8" s="394"/>
      <c r="F8" s="395"/>
    </row>
    <row r="9" spans="1:11" s="43" customFormat="1" x14ac:dyDescent="0.25">
      <c r="A9" s="211" t="s">
        <v>42</v>
      </c>
      <c r="B9" s="211"/>
      <c r="C9" s="253" t="s">
        <v>301</v>
      </c>
      <c r="D9" s="253"/>
      <c r="E9" s="253"/>
      <c r="F9" s="253"/>
    </row>
    <row r="10" spans="1:11" s="43" customFormat="1" x14ac:dyDescent="0.25">
      <c r="A10" s="211" t="s">
        <v>92</v>
      </c>
      <c r="B10" s="211"/>
      <c r="C10" s="426">
        <v>44761</v>
      </c>
      <c r="D10" s="426"/>
      <c r="E10" s="426"/>
      <c r="F10" s="426"/>
      <c r="G10" s="44"/>
    </row>
    <row r="11" spans="1:11" x14ac:dyDescent="0.25">
      <c r="A11" s="104"/>
      <c r="B11" s="105" t="s">
        <v>93</v>
      </c>
      <c r="C11" s="190" t="s">
        <v>377</v>
      </c>
      <c r="D11" s="107"/>
      <c r="E11" s="107"/>
      <c r="F11" s="108"/>
      <c r="G11" s="50"/>
    </row>
    <row r="12" spans="1:11" ht="64.5" customHeight="1" x14ac:dyDescent="0.25">
      <c r="A12" s="212" t="s">
        <v>95</v>
      </c>
      <c r="B12" s="350"/>
      <c r="C12" s="354" t="s">
        <v>302</v>
      </c>
      <c r="D12" s="355"/>
      <c r="E12" s="355"/>
      <c r="F12" s="356"/>
      <c r="G12" s="50"/>
    </row>
    <row r="13" spans="1:11" ht="39" customHeight="1" x14ac:dyDescent="0.25">
      <c r="A13" s="211" t="s">
        <v>97</v>
      </c>
      <c r="B13" s="211"/>
      <c r="C13" s="251" t="s">
        <v>303</v>
      </c>
      <c r="D13" s="251"/>
      <c r="E13" s="251"/>
      <c r="F13" s="251"/>
      <c r="G13" s="51"/>
    </row>
    <row r="14" spans="1:11" ht="39.75" customHeight="1" x14ac:dyDescent="0.25">
      <c r="A14" s="212" t="s">
        <v>225</v>
      </c>
      <c r="B14" s="350"/>
      <c r="C14" s="354" t="s">
        <v>304</v>
      </c>
      <c r="D14" s="355"/>
      <c r="E14" s="355"/>
      <c r="F14" s="356"/>
      <c r="G14" s="51"/>
    </row>
    <row r="15" spans="1:11" ht="39.75" customHeight="1" x14ac:dyDescent="0.25">
      <c r="A15" s="290" t="s">
        <v>100</v>
      </c>
      <c r="B15" s="290"/>
      <c r="C15" s="251" t="s">
        <v>359</v>
      </c>
      <c r="D15" s="251"/>
      <c r="E15" s="251"/>
      <c r="F15" s="251"/>
      <c r="G15" s="51"/>
    </row>
    <row r="16" spans="1:11" ht="39.75" customHeight="1" x14ac:dyDescent="0.25">
      <c r="A16" s="290" t="s">
        <v>227</v>
      </c>
      <c r="B16" s="290"/>
      <c r="C16" s="251" t="s">
        <v>305</v>
      </c>
      <c r="D16" s="251"/>
      <c r="E16" s="251"/>
      <c r="F16" s="251"/>
      <c r="G16" s="51"/>
    </row>
    <row r="17" spans="1:17" ht="39.75" customHeight="1" x14ac:dyDescent="0.25">
      <c r="A17" s="363" t="s">
        <v>103</v>
      </c>
      <c r="B17" s="364"/>
      <c r="C17" s="354" t="s">
        <v>104</v>
      </c>
      <c r="D17" s="355"/>
      <c r="E17" s="355"/>
      <c r="F17" s="356"/>
      <c r="G17" s="51"/>
    </row>
    <row r="18" spans="1:17" ht="39.75" customHeight="1" x14ac:dyDescent="0.25">
      <c r="A18" s="365"/>
      <c r="B18" s="366"/>
      <c r="C18" s="354" t="s">
        <v>105</v>
      </c>
      <c r="D18" s="355"/>
      <c r="E18" s="355"/>
      <c r="F18" s="356"/>
      <c r="G18" s="51"/>
    </row>
    <row r="19" spans="1:17" ht="16.2" customHeight="1" x14ac:dyDescent="0.25">
      <c r="A19" s="51"/>
      <c r="B19" s="51"/>
      <c r="C19" s="51"/>
      <c r="D19" s="51"/>
      <c r="E19" s="51"/>
      <c r="F19" s="51"/>
      <c r="G19" s="51"/>
    </row>
    <row r="20" spans="1:17" ht="40.200000000000003" customHeight="1" x14ac:dyDescent="0.25">
      <c r="A20" s="357" t="s">
        <v>228</v>
      </c>
      <c r="B20" s="246"/>
      <c r="C20" s="246"/>
      <c r="D20" s="246"/>
      <c r="E20" s="246"/>
      <c r="F20" s="246"/>
      <c r="G20" s="246"/>
      <c r="H20" s="246"/>
      <c r="I20" s="246"/>
    </row>
    <row r="21" spans="1:17" s="46" customFormat="1" ht="33.75" customHeight="1" x14ac:dyDescent="0.25">
      <c r="A21" s="371"/>
      <c r="B21" s="372"/>
      <c r="C21" s="136" t="s">
        <v>107</v>
      </c>
      <c r="D21" s="136" t="s">
        <v>108</v>
      </c>
      <c r="E21" s="136" t="s">
        <v>229</v>
      </c>
      <c r="F21" s="86" t="s">
        <v>110</v>
      </c>
      <c r="G21" s="86" t="s">
        <v>111</v>
      </c>
      <c r="H21" s="86" t="s">
        <v>112</v>
      </c>
      <c r="I21" s="86" t="s">
        <v>113</v>
      </c>
      <c r="K21"/>
      <c r="L21"/>
      <c r="M21"/>
      <c r="N21"/>
      <c r="O21"/>
      <c r="P21"/>
      <c r="Q21"/>
    </row>
    <row r="22" spans="1:17" s="46" customFormat="1" ht="33.75" customHeight="1" x14ac:dyDescent="0.25">
      <c r="A22" s="367" t="s">
        <v>114</v>
      </c>
      <c r="B22" s="368"/>
      <c r="C22" s="112">
        <f>D171+E171+F171</f>
        <v>8629451.3101917654</v>
      </c>
      <c r="D22" s="112">
        <f>G171+H171+I171+J171+K171+O171+P171+Q171+R171</f>
        <v>4848738.6903116358</v>
      </c>
      <c r="E22" s="112">
        <f>C171+D171+E171+F171+G171+H171+I171+J171+K171+O171+P171+Q171+R171</f>
        <v>13113166.305638412</v>
      </c>
      <c r="F22" s="112">
        <f>G171+H171+I171+J171+K171</f>
        <v>4102007.2655391768</v>
      </c>
      <c r="G22" s="112">
        <f>L171+N171</f>
        <v>11373670</v>
      </c>
      <c r="H22" s="112">
        <f>O171+P171+Q171+R171</f>
        <v>746731.4247724585</v>
      </c>
      <c r="I22" s="112">
        <f>T171</f>
        <v>-3799151.6061057318</v>
      </c>
      <c r="K22"/>
      <c r="L22"/>
      <c r="M22"/>
      <c r="N22"/>
      <c r="O22"/>
      <c r="P22"/>
      <c r="Q22"/>
    </row>
    <row r="23" spans="1:17" s="46" customFormat="1" ht="33.75" customHeight="1" x14ac:dyDescent="0.25">
      <c r="A23" s="303" t="s">
        <v>115</v>
      </c>
      <c r="B23" s="304"/>
      <c r="C23" s="113">
        <f t="shared" ref="C23:I23" si="0">C22/$C$6</f>
        <v>662.37728816332253</v>
      </c>
      <c r="D23" s="113">
        <f t="shared" si="0"/>
        <v>372.17828448815135</v>
      </c>
      <c r="E23" s="113">
        <f t="shared" si="0"/>
        <v>1006.5371742123435</v>
      </c>
      <c r="F23" s="113">
        <f t="shared" si="0"/>
        <v>314.8608585768481</v>
      </c>
      <c r="G23" s="113">
        <f t="shared" si="0"/>
        <v>873.01734725207245</v>
      </c>
      <c r="H23" s="113">
        <f t="shared" si="0"/>
        <v>57.317425911303232</v>
      </c>
      <c r="I23" s="113">
        <f t="shared" si="0"/>
        <v>-291.61433881683541</v>
      </c>
      <c r="K23"/>
      <c r="L23"/>
      <c r="M23"/>
      <c r="N23"/>
      <c r="O23"/>
      <c r="P23"/>
      <c r="Q23"/>
    </row>
    <row r="24" spans="1:17" s="46" customFormat="1" ht="33.75" customHeight="1" x14ac:dyDescent="0.25">
      <c r="A24" s="367" t="s">
        <v>116</v>
      </c>
      <c r="B24" s="368"/>
      <c r="C24" s="432" t="s">
        <v>268</v>
      </c>
      <c r="D24" s="433"/>
      <c r="E24" s="434"/>
      <c r="F24" s="435"/>
      <c r="G24" s="436"/>
      <c r="H24" s="436"/>
      <c r="I24" s="437"/>
      <c r="K24"/>
      <c r="L24"/>
      <c r="M24"/>
      <c r="N24"/>
      <c r="O24"/>
      <c r="P24"/>
      <c r="Q24"/>
    </row>
    <row r="25" spans="1:17" s="46" customFormat="1" ht="33.75" customHeight="1" x14ac:dyDescent="0.25">
      <c r="A25" s="367" t="s">
        <v>230</v>
      </c>
      <c r="B25" s="368"/>
      <c r="C25" s="137" t="str">
        <f>VLOOKUP($C$24,'WLC benchmarks'!$B$10:$E$13,2, TRUE)</f>
        <v>&lt;950</v>
      </c>
      <c r="D25" s="137" t="str">
        <f>VLOOKUP($C$24,'WLC benchmarks'!$B$10:$E$13,3, TRUE)</f>
        <v>&lt;450</v>
      </c>
      <c r="E25" s="137" t="str">
        <f>VLOOKUP($C$24,'WLC benchmarks'!$B$10:$E$13,4, TRUE)</f>
        <v>&lt;1400</v>
      </c>
      <c r="F25" s="438"/>
      <c r="G25" s="439"/>
      <c r="H25" s="439"/>
      <c r="I25" s="440"/>
      <c r="K25"/>
      <c r="L25"/>
      <c r="M25"/>
      <c r="N25"/>
      <c r="O25"/>
      <c r="P25"/>
      <c r="Q25"/>
    </row>
    <row r="26" spans="1:17" s="46" customFormat="1" ht="33.75" customHeight="1" x14ac:dyDescent="0.25">
      <c r="A26" s="367" t="s">
        <v>119</v>
      </c>
      <c r="B26" s="368"/>
      <c r="C26" s="137" t="str">
        <f>VLOOKUP($C$24,'WLC benchmarks'!$B$16:$E$19,2, TRUE)</f>
        <v>&lt;600</v>
      </c>
      <c r="D26" s="137" t="str">
        <f>VLOOKUP($C$24,'WLC benchmarks'!$B$16:$E$19,3, TRUE)</f>
        <v>&lt;370</v>
      </c>
      <c r="E26" s="137" t="str">
        <f>VLOOKUP($C$24,'WLC benchmarks'!$B$16:$E$19,4, TRUE)</f>
        <v>&lt;970</v>
      </c>
      <c r="F26" s="441"/>
      <c r="G26" s="442"/>
      <c r="H26" s="442"/>
      <c r="I26" s="443"/>
      <c r="K26"/>
      <c r="L26"/>
      <c r="M26"/>
      <c r="N26"/>
      <c r="O26"/>
      <c r="P26"/>
      <c r="Q26"/>
    </row>
    <row r="27" spans="1:17" ht="57.75" customHeight="1" x14ac:dyDescent="0.25">
      <c r="A27" s="367" t="s">
        <v>120</v>
      </c>
      <c r="B27" s="368"/>
      <c r="C27" s="431" t="s">
        <v>375</v>
      </c>
      <c r="D27" s="431"/>
      <c r="E27" s="431"/>
      <c r="F27" s="431"/>
      <c r="G27" s="431"/>
      <c r="H27" s="431"/>
      <c r="I27" s="431"/>
    </row>
    <row r="28" spans="1:17" ht="15.75" customHeight="1" x14ac:dyDescent="0.25">
      <c r="A28" s="55"/>
      <c r="B28" s="55"/>
      <c r="C28" s="45"/>
      <c r="D28" s="45"/>
      <c r="E28" s="45"/>
      <c r="F28" s="45"/>
      <c r="G28" s="51"/>
      <c r="H28" s="56"/>
    </row>
    <row r="29" spans="1:17" ht="15.75" customHeight="1" x14ac:dyDescent="0.25">
      <c r="A29" s="357" t="s">
        <v>122</v>
      </c>
      <c r="B29" s="246"/>
      <c r="C29" s="246"/>
      <c r="D29" s="246"/>
      <c r="E29" s="246"/>
      <c r="F29" s="246"/>
      <c r="G29" s="51"/>
      <c r="H29" s="56"/>
    </row>
    <row r="30" spans="1:17" ht="39" customHeight="1" x14ac:dyDescent="0.25">
      <c r="A30" s="290" t="s">
        <v>50</v>
      </c>
      <c r="B30" s="290"/>
      <c r="C30" s="431" t="s">
        <v>385</v>
      </c>
      <c r="D30" s="431"/>
      <c r="E30" s="431"/>
      <c r="F30" s="431"/>
      <c r="G30" s="51"/>
      <c r="H30" s="56"/>
    </row>
    <row r="31" spans="1:17" ht="42" customHeight="1" x14ac:dyDescent="0.25">
      <c r="A31" s="290" t="s">
        <v>52</v>
      </c>
      <c r="B31" s="290"/>
      <c r="C31" s="253" t="s">
        <v>386</v>
      </c>
      <c r="D31" s="253"/>
      <c r="E31" s="253"/>
      <c r="F31" s="253"/>
      <c r="G31" s="51"/>
      <c r="H31" s="56"/>
    </row>
    <row r="32" spans="1:17" ht="39" customHeight="1" x14ac:dyDescent="0.25">
      <c r="A32" s="290" t="s">
        <v>54</v>
      </c>
      <c r="B32" s="290"/>
      <c r="C32" s="430" t="s">
        <v>376</v>
      </c>
      <c r="D32" s="430"/>
      <c r="E32" s="430"/>
      <c r="F32" s="430"/>
      <c r="G32" s="51"/>
      <c r="H32" s="56"/>
    </row>
    <row r="33" spans="1:17" ht="15.75" customHeight="1" x14ac:dyDescent="0.25">
      <c r="A33" s="55"/>
      <c r="B33" s="55"/>
      <c r="C33" s="45"/>
      <c r="D33" s="45"/>
      <c r="E33" s="45"/>
      <c r="F33" s="45"/>
      <c r="G33" s="51"/>
      <c r="H33" s="56"/>
    </row>
    <row r="34" spans="1:17" ht="40.5" customHeight="1" x14ac:dyDescent="0.25">
      <c r="A34" s="246" t="s">
        <v>125</v>
      </c>
      <c r="B34" s="247"/>
      <c r="C34" s="250" t="s">
        <v>126</v>
      </c>
      <c r="D34" s="250"/>
      <c r="E34" s="250"/>
      <c r="F34" s="58" t="s">
        <v>231</v>
      </c>
      <c r="G34" s="51"/>
      <c r="H34" s="56"/>
      <c r="I34" s="56"/>
      <c r="J34" s="54"/>
      <c r="K34" s="54"/>
      <c r="L34" s="54"/>
      <c r="M34" s="54"/>
      <c r="N34" s="57"/>
      <c r="O34" s="57"/>
      <c r="P34" s="57"/>
      <c r="Q34" s="57"/>
    </row>
    <row r="35" spans="1:17" ht="12.75" customHeight="1" x14ac:dyDescent="0.25">
      <c r="A35" s="246"/>
      <c r="B35" s="247"/>
      <c r="C35" s="429"/>
      <c r="D35" s="429"/>
      <c r="E35" s="429"/>
      <c r="F35" s="39"/>
      <c r="G35" s="51"/>
      <c r="H35" s="56"/>
      <c r="I35" s="56"/>
      <c r="J35" s="59"/>
      <c r="K35" s="59"/>
      <c r="L35" s="59"/>
      <c r="M35" s="59"/>
      <c r="N35" s="57"/>
      <c r="O35" s="57"/>
      <c r="P35" s="57"/>
      <c r="Q35" s="57"/>
    </row>
    <row r="36" spans="1:17" ht="12.75" customHeight="1" x14ac:dyDescent="0.25">
      <c r="A36" s="246"/>
      <c r="B36" s="247"/>
      <c r="C36" s="252"/>
      <c r="D36" s="252"/>
      <c r="E36" s="252"/>
      <c r="F36" s="39"/>
      <c r="G36" s="51"/>
      <c r="H36" s="56"/>
      <c r="I36" s="56"/>
      <c r="J36" s="54"/>
      <c r="K36" s="54"/>
      <c r="L36" s="54"/>
      <c r="M36" s="54"/>
      <c r="N36" s="57"/>
      <c r="O36" s="57"/>
      <c r="P36" s="57"/>
      <c r="Q36" s="57"/>
    </row>
    <row r="37" spans="1:17" s="46" customFormat="1" x14ac:dyDescent="0.25">
      <c r="A37" s="246"/>
      <c r="B37" s="247"/>
      <c r="C37" s="252"/>
      <c r="D37" s="252"/>
      <c r="E37" s="252"/>
      <c r="F37" s="39"/>
      <c r="H37" s="56"/>
      <c r="I37" s="56"/>
      <c r="J37" s="59"/>
      <c r="K37" s="59"/>
      <c r="L37" s="59"/>
      <c r="M37" s="59"/>
      <c r="N37" s="57"/>
      <c r="O37" s="57"/>
      <c r="P37" s="57"/>
      <c r="Q37" s="57"/>
    </row>
    <row r="38" spans="1:17" s="46" customFormat="1" x14ac:dyDescent="0.25">
      <c r="A38" s="248"/>
      <c r="B38" s="249"/>
      <c r="C38" s="253"/>
      <c r="D38" s="253"/>
      <c r="E38" s="253"/>
      <c r="F38" s="39"/>
      <c r="G38" s="51"/>
      <c r="H38" s="56"/>
      <c r="I38" s="56"/>
      <c r="J38" s="59"/>
      <c r="K38" s="59"/>
      <c r="L38" s="59"/>
      <c r="M38" s="59"/>
      <c r="N38" s="57"/>
      <c r="O38" s="57"/>
      <c r="P38" s="57"/>
      <c r="Q38" s="57"/>
    </row>
    <row r="39" spans="1:17" s="46" customFormat="1" x14ac:dyDescent="0.25">
      <c r="A39" s="51"/>
      <c r="B39" s="51"/>
      <c r="C39" s="51"/>
      <c r="D39" s="51"/>
      <c r="E39" s="51"/>
      <c r="F39" s="87"/>
      <c r="G39" s="51"/>
      <c r="H39" s="56"/>
      <c r="I39" s="56"/>
      <c r="J39" s="59"/>
      <c r="K39" s="59"/>
      <c r="L39" s="59"/>
      <c r="M39" s="59"/>
      <c r="N39" s="57"/>
      <c r="O39" s="57"/>
      <c r="P39" s="57"/>
      <c r="Q39" s="57"/>
    </row>
    <row r="40" spans="1:17" s="46" customFormat="1" ht="27.75" customHeight="1" x14ac:dyDescent="0.25">
      <c r="A40" s="246" t="s">
        <v>129</v>
      </c>
      <c r="B40" s="247"/>
      <c r="C40" s="250" t="s">
        <v>130</v>
      </c>
      <c r="D40" s="250"/>
      <c r="E40" s="250"/>
      <c r="F40" s="58" t="s">
        <v>131</v>
      </c>
      <c r="G40" s="51"/>
      <c r="H40" s="56"/>
      <c r="I40" s="56"/>
      <c r="J40" s="59"/>
      <c r="K40" s="59"/>
      <c r="L40" s="59"/>
      <c r="M40" s="59"/>
      <c r="N40" s="57"/>
      <c r="O40" s="57"/>
      <c r="P40" s="57"/>
      <c r="Q40" s="57"/>
    </row>
    <row r="41" spans="1:17" s="46" customFormat="1" x14ac:dyDescent="0.25">
      <c r="A41" s="246"/>
      <c r="B41" s="247"/>
      <c r="C41" s="253" t="s">
        <v>378</v>
      </c>
      <c r="D41" s="253"/>
      <c r="E41" s="253"/>
      <c r="F41" s="39">
        <v>18</v>
      </c>
      <c r="G41" s="51"/>
      <c r="H41" s="56"/>
      <c r="I41" s="56"/>
      <c r="J41" s="59"/>
      <c r="K41" s="59"/>
      <c r="L41" s="59"/>
      <c r="M41" s="59"/>
      <c r="N41" s="57"/>
      <c r="O41" s="57"/>
      <c r="P41" s="57"/>
      <c r="Q41" s="57"/>
    </row>
    <row r="42" spans="1:17" s="46" customFormat="1" x14ac:dyDescent="0.25">
      <c r="A42" s="246"/>
      <c r="B42" s="247"/>
      <c r="C42" s="253" t="s">
        <v>379</v>
      </c>
      <c r="D42" s="253"/>
      <c r="E42" s="253"/>
      <c r="F42" s="39">
        <v>16</v>
      </c>
      <c r="G42" s="51"/>
      <c r="H42" s="56"/>
      <c r="I42" s="56"/>
      <c r="J42" s="59"/>
      <c r="K42" s="59"/>
      <c r="L42" s="59"/>
      <c r="M42" s="59"/>
      <c r="N42" s="57"/>
      <c r="O42" s="57"/>
      <c r="P42" s="57"/>
      <c r="Q42" s="57"/>
    </row>
    <row r="43" spans="1:17" s="46" customFormat="1" x14ac:dyDescent="0.25">
      <c r="A43" s="246"/>
      <c r="B43" s="247"/>
      <c r="C43" s="196" t="s">
        <v>381</v>
      </c>
      <c r="D43" s="197"/>
      <c r="E43" s="198"/>
      <c r="F43" s="39">
        <v>26</v>
      </c>
      <c r="G43" s="51"/>
      <c r="H43" s="56"/>
      <c r="I43" s="56"/>
      <c r="J43" s="59"/>
      <c r="K43" s="59"/>
      <c r="L43" s="59"/>
      <c r="M43" s="59"/>
      <c r="N43" s="57"/>
      <c r="O43" s="57"/>
      <c r="P43" s="57"/>
      <c r="Q43" s="57"/>
    </row>
    <row r="44" spans="1:17" s="46" customFormat="1" x14ac:dyDescent="0.25">
      <c r="A44" s="246"/>
      <c r="B44" s="247"/>
      <c r="C44" s="196" t="s">
        <v>380</v>
      </c>
      <c r="D44" s="197"/>
      <c r="E44" s="198"/>
      <c r="F44" s="39">
        <v>36</v>
      </c>
      <c r="G44" s="51"/>
      <c r="H44" s="56"/>
      <c r="I44" s="56"/>
      <c r="J44" s="59"/>
      <c r="K44" s="59"/>
      <c r="L44" s="59"/>
      <c r="M44" s="59"/>
      <c r="N44" s="57"/>
      <c r="O44" s="57"/>
      <c r="P44" s="57"/>
      <c r="Q44" s="57"/>
    </row>
    <row r="45" spans="1:17" s="46" customFormat="1" x14ac:dyDescent="0.25">
      <c r="A45" s="246"/>
      <c r="B45" s="247"/>
      <c r="C45" s="196" t="s">
        <v>382</v>
      </c>
      <c r="D45" s="197"/>
      <c r="E45" s="198"/>
      <c r="F45" s="39">
        <v>15</v>
      </c>
      <c r="G45" s="51"/>
      <c r="H45" s="56"/>
      <c r="I45" s="56"/>
      <c r="J45" s="59"/>
      <c r="K45" s="59"/>
      <c r="L45" s="59"/>
      <c r="M45" s="59"/>
      <c r="N45" s="57"/>
      <c r="O45" s="57"/>
      <c r="P45" s="57"/>
      <c r="Q45" s="57"/>
    </row>
    <row r="46" spans="1:17" s="46" customFormat="1" x14ac:dyDescent="0.25">
      <c r="A46" s="246"/>
      <c r="B46" s="247"/>
      <c r="C46" s="351" t="s">
        <v>383</v>
      </c>
      <c r="D46" s="427"/>
      <c r="E46" s="428"/>
      <c r="F46" s="39">
        <v>32</v>
      </c>
      <c r="G46" s="51"/>
      <c r="H46" s="56"/>
      <c r="I46" s="56"/>
      <c r="J46" s="59"/>
      <c r="K46" s="59"/>
      <c r="L46" s="59"/>
      <c r="M46" s="59"/>
      <c r="N46" s="57"/>
      <c r="O46" s="57"/>
      <c r="P46" s="57"/>
      <c r="Q46" s="57"/>
    </row>
    <row r="47" spans="1:17" s="46" customFormat="1" x14ac:dyDescent="0.25">
      <c r="A47" s="246"/>
      <c r="B47" s="247"/>
      <c r="C47" s="351" t="s">
        <v>384</v>
      </c>
      <c r="D47" s="427"/>
      <c r="E47" s="428"/>
      <c r="F47" s="39">
        <v>7</v>
      </c>
      <c r="G47" s="51"/>
      <c r="H47" s="56"/>
      <c r="I47" s="56"/>
      <c r="J47" s="59"/>
      <c r="K47" s="59"/>
      <c r="L47" s="59"/>
      <c r="M47" s="59"/>
      <c r="N47" s="57"/>
      <c r="O47" s="57"/>
      <c r="P47" s="57"/>
      <c r="Q47" s="57"/>
    </row>
    <row r="48" spans="1:17" x14ac:dyDescent="0.25">
      <c r="B48" s="238"/>
      <c r="C48" s="238"/>
      <c r="D48" s="238"/>
      <c r="E48" s="238"/>
      <c r="F48" s="238"/>
    </row>
    <row r="49" spans="1:47" s="52" customFormat="1" ht="12.75" customHeight="1" x14ac:dyDescent="0.25">
      <c r="A49"/>
      <c r="B49" s="226"/>
      <c r="C49" s="226"/>
      <c r="D49" s="226"/>
      <c r="E49" s="226"/>
      <c r="F49" s="226"/>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s="52" customFormat="1" ht="36.75" customHeight="1" x14ac:dyDescent="0.25">
      <c r="A50" s="239" t="s">
        <v>133</v>
      </c>
      <c r="B50" s="239"/>
      <c r="C50" s="254" t="s">
        <v>134</v>
      </c>
      <c r="D50" s="255"/>
      <c r="E50" s="388" t="s">
        <v>232</v>
      </c>
      <c r="F50" s="266" t="s">
        <v>136</v>
      </c>
      <c r="G50" s="267"/>
      <c r="H50" s="254" t="s">
        <v>137</v>
      </c>
      <c r="I50" s="385"/>
      <c r="J50"/>
      <c r="K50"/>
      <c r="L50"/>
      <c r="M50"/>
      <c r="N50"/>
      <c r="O50"/>
      <c r="P50"/>
      <c r="Q50"/>
      <c r="R50"/>
      <c r="S50"/>
      <c r="T50"/>
      <c r="U50"/>
      <c r="V50"/>
      <c r="W50"/>
      <c r="X50"/>
      <c r="Y50"/>
      <c r="Z50"/>
      <c r="AA50"/>
      <c r="AB50"/>
      <c r="AC50"/>
      <c r="AD50"/>
      <c r="AE50"/>
      <c r="AF50"/>
      <c r="AG50"/>
      <c r="AH50"/>
      <c r="AI50"/>
      <c r="AJ50"/>
      <c r="AK50"/>
      <c r="AL50"/>
      <c r="AM50"/>
    </row>
    <row r="51" spans="1:47" s="52" customFormat="1" ht="48.75" customHeight="1" x14ac:dyDescent="0.25">
      <c r="A51" s="386" t="s">
        <v>138</v>
      </c>
      <c r="B51" s="387"/>
      <c r="C51" s="64" t="s">
        <v>139</v>
      </c>
      <c r="D51" s="64" t="s">
        <v>140</v>
      </c>
      <c r="E51" s="389"/>
      <c r="F51" s="268"/>
      <c r="G51" s="269"/>
      <c r="H51" s="64" t="s">
        <v>141</v>
      </c>
      <c r="I51" s="64" t="s">
        <v>142</v>
      </c>
      <c r="J51"/>
      <c r="K51"/>
      <c r="L51"/>
      <c r="M51"/>
      <c r="N51"/>
      <c r="O51"/>
      <c r="P51"/>
      <c r="Q51"/>
      <c r="R51"/>
      <c r="S51"/>
      <c r="T51"/>
      <c r="U51"/>
      <c r="V51"/>
      <c r="W51"/>
      <c r="X51"/>
      <c r="Y51"/>
      <c r="Z51"/>
      <c r="AA51"/>
      <c r="AB51"/>
      <c r="AC51"/>
      <c r="AD51"/>
      <c r="AE51"/>
      <c r="AF51"/>
      <c r="AG51"/>
      <c r="AH51"/>
      <c r="AI51"/>
      <c r="AJ51"/>
      <c r="AK51"/>
      <c r="AL51"/>
      <c r="AM51"/>
    </row>
    <row r="52" spans="1:47" s="52" customFormat="1" ht="74.25" customHeight="1" x14ac:dyDescent="0.25">
      <c r="A52" s="259" t="s">
        <v>143</v>
      </c>
      <c r="B52" s="260"/>
      <c r="C52" s="65" t="s">
        <v>144</v>
      </c>
      <c r="D52" s="88" t="s">
        <v>145</v>
      </c>
      <c r="E52" s="263" t="s">
        <v>146</v>
      </c>
      <c r="F52" s="240" t="s">
        <v>147</v>
      </c>
      <c r="G52" s="241"/>
      <c r="H52" s="88" t="s">
        <v>148</v>
      </c>
      <c r="I52" s="88" t="s">
        <v>149</v>
      </c>
      <c r="J52"/>
      <c r="K52"/>
      <c r="L52"/>
      <c r="M52"/>
      <c r="N52"/>
      <c r="O52"/>
      <c r="P52"/>
      <c r="Q52"/>
      <c r="R52"/>
      <c r="S52"/>
      <c r="T52"/>
      <c r="U52"/>
      <c r="V52"/>
      <c r="W52"/>
      <c r="X52"/>
      <c r="Y52"/>
      <c r="Z52"/>
      <c r="AA52"/>
      <c r="AB52"/>
      <c r="AC52"/>
      <c r="AD52"/>
      <c r="AE52"/>
      <c r="AF52"/>
      <c r="AG52"/>
      <c r="AH52"/>
      <c r="AI52"/>
      <c r="AJ52"/>
      <c r="AK52"/>
      <c r="AL52"/>
      <c r="AM52"/>
    </row>
    <row r="53" spans="1:47" s="52" customFormat="1" ht="13.2" customHeight="1" x14ac:dyDescent="0.25">
      <c r="A53" s="261"/>
      <c r="B53" s="262"/>
      <c r="C53" s="67" t="s">
        <v>150</v>
      </c>
      <c r="D53" s="88" t="s">
        <v>151</v>
      </c>
      <c r="E53" s="264"/>
      <c r="F53" s="242"/>
      <c r="G53" s="243"/>
      <c r="H53" s="88" t="s">
        <v>152</v>
      </c>
      <c r="I53" s="88" t="s">
        <v>153</v>
      </c>
      <c r="J53"/>
      <c r="K53"/>
      <c r="L53"/>
      <c r="M53"/>
      <c r="N53"/>
      <c r="O53"/>
      <c r="P53"/>
      <c r="Q53"/>
      <c r="R53"/>
      <c r="S53"/>
      <c r="T53"/>
      <c r="U53"/>
      <c r="V53"/>
      <c r="W53"/>
      <c r="X53"/>
      <c r="Y53"/>
      <c r="Z53"/>
      <c r="AA53"/>
      <c r="AB53"/>
      <c r="AC53"/>
      <c r="AD53"/>
      <c r="AE53"/>
      <c r="AF53"/>
      <c r="AG53"/>
      <c r="AH53"/>
      <c r="AI53"/>
      <c r="AJ53"/>
      <c r="AK53"/>
      <c r="AL53"/>
      <c r="AM53"/>
    </row>
    <row r="54" spans="1:47" s="52" customFormat="1" ht="13.2" customHeight="1" x14ac:dyDescent="0.25">
      <c r="A54" s="261"/>
      <c r="B54" s="262"/>
      <c r="C54" s="67" t="s">
        <v>154</v>
      </c>
      <c r="D54" s="89" t="s">
        <v>155</v>
      </c>
      <c r="E54" s="265"/>
      <c r="F54" s="244"/>
      <c r="G54" s="245"/>
      <c r="H54" s="89" t="s">
        <v>148</v>
      </c>
      <c r="I54" s="89" t="s">
        <v>148</v>
      </c>
      <c r="J54"/>
      <c r="K54"/>
      <c r="L54"/>
      <c r="M54"/>
      <c r="N54"/>
      <c r="O54"/>
      <c r="P54"/>
      <c r="Q54"/>
      <c r="R54"/>
      <c r="S54"/>
      <c r="T54"/>
      <c r="U54"/>
      <c r="V54"/>
      <c r="W54"/>
      <c r="X54"/>
      <c r="Y54"/>
      <c r="Z54"/>
      <c r="AA54"/>
      <c r="AB54"/>
      <c r="AC54"/>
      <c r="AD54"/>
      <c r="AE54"/>
      <c r="AF54"/>
      <c r="AG54"/>
      <c r="AH54"/>
      <c r="AI54"/>
      <c r="AJ54"/>
      <c r="AK54"/>
      <c r="AL54"/>
      <c r="AM54"/>
    </row>
    <row r="55" spans="1:47" s="52" customFormat="1" ht="30" customHeight="1" x14ac:dyDescent="0.25">
      <c r="A55" s="69">
        <v>0.1</v>
      </c>
      <c r="B55" s="199" t="s">
        <v>156</v>
      </c>
      <c r="C55" s="9"/>
      <c r="D55" s="9"/>
      <c r="E55" s="390"/>
      <c r="F55" s="283"/>
      <c r="G55" s="284"/>
      <c r="H55" s="11"/>
      <c r="I55" s="11"/>
      <c r="J55" s="332" t="s">
        <v>157</v>
      </c>
      <c r="K55" s="333"/>
      <c r="L55" s="333"/>
      <c r="M55"/>
      <c r="N55"/>
      <c r="O55"/>
      <c r="P55"/>
      <c r="Q55"/>
      <c r="R55"/>
      <c r="S55"/>
      <c r="T55"/>
      <c r="U55"/>
      <c r="V55"/>
      <c r="W55"/>
      <c r="X55"/>
      <c r="Y55"/>
      <c r="Z55"/>
      <c r="AA55"/>
      <c r="AB55"/>
      <c r="AC55"/>
      <c r="AD55"/>
      <c r="AE55"/>
      <c r="AF55"/>
      <c r="AG55"/>
      <c r="AH55"/>
      <c r="AI55"/>
      <c r="AJ55"/>
      <c r="AK55"/>
      <c r="AL55"/>
      <c r="AM55"/>
    </row>
    <row r="56" spans="1:47" s="52" customFormat="1" ht="30" customHeight="1" x14ac:dyDescent="0.25">
      <c r="A56" s="71">
        <v>0.2</v>
      </c>
      <c r="B56" s="72" t="s">
        <v>158</v>
      </c>
      <c r="C56" s="190" t="s">
        <v>360</v>
      </c>
      <c r="D56" s="9"/>
      <c r="E56" s="391"/>
      <c r="F56" s="283"/>
      <c r="G56" s="284"/>
      <c r="H56" s="11"/>
      <c r="I56" s="11"/>
      <c r="J56" s="242"/>
      <c r="K56" s="314"/>
      <c r="L56" s="314"/>
      <c r="M56"/>
      <c r="N56"/>
      <c r="O56"/>
      <c r="P56"/>
      <c r="Q56"/>
      <c r="R56"/>
      <c r="S56"/>
      <c r="T56"/>
      <c r="U56"/>
      <c r="V56"/>
      <c r="W56"/>
      <c r="X56"/>
      <c r="Y56"/>
      <c r="Z56"/>
      <c r="AA56"/>
      <c r="AB56"/>
      <c r="AC56"/>
      <c r="AD56"/>
      <c r="AE56"/>
      <c r="AF56"/>
      <c r="AG56"/>
      <c r="AH56"/>
      <c r="AI56"/>
      <c r="AJ56"/>
      <c r="AK56"/>
      <c r="AL56"/>
      <c r="AM56"/>
    </row>
    <row r="57" spans="1:47" s="52" customFormat="1" ht="30" customHeight="1" x14ac:dyDescent="0.25">
      <c r="A57" s="71">
        <v>0.3</v>
      </c>
      <c r="B57" s="72" t="s">
        <v>159</v>
      </c>
      <c r="C57" s="9"/>
      <c r="D57" s="9"/>
      <c r="E57" s="391"/>
      <c r="F57" s="283"/>
      <c r="G57" s="284"/>
      <c r="H57" s="11"/>
      <c r="I57" s="11"/>
      <c r="J57" s="242"/>
      <c r="K57" s="314"/>
      <c r="L57" s="314"/>
      <c r="M57"/>
      <c r="N57"/>
      <c r="O57"/>
      <c r="P57"/>
      <c r="Q57"/>
      <c r="R57"/>
      <c r="S57"/>
      <c r="T57"/>
      <c r="U57"/>
      <c r="V57"/>
      <c r="W57"/>
      <c r="X57"/>
      <c r="Y57"/>
      <c r="Z57"/>
      <c r="AA57"/>
      <c r="AB57"/>
      <c r="AC57"/>
      <c r="AD57"/>
      <c r="AE57"/>
      <c r="AF57"/>
      <c r="AG57"/>
      <c r="AH57"/>
      <c r="AI57"/>
      <c r="AJ57"/>
      <c r="AK57"/>
      <c r="AL57"/>
      <c r="AM57"/>
    </row>
    <row r="58" spans="1:47" s="52" customFormat="1" ht="30" customHeight="1" x14ac:dyDescent="0.25">
      <c r="A58" s="71">
        <v>0.4</v>
      </c>
      <c r="B58" s="72" t="s">
        <v>160</v>
      </c>
      <c r="C58" s="9"/>
      <c r="D58" s="9"/>
      <c r="E58" s="392"/>
      <c r="F58" s="283"/>
      <c r="G58" s="284"/>
      <c r="H58" s="11"/>
      <c r="I58" s="11"/>
      <c r="J58" s="242"/>
      <c r="K58" s="314"/>
      <c r="L58" s="314"/>
      <c r="M58"/>
      <c r="N58"/>
      <c r="O58"/>
      <c r="P58"/>
      <c r="Q58"/>
      <c r="R58"/>
      <c r="S58"/>
      <c r="T58"/>
      <c r="U58"/>
      <c r="V58"/>
      <c r="W58"/>
      <c r="X58"/>
      <c r="Y58"/>
      <c r="Z58"/>
      <c r="AA58"/>
      <c r="AB58"/>
      <c r="AC58"/>
      <c r="AD58"/>
      <c r="AE58"/>
      <c r="AF58"/>
      <c r="AG58"/>
      <c r="AH58"/>
      <c r="AI58"/>
      <c r="AJ58"/>
      <c r="AK58"/>
      <c r="AL58"/>
      <c r="AM58"/>
    </row>
    <row r="59" spans="1:47" s="52" customFormat="1" ht="30" customHeight="1" x14ac:dyDescent="0.25">
      <c r="A59" s="71">
        <v>1</v>
      </c>
      <c r="B59" s="72" t="s">
        <v>161</v>
      </c>
      <c r="C59" s="189" t="s">
        <v>306</v>
      </c>
      <c r="D59" s="11">
        <f>2086732</f>
        <v>2086732</v>
      </c>
      <c r="E59" s="190" t="s">
        <v>307</v>
      </c>
      <c r="F59" s="410" t="s">
        <v>308</v>
      </c>
      <c r="G59" s="411"/>
      <c r="H59" s="11"/>
      <c r="I59" s="11">
        <f>0</f>
        <v>0</v>
      </c>
      <c r="J59" s="242"/>
      <c r="K59" s="314"/>
      <c r="L59" s="314"/>
      <c r="M59"/>
      <c r="N59"/>
      <c r="O59"/>
      <c r="P59"/>
      <c r="Q59"/>
      <c r="R59"/>
      <c r="S59"/>
      <c r="T59"/>
      <c r="U59"/>
      <c r="V59"/>
      <c r="W59"/>
      <c r="X59"/>
      <c r="Y59"/>
      <c r="Z59"/>
      <c r="AA59"/>
      <c r="AB59"/>
      <c r="AC59"/>
      <c r="AD59"/>
      <c r="AE59"/>
      <c r="AF59"/>
      <c r="AG59"/>
      <c r="AH59"/>
      <c r="AI59"/>
      <c r="AJ59"/>
      <c r="AK59"/>
      <c r="AL59"/>
      <c r="AM59"/>
    </row>
    <row r="60" spans="1:47" s="52" customFormat="1" ht="30" customHeight="1" x14ac:dyDescent="0.25">
      <c r="A60" s="71"/>
      <c r="B60" s="72"/>
      <c r="C60" s="189" t="s">
        <v>309</v>
      </c>
      <c r="D60" s="11">
        <f>7186</f>
        <v>7186</v>
      </c>
      <c r="E60" s="190" t="s">
        <v>307</v>
      </c>
      <c r="F60" s="191" t="s">
        <v>310</v>
      </c>
      <c r="G60" s="188"/>
      <c r="H60" s="11"/>
      <c r="I60" s="11">
        <f>7186</f>
        <v>7186</v>
      </c>
      <c r="J60" s="185"/>
      <c r="K60" s="186"/>
      <c r="L60" s="186"/>
      <c r="M60"/>
      <c r="N60"/>
      <c r="O60"/>
      <c r="P60"/>
      <c r="Q60"/>
      <c r="R60"/>
      <c r="S60"/>
      <c r="T60"/>
      <c r="U60"/>
      <c r="V60"/>
      <c r="W60"/>
      <c r="X60"/>
      <c r="Y60"/>
      <c r="Z60"/>
      <c r="AA60"/>
      <c r="AB60"/>
      <c r="AC60"/>
      <c r="AD60"/>
      <c r="AE60"/>
      <c r="AF60"/>
      <c r="AG60"/>
      <c r="AH60"/>
      <c r="AI60"/>
      <c r="AJ60"/>
      <c r="AK60"/>
      <c r="AL60"/>
      <c r="AM60"/>
    </row>
    <row r="61" spans="1:47" s="52" customFormat="1" ht="30" customHeight="1" x14ac:dyDescent="0.25">
      <c r="A61" s="71"/>
      <c r="B61" s="72"/>
      <c r="C61" s="189" t="s">
        <v>364</v>
      </c>
      <c r="D61" s="11">
        <f>6785594</f>
        <v>6785594</v>
      </c>
      <c r="E61" s="190" t="s">
        <v>307</v>
      </c>
      <c r="F61" s="191" t="s">
        <v>311</v>
      </c>
      <c r="G61" s="188"/>
      <c r="H61" s="11"/>
      <c r="I61" s="11">
        <f>6785594</f>
        <v>6785594</v>
      </c>
      <c r="J61" s="185"/>
      <c r="K61" s="186"/>
      <c r="L61" s="186"/>
      <c r="M61"/>
      <c r="N61"/>
      <c r="O61"/>
      <c r="P61"/>
      <c r="Q61"/>
      <c r="R61"/>
      <c r="S61"/>
      <c r="T61"/>
      <c r="U61"/>
      <c r="V61"/>
      <c r="W61"/>
      <c r="X61"/>
      <c r="Y61"/>
      <c r="Z61"/>
      <c r="AA61"/>
      <c r="AB61"/>
      <c r="AC61"/>
      <c r="AD61"/>
      <c r="AE61"/>
      <c r="AF61"/>
      <c r="AG61"/>
      <c r="AH61"/>
      <c r="AI61"/>
      <c r="AJ61"/>
      <c r="AK61"/>
      <c r="AL61"/>
      <c r="AM61"/>
    </row>
    <row r="62" spans="1:47" s="52" customFormat="1" ht="30" customHeight="1" x14ac:dyDescent="0.25">
      <c r="A62" s="71"/>
      <c r="B62" s="72"/>
      <c r="C62" s="189" t="s">
        <v>312</v>
      </c>
      <c r="D62" s="11">
        <f>221</f>
        <v>221</v>
      </c>
      <c r="E62" s="190" t="s">
        <v>307</v>
      </c>
      <c r="F62" s="191" t="s">
        <v>313</v>
      </c>
      <c r="G62" s="188"/>
      <c r="H62" s="11"/>
      <c r="I62" s="11">
        <f>0</f>
        <v>0</v>
      </c>
      <c r="J62" s="185"/>
      <c r="K62" s="186"/>
      <c r="L62" s="186"/>
      <c r="M62"/>
      <c r="N62"/>
      <c r="O62"/>
      <c r="P62"/>
      <c r="Q62"/>
      <c r="R62"/>
      <c r="S62"/>
      <c r="T62"/>
      <c r="U62"/>
      <c r="V62"/>
      <c r="W62"/>
      <c r="X62"/>
      <c r="Y62"/>
      <c r="Z62"/>
      <c r="AA62"/>
      <c r="AB62"/>
      <c r="AC62"/>
      <c r="AD62"/>
      <c r="AE62"/>
      <c r="AF62"/>
      <c r="AG62"/>
      <c r="AH62"/>
      <c r="AI62"/>
      <c r="AJ62"/>
      <c r="AK62"/>
      <c r="AL62"/>
      <c r="AM62"/>
    </row>
    <row r="63" spans="1:47" s="52" customFormat="1" ht="30" customHeight="1" x14ac:dyDescent="0.25">
      <c r="A63" s="71"/>
      <c r="B63" s="72"/>
      <c r="C63" s="189" t="s">
        <v>314</v>
      </c>
      <c r="D63" s="11">
        <f>195953</f>
        <v>195953</v>
      </c>
      <c r="E63" s="190" t="s">
        <v>307</v>
      </c>
      <c r="F63" s="191" t="s">
        <v>310</v>
      </c>
      <c r="G63" s="188"/>
      <c r="H63" s="11"/>
      <c r="I63" s="11">
        <f>195953</f>
        <v>195953</v>
      </c>
      <c r="J63" s="185"/>
      <c r="K63" s="186"/>
      <c r="L63" s="186"/>
      <c r="M63"/>
      <c r="N63"/>
      <c r="O63"/>
      <c r="P63"/>
      <c r="Q63"/>
      <c r="R63"/>
      <c r="S63"/>
      <c r="T63"/>
      <c r="U63"/>
      <c r="V63"/>
      <c r="W63"/>
      <c r="X63"/>
      <c r="Y63"/>
      <c r="Z63"/>
      <c r="AA63"/>
      <c r="AB63"/>
      <c r="AC63"/>
      <c r="AD63"/>
      <c r="AE63"/>
      <c r="AF63"/>
      <c r="AG63"/>
      <c r="AH63"/>
      <c r="AI63"/>
      <c r="AJ63"/>
      <c r="AK63"/>
      <c r="AL63"/>
      <c r="AM63"/>
    </row>
    <row r="64" spans="1:47" s="52" customFormat="1" ht="30" customHeight="1" x14ac:dyDescent="0.25">
      <c r="A64" s="71"/>
      <c r="B64" s="72"/>
      <c r="C64" s="189" t="s">
        <v>315</v>
      </c>
      <c r="D64" s="11">
        <f>3539</f>
        <v>3539</v>
      </c>
      <c r="E64" s="190" t="s">
        <v>307</v>
      </c>
      <c r="F64" s="191" t="s">
        <v>313</v>
      </c>
      <c r="G64" s="188"/>
      <c r="H64" s="11"/>
      <c r="I64" s="11">
        <f>0</f>
        <v>0</v>
      </c>
      <c r="J64" s="185"/>
      <c r="K64" s="186"/>
      <c r="L64" s="186"/>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189" t="s">
        <v>316</v>
      </c>
      <c r="D65" s="11">
        <f>308033</f>
        <v>308033</v>
      </c>
      <c r="E65" s="190" t="s">
        <v>307</v>
      </c>
      <c r="F65" s="191" t="s">
        <v>317</v>
      </c>
      <c r="G65" s="188"/>
      <c r="H65" s="11"/>
      <c r="I65" s="11">
        <f>308033</f>
        <v>308033</v>
      </c>
      <c r="J65" s="185"/>
      <c r="K65" s="186"/>
      <c r="L65" s="186"/>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189" t="s">
        <v>318</v>
      </c>
      <c r="D66" s="11">
        <f>920</f>
        <v>920</v>
      </c>
      <c r="E66" s="190" t="s">
        <v>307</v>
      </c>
      <c r="F66" s="191" t="s">
        <v>313</v>
      </c>
      <c r="G66" s="188"/>
      <c r="H66" s="11"/>
      <c r="I66" s="11">
        <f>0</f>
        <v>0</v>
      </c>
      <c r="J66" s="185"/>
      <c r="K66" s="186"/>
      <c r="L66" s="186"/>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c r="D67" s="9"/>
      <c r="E67" s="9"/>
      <c r="F67" s="187"/>
      <c r="G67" s="188"/>
      <c r="H67" s="11"/>
      <c r="I67" s="11"/>
      <c r="J67" s="185"/>
      <c r="K67" s="186"/>
      <c r="L67" s="186"/>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v>2.1</v>
      </c>
      <c r="B68" s="72" t="s">
        <v>162</v>
      </c>
      <c r="C68" s="189" t="s">
        <v>365</v>
      </c>
      <c r="D68" s="11">
        <f>3074347</f>
        <v>3074347</v>
      </c>
      <c r="E68" s="190" t="s">
        <v>307</v>
      </c>
      <c r="F68" s="410" t="s">
        <v>311</v>
      </c>
      <c r="G68" s="411"/>
      <c r="H68" s="11"/>
      <c r="I68" s="11">
        <f>3074347</f>
        <v>3074347</v>
      </c>
      <c r="J68" s="242"/>
      <c r="K68" s="314"/>
      <c r="L68" s="314"/>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189" t="s">
        <v>315</v>
      </c>
      <c r="D69" s="11">
        <f>19588</f>
        <v>19588</v>
      </c>
      <c r="E69" s="190" t="s">
        <v>307</v>
      </c>
      <c r="F69" s="191" t="s">
        <v>313</v>
      </c>
      <c r="G69" s="188"/>
      <c r="H69" s="11"/>
      <c r="I69" s="11">
        <f>0</f>
        <v>0</v>
      </c>
      <c r="J69" s="185"/>
      <c r="K69" s="186"/>
      <c r="L69" s="186"/>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189" t="s">
        <v>316</v>
      </c>
      <c r="D70" s="11">
        <f>156744</f>
        <v>156744</v>
      </c>
      <c r="E70" s="190" t="s">
        <v>307</v>
      </c>
      <c r="F70" s="191" t="s">
        <v>317</v>
      </c>
      <c r="G70" s="188"/>
      <c r="H70" s="11"/>
      <c r="I70" s="11">
        <f>156744</f>
        <v>156744</v>
      </c>
      <c r="J70" s="185"/>
      <c r="K70" s="186"/>
      <c r="L70" s="186"/>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189" t="s">
        <v>362</v>
      </c>
      <c r="D71" s="11">
        <f>212956</f>
        <v>212956</v>
      </c>
      <c r="E71" s="190" t="s">
        <v>307</v>
      </c>
      <c r="F71" s="191" t="s">
        <v>317</v>
      </c>
      <c r="G71" s="188"/>
      <c r="H71" s="11"/>
      <c r="I71" s="11">
        <f>212956</f>
        <v>212956</v>
      </c>
      <c r="J71" s="185"/>
      <c r="K71" s="186"/>
      <c r="L71" s="186"/>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189" t="s">
        <v>363</v>
      </c>
      <c r="D72" s="11">
        <f>7783</f>
        <v>7783</v>
      </c>
      <c r="E72" s="190" t="s">
        <v>307</v>
      </c>
      <c r="F72" s="191" t="s">
        <v>319</v>
      </c>
      <c r="G72" s="188"/>
      <c r="H72" s="11"/>
      <c r="I72" s="11">
        <f>0</f>
        <v>0</v>
      </c>
      <c r="J72" s="185"/>
      <c r="K72" s="186"/>
      <c r="L72" s="186"/>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c r="D73" s="9"/>
      <c r="E73" s="9"/>
      <c r="F73" s="187"/>
      <c r="G73" s="188"/>
      <c r="H73" s="11"/>
      <c r="I73" s="11"/>
      <c r="J73" s="185"/>
      <c r="K73" s="186"/>
      <c r="L73" s="186"/>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v>2.2000000000000002</v>
      </c>
      <c r="B74" s="72" t="s">
        <v>163</v>
      </c>
      <c r="C74" s="189" t="s">
        <v>364</v>
      </c>
      <c r="D74" s="11">
        <f>8732703</f>
        <v>8732703</v>
      </c>
      <c r="E74" s="190" t="s">
        <v>307</v>
      </c>
      <c r="F74" s="410" t="s">
        <v>311</v>
      </c>
      <c r="G74" s="411"/>
      <c r="H74" s="11"/>
      <c r="I74" s="11">
        <f>8732703</f>
        <v>8732703</v>
      </c>
      <c r="J74" s="242"/>
      <c r="K74" s="314"/>
      <c r="L74" s="314"/>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189" t="s">
        <v>315</v>
      </c>
      <c r="D75" s="11">
        <f>42561</f>
        <v>42561</v>
      </c>
      <c r="E75" s="190" t="s">
        <v>307</v>
      </c>
      <c r="F75" s="191" t="s">
        <v>313</v>
      </c>
      <c r="G75" s="188"/>
      <c r="H75" s="11"/>
      <c r="I75" s="11">
        <f>0</f>
        <v>0</v>
      </c>
      <c r="J75" s="185"/>
      <c r="K75" s="186"/>
      <c r="L75" s="186"/>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189" t="s">
        <v>316</v>
      </c>
      <c r="D76" s="11">
        <f>349377</f>
        <v>349377</v>
      </c>
      <c r="E76" s="190" t="s">
        <v>307</v>
      </c>
      <c r="F76" s="191" t="s">
        <v>317</v>
      </c>
      <c r="G76" s="188"/>
      <c r="H76" s="11"/>
      <c r="I76" s="11">
        <f>349377</f>
        <v>349377</v>
      </c>
      <c r="J76" s="185"/>
      <c r="K76" s="186"/>
      <c r="L76" s="186"/>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c r="D77" s="9"/>
      <c r="E77" s="9"/>
      <c r="F77" s="187"/>
      <c r="G77" s="188"/>
      <c r="H77" s="11"/>
      <c r="I77" s="11"/>
      <c r="J77" s="185"/>
      <c r="K77" s="186"/>
      <c r="L77" s="186"/>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v>2.2999999999999998</v>
      </c>
      <c r="B78" s="72" t="s">
        <v>164</v>
      </c>
      <c r="C78" s="189" t="s">
        <v>364</v>
      </c>
      <c r="D78" s="11">
        <f>944357</f>
        <v>944357</v>
      </c>
      <c r="E78" s="190" t="s">
        <v>307</v>
      </c>
      <c r="F78" s="410" t="s">
        <v>311</v>
      </c>
      <c r="G78" s="411"/>
      <c r="H78" s="11"/>
      <c r="I78" s="11">
        <f>944357</f>
        <v>944357</v>
      </c>
      <c r="J78" s="242"/>
      <c r="K78" s="314"/>
      <c r="L78" s="314"/>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189" t="s">
        <v>315</v>
      </c>
      <c r="D79" s="11">
        <f>4600</f>
        <v>4600</v>
      </c>
      <c r="E79" s="190" t="s">
        <v>307</v>
      </c>
      <c r="F79" s="191" t="s">
        <v>313</v>
      </c>
      <c r="G79" s="188"/>
      <c r="H79" s="11"/>
      <c r="I79" s="11">
        <f>0</f>
        <v>0</v>
      </c>
      <c r="J79" s="185"/>
      <c r="K79" s="186"/>
      <c r="L79" s="186"/>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189" t="s">
        <v>316</v>
      </c>
      <c r="D80" s="11">
        <f>36754</f>
        <v>36754</v>
      </c>
      <c r="E80" s="190" t="s">
        <v>307</v>
      </c>
      <c r="F80" s="191" t="s">
        <v>317</v>
      </c>
      <c r="G80" s="188"/>
      <c r="H80" s="11"/>
      <c r="I80" s="11">
        <f>36754</f>
        <v>36754</v>
      </c>
      <c r="J80" s="185"/>
      <c r="K80" s="186"/>
      <c r="L80" s="186"/>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189" t="s">
        <v>366</v>
      </c>
      <c r="D81" s="11">
        <f>35578</f>
        <v>35578</v>
      </c>
      <c r="E81" s="190" t="s">
        <v>320</v>
      </c>
      <c r="F81" s="191" t="s">
        <v>313</v>
      </c>
      <c r="G81" s="188"/>
      <c r="H81" s="11"/>
      <c r="I81" s="11">
        <f>0</f>
        <v>0</v>
      </c>
      <c r="J81" s="185"/>
      <c r="K81" s="186"/>
      <c r="L81" s="186"/>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189" t="s">
        <v>321</v>
      </c>
      <c r="D82" s="11">
        <f>2058</f>
        <v>2058</v>
      </c>
      <c r="E82" s="190" t="s">
        <v>320</v>
      </c>
      <c r="F82" s="191" t="s">
        <v>313</v>
      </c>
      <c r="G82" s="188"/>
      <c r="H82" s="11"/>
      <c r="I82" s="11">
        <f>0</f>
        <v>0</v>
      </c>
      <c r="J82" s="185"/>
      <c r="K82" s="186"/>
      <c r="L82" s="186"/>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189" t="s">
        <v>322</v>
      </c>
      <c r="D83" s="11">
        <f>2396</f>
        <v>2396</v>
      </c>
      <c r="E83" s="190" t="s">
        <v>320</v>
      </c>
      <c r="F83" s="191" t="s">
        <v>313</v>
      </c>
      <c r="G83" s="188"/>
      <c r="H83" s="11"/>
      <c r="I83" s="11">
        <f>0</f>
        <v>0</v>
      </c>
      <c r="J83" s="185"/>
      <c r="K83" s="186"/>
      <c r="L83" s="186"/>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189" t="s">
        <v>323</v>
      </c>
      <c r="D84" s="11">
        <f>169567</f>
        <v>169567</v>
      </c>
      <c r="E84" s="190" t="s">
        <v>307</v>
      </c>
      <c r="F84" s="410" t="s">
        <v>311</v>
      </c>
      <c r="G84" s="411"/>
      <c r="H84" s="11"/>
      <c r="I84" s="11">
        <f>169567</f>
        <v>169567</v>
      </c>
      <c r="J84" s="185"/>
      <c r="K84" s="186"/>
      <c r="L84" s="186"/>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189" t="s">
        <v>324</v>
      </c>
      <c r="D85" s="11">
        <f>36415</f>
        <v>36415</v>
      </c>
      <c r="E85" s="190" t="s">
        <v>320</v>
      </c>
      <c r="F85" s="191" t="s">
        <v>319</v>
      </c>
      <c r="G85" s="188"/>
      <c r="H85" s="11"/>
      <c r="I85" s="11">
        <f>0</f>
        <v>0</v>
      </c>
      <c r="J85" s="185"/>
      <c r="K85" s="186"/>
      <c r="L85" s="186"/>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189" t="s">
        <v>325</v>
      </c>
      <c r="D86" s="11">
        <f>285</f>
        <v>285</v>
      </c>
      <c r="E86" s="190" t="s">
        <v>320</v>
      </c>
      <c r="F86" s="191" t="s">
        <v>313</v>
      </c>
      <c r="G86" s="188"/>
      <c r="H86" s="11"/>
      <c r="I86" s="11">
        <f>0</f>
        <v>0</v>
      </c>
      <c r="J86" s="185"/>
      <c r="K86" s="186"/>
      <c r="L86" s="186"/>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189" t="s">
        <v>326</v>
      </c>
      <c r="D87" s="11">
        <f>75905</f>
        <v>75905</v>
      </c>
      <c r="E87" s="190" t="s">
        <v>307</v>
      </c>
      <c r="F87" s="191" t="s">
        <v>327</v>
      </c>
      <c r="G87" s="188"/>
      <c r="H87" s="11"/>
      <c r="I87" s="11">
        <f>75905</f>
        <v>75905</v>
      </c>
      <c r="J87" s="185"/>
      <c r="K87" s="186"/>
      <c r="L87" s="186"/>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189" t="s">
        <v>328</v>
      </c>
      <c r="D88" s="11">
        <f>3567</f>
        <v>3567</v>
      </c>
      <c r="E88" s="190" t="s">
        <v>320</v>
      </c>
      <c r="F88" s="191" t="s">
        <v>317</v>
      </c>
      <c r="G88" s="188"/>
      <c r="H88" s="11"/>
      <c r="I88" s="11">
        <f>3567</f>
        <v>3567</v>
      </c>
      <c r="J88" s="185"/>
      <c r="K88" s="186"/>
      <c r="L88" s="186"/>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c r="D89" s="9"/>
      <c r="E89" s="9"/>
      <c r="F89" s="187"/>
      <c r="G89" s="188"/>
      <c r="H89" s="11"/>
      <c r="I89" s="11"/>
      <c r="J89" s="185"/>
      <c r="K89" s="186"/>
      <c r="L89" s="186"/>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v>2.4</v>
      </c>
      <c r="B90" s="72" t="s">
        <v>165</v>
      </c>
      <c r="C90" s="189" t="s">
        <v>367</v>
      </c>
      <c r="D90" s="11">
        <f>2598</f>
        <v>2598</v>
      </c>
      <c r="E90" s="190" t="s">
        <v>307</v>
      </c>
      <c r="F90" s="410" t="s">
        <v>317</v>
      </c>
      <c r="G90" s="411"/>
      <c r="H90" s="11"/>
      <c r="I90" s="11">
        <f>2598</f>
        <v>2598</v>
      </c>
      <c r="J90" s="242"/>
      <c r="K90" s="314"/>
      <c r="L90" s="314"/>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189" t="s">
        <v>329</v>
      </c>
      <c r="D91" s="11">
        <f>476</f>
        <v>476</v>
      </c>
      <c r="E91" s="190" t="s">
        <v>307</v>
      </c>
      <c r="F91" s="410" t="s">
        <v>317</v>
      </c>
      <c r="G91" s="411"/>
      <c r="H91" s="11"/>
      <c r="I91" s="11">
        <f>476</f>
        <v>476</v>
      </c>
      <c r="J91" s="185"/>
      <c r="K91" s="186"/>
      <c r="L91" s="186"/>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189" t="s">
        <v>330</v>
      </c>
      <c r="D92" s="11">
        <f>484923</f>
        <v>484923</v>
      </c>
      <c r="E92" s="190" t="s">
        <v>307</v>
      </c>
      <c r="F92" s="410" t="s">
        <v>311</v>
      </c>
      <c r="G92" s="411"/>
      <c r="H92" s="11"/>
      <c r="I92" s="11">
        <f>484923</f>
        <v>484923</v>
      </c>
      <c r="J92" s="185"/>
      <c r="K92" s="186"/>
      <c r="L92" s="186"/>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c r="D93" s="9"/>
      <c r="E93" s="9"/>
      <c r="F93" s="187"/>
      <c r="G93" s="188"/>
      <c r="H93" s="11"/>
      <c r="I93" s="11"/>
      <c r="J93" s="185"/>
      <c r="K93" s="186"/>
      <c r="L93" s="186"/>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v>2.5</v>
      </c>
      <c r="B94" s="72" t="s">
        <v>166</v>
      </c>
      <c r="C94" s="189" t="s">
        <v>331</v>
      </c>
      <c r="D94" s="11">
        <v>8527.5</v>
      </c>
      <c r="E94" s="190" t="s">
        <v>307</v>
      </c>
      <c r="F94" s="410" t="s">
        <v>317</v>
      </c>
      <c r="G94" s="411"/>
      <c r="H94" s="11"/>
      <c r="I94" s="11">
        <v>8527.5</v>
      </c>
      <c r="J94" s="242"/>
      <c r="K94" s="314"/>
      <c r="L94" s="314"/>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189" t="s">
        <v>332</v>
      </c>
      <c r="D95" s="11">
        <v>192248.1</v>
      </c>
      <c r="E95" s="190" t="s">
        <v>307</v>
      </c>
      <c r="F95" s="410" t="s">
        <v>311</v>
      </c>
      <c r="G95" s="411"/>
      <c r="H95" s="11"/>
      <c r="I95" s="11">
        <v>192248.1</v>
      </c>
      <c r="J95" s="185"/>
      <c r="K95" s="186"/>
      <c r="L95" s="186"/>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189" t="s">
        <v>333</v>
      </c>
      <c r="D96" s="11">
        <v>292917.23</v>
      </c>
      <c r="E96" s="190" t="s">
        <v>320</v>
      </c>
      <c r="F96" s="410" t="s">
        <v>317</v>
      </c>
      <c r="G96" s="411"/>
      <c r="H96" s="11"/>
      <c r="I96" s="11">
        <v>292917.23</v>
      </c>
      <c r="J96" s="185"/>
      <c r="K96" s="186"/>
      <c r="L96" s="186"/>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189" t="s">
        <v>334</v>
      </c>
      <c r="D97" s="11">
        <v>31069.8</v>
      </c>
      <c r="E97" s="190" t="s">
        <v>307</v>
      </c>
      <c r="F97" s="191" t="s">
        <v>319</v>
      </c>
      <c r="G97" s="188"/>
      <c r="H97" s="11"/>
      <c r="I97" s="11">
        <v>0</v>
      </c>
      <c r="J97" s="185"/>
      <c r="K97" s="186"/>
      <c r="L97" s="186"/>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189" t="s">
        <v>335</v>
      </c>
      <c r="D98" s="11">
        <v>423.11</v>
      </c>
      <c r="E98" s="190" t="s">
        <v>320</v>
      </c>
      <c r="F98" s="191" t="s">
        <v>313</v>
      </c>
      <c r="G98" s="188"/>
      <c r="H98" s="11"/>
      <c r="I98" s="11">
        <v>0</v>
      </c>
      <c r="J98" s="185"/>
      <c r="K98" s="186"/>
      <c r="L98" s="186"/>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189" t="s">
        <v>336</v>
      </c>
      <c r="D99" s="11">
        <v>30284.85</v>
      </c>
      <c r="E99" s="190" t="s">
        <v>307</v>
      </c>
      <c r="F99" s="191" t="s">
        <v>319</v>
      </c>
      <c r="G99" s="188"/>
      <c r="H99" s="11"/>
      <c r="I99" s="11">
        <v>0</v>
      </c>
      <c r="J99" s="185"/>
      <c r="K99" s="186"/>
      <c r="L99" s="186"/>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189" t="s">
        <v>337</v>
      </c>
      <c r="D100" s="11">
        <v>52525.3</v>
      </c>
      <c r="E100" s="190" t="s">
        <v>320</v>
      </c>
      <c r="F100" s="191" t="s">
        <v>317</v>
      </c>
      <c r="G100" s="188"/>
      <c r="H100" s="11"/>
      <c r="I100" s="11">
        <v>52525.3</v>
      </c>
      <c r="J100" s="185"/>
      <c r="K100" s="186"/>
      <c r="L100" s="186"/>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189" t="s">
        <v>338</v>
      </c>
      <c r="D101" s="11">
        <v>5494.1</v>
      </c>
      <c r="E101" s="190" t="s">
        <v>307</v>
      </c>
      <c r="F101" s="191" t="s">
        <v>317</v>
      </c>
      <c r="G101" s="188"/>
      <c r="H101" s="11"/>
      <c r="I101" s="11">
        <v>5494.1</v>
      </c>
      <c r="J101" s="185"/>
      <c r="K101" s="186"/>
      <c r="L101" s="186"/>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189" t="s">
        <v>339</v>
      </c>
      <c r="D102" s="11">
        <v>7325.4</v>
      </c>
      <c r="E102" s="190" t="s">
        <v>307</v>
      </c>
      <c r="F102" s="191" t="s">
        <v>317</v>
      </c>
      <c r="G102" s="188"/>
      <c r="H102" s="11"/>
      <c r="I102" s="11">
        <v>7325.4</v>
      </c>
      <c r="J102" s="185"/>
      <c r="K102" s="186"/>
      <c r="L102" s="186"/>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c r="D103" s="9"/>
      <c r="E103" s="9"/>
      <c r="F103" s="187"/>
      <c r="G103" s="188"/>
      <c r="H103" s="11"/>
      <c r="I103" s="11"/>
      <c r="J103" s="185"/>
      <c r="K103" s="186"/>
      <c r="L103" s="186"/>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v>2.6</v>
      </c>
      <c r="B104" s="72" t="s">
        <v>167</v>
      </c>
      <c r="C104" s="189" t="s">
        <v>340</v>
      </c>
      <c r="D104" s="11">
        <v>8078.52</v>
      </c>
      <c r="E104" s="190" t="s">
        <v>320</v>
      </c>
      <c r="F104" s="410" t="s">
        <v>317</v>
      </c>
      <c r="G104" s="411"/>
      <c r="H104" s="11"/>
      <c r="I104" s="11">
        <v>8078.52</v>
      </c>
      <c r="J104" s="242"/>
      <c r="K104" s="314"/>
      <c r="L104" s="314"/>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c r="D105" s="9"/>
      <c r="E105" s="9"/>
      <c r="F105" s="187"/>
      <c r="G105" s="188"/>
      <c r="H105" s="11"/>
      <c r="I105" s="11"/>
      <c r="J105" s="185"/>
      <c r="K105" s="186"/>
      <c r="L105" s="186"/>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v>2.7</v>
      </c>
      <c r="B106" s="72" t="s">
        <v>168</v>
      </c>
      <c r="C106" s="189" t="s">
        <v>368</v>
      </c>
      <c r="D106" s="11">
        <v>818641.86</v>
      </c>
      <c r="E106" s="190" t="s">
        <v>307</v>
      </c>
      <c r="F106" s="410" t="s">
        <v>311</v>
      </c>
      <c r="G106" s="411"/>
      <c r="H106" s="11"/>
      <c r="I106" s="11">
        <v>818641.86</v>
      </c>
      <c r="J106" s="242"/>
      <c r="K106" s="314"/>
      <c r="L106" s="314"/>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189" t="s">
        <v>341</v>
      </c>
      <c r="D107" s="11">
        <v>2859.3</v>
      </c>
      <c r="E107" s="190" t="s">
        <v>320</v>
      </c>
      <c r="F107" s="191" t="s">
        <v>319</v>
      </c>
      <c r="G107" s="188"/>
      <c r="H107" s="11"/>
      <c r="I107" s="11">
        <v>0</v>
      </c>
      <c r="J107" s="185"/>
      <c r="K107" s="186"/>
      <c r="L107" s="186"/>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189" t="s">
        <v>342</v>
      </c>
      <c r="D108" s="11">
        <v>6036.3</v>
      </c>
      <c r="E108" s="190" t="s">
        <v>320</v>
      </c>
      <c r="F108" s="191" t="s">
        <v>317</v>
      </c>
      <c r="G108" s="188"/>
      <c r="H108" s="11"/>
      <c r="I108" s="11">
        <v>6036.3</v>
      </c>
      <c r="J108" s="185"/>
      <c r="K108" s="186"/>
      <c r="L108" s="186"/>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189" t="s">
        <v>337</v>
      </c>
      <c r="D109" s="11">
        <v>72525.600000000006</v>
      </c>
      <c r="E109" s="190" t="s">
        <v>320</v>
      </c>
      <c r="F109" s="191" t="s">
        <v>317</v>
      </c>
      <c r="G109" s="188"/>
      <c r="H109" s="11"/>
      <c r="I109" s="11">
        <v>72525.600000000006</v>
      </c>
      <c r="J109" s="185"/>
      <c r="K109" s="186"/>
      <c r="L109" s="186"/>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189" t="s">
        <v>343</v>
      </c>
      <c r="D110" s="11">
        <v>2365</v>
      </c>
      <c r="E110" s="190" t="s">
        <v>320</v>
      </c>
      <c r="F110" s="191" t="s">
        <v>317</v>
      </c>
      <c r="G110" s="188"/>
      <c r="H110" s="11"/>
      <c r="I110" s="11">
        <v>2365</v>
      </c>
      <c r="J110" s="185"/>
      <c r="K110" s="186"/>
      <c r="L110" s="186"/>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c r="D111" s="9"/>
      <c r="E111" s="9"/>
      <c r="F111" s="187"/>
      <c r="G111" s="188"/>
      <c r="H111" s="11"/>
      <c r="I111" s="11"/>
      <c r="J111" s="185"/>
      <c r="K111" s="186"/>
      <c r="L111" s="186"/>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v>2.8</v>
      </c>
      <c r="B112" s="72" t="s">
        <v>169</v>
      </c>
      <c r="C112" s="189" t="s">
        <v>369</v>
      </c>
      <c r="D112" s="11">
        <v>41792.239999999998</v>
      </c>
      <c r="E112" s="190" t="s">
        <v>320</v>
      </c>
      <c r="F112" s="410" t="s">
        <v>313</v>
      </c>
      <c r="G112" s="411"/>
      <c r="H112" s="11"/>
      <c r="I112" s="11">
        <v>0</v>
      </c>
      <c r="J112" s="242"/>
      <c r="K112" s="314"/>
      <c r="L112" s="314"/>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c r="D113" s="9"/>
      <c r="E113" s="9"/>
      <c r="F113" s="187"/>
      <c r="G113" s="188"/>
      <c r="H113" s="11"/>
      <c r="I113" s="11"/>
      <c r="J113" s="185"/>
      <c r="K113" s="186"/>
      <c r="L113" s="186"/>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v>3</v>
      </c>
      <c r="B114" s="72" t="s">
        <v>170</v>
      </c>
      <c r="C114" s="189" t="s">
        <v>314</v>
      </c>
      <c r="D114" s="11">
        <v>426258</v>
      </c>
      <c r="E114" s="190" t="s">
        <v>307</v>
      </c>
      <c r="F114" s="191" t="s">
        <v>344</v>
      </c>
      <c r="G114" s="192"/>
      <c r="H114" s="11"/>
      <c r="I114" s="11">
        <v>426258</v>
      </c>
      <c r="J114" s="242"/>
      <c r="K114" s="314"/>
      <c r="L114" s="314"/>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189" t="s">
        <v>345</v>
      </c>
      <c r="D115" s="11">
        <v>46334.400000000001</v>
      </c>
      <c r="E115" s="190" t="s">
        <v>320</v>
      </c>
      <c r="F115" s="191" t="s">
        <v>317</v>
      </c>
      <c r="G115" s="192"/>
      <c r="H115" s="11"/>
      <c r="I115" s="11">
        <v>46334.400000000001</v>
      </c>
      <c r="J115" s="185"/>
      <c r="K115" s="186"/>
      <c r="L115" s="186"/>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189" t="s">
        <v>346</v>
      </c>
      <c r="D116" s="11">
        <v>2292.52</v>
      </c>
      <c r="E116" s="191" t="s">
        <v>347</v>
      </c>
      <c r="F116" s="191" t="s">
        <v>319</v>
      </c>
      <c r="G116" s="192"/>
      <c r="H116" s="11"/>
      <c r="I116" s="11">
        <v>0</v>
      </c>
      <c r="J116" s="185"/>
      <c r="K116" s="186"/>
      <c r="L116" s="186"/>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189" t="s">
        <v>348</v>
      </c>
      <c r="D117" s="11">
        <v>4315.2000000000007</v>
      </c>
      <c r="E117" s="191" t="s">
        <v>349</v>
      </c>
      <c r="F117" s="191" t="s">
        <v>317</v>
      </c>
      <c r="G117" s="192"/>
      <c r="H117" s="11"/>
      <c r="I117" s="11">
        <v>4315.2000000000007</v>
      </c>
      <c r="J117" s="185"/>
      <c r="K117" s="186"/>
      <c r="L117" s="186"/>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c r="B118" s="72"/>
      <c r="C118" s="189" t="s">
        <v>350</v>
      </c>
      <c r="D118" s="11">
        <v>12178.8</v>
      </c>
      <c r="E118" s="190" t="s">
        <v>320</v>
      </c>
      <c r="F118" s="410" t="s">
        <v>361</v>
      </c>
      <c r="G118" s="411"/>
      <c r="H118" s="11"/>
      <c r="I118" s="11">
        <v>12178.8</v>
      </c>
      <c r="J118" s="185"/>
      <c r="K118" s="186"/>
      <c r="L118" s="186"/>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189" t="s">
        <v>370</v>
      </c>
      <c r="D119" s="11">
        <v>576</v>
      </c>
      <c r="E119" s="190" t="s">
        <v>320</v>
      </c>
      <c r="F119" s="191" t="s">
        <v>313</v>
      </c>
      <c r="G119" s="192"/>
      <c r="H119" s="11"/>
      <c r="I119" s="11">
        <v>0</v>
      </c>
      <c r="J119" s="185"/>
      <c r="K119" s="186"/>
      <c r="L119" s="186"/>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189" t="s">
        <v>351</v>
      </c>
      <c r="D120" s="11">
        <v>10474.57</v>
      </c>
      <c r="E120" s="191" t="s">
        <v>349</v>
      </c>
      <c r="F120" s="191" t="s">
        <v>313</v>
      </c>
      <c r="G120" s="192"/>
      <c r="H120" s="11"/>
      <c r="I120" s="11">
        <v>0</v>
      </c>
      <c r="J120" s="185"/>
      <c r="K120" s="186"/>
      <c r="L120" s="186"/>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189" t="s">
        <v>371</v>
      </c>
      <c r="D121" s="11">
        <v>35457.839999999997</v>
      </c>
      <c r="E121" s="190" t="s">
        <v>320</v>
      </c>
      <c r="F121" s="191" t="s">
        <v>313</v>
      </c>
      <c r="G121" s="192"/>
      <c r="H121" s="11"/>
      <c r="I121" s="11">
        <v>0</v>
      </c>
      <c r="J121" s="185"/>
      <c r="K121" s="186"/>
      <c r="L121" s="186"/>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189" t="s">
        <v>373</v>
      </c>
      <c r="D122" s="11">
        <v>249163.2</v>
      </c>
      <c r="E122" s="190" t="s">
        <v>320</v>
      </c>
      <c r="F122" s="191" t="s">
        <v>317</v>
      </c>
      <c r="G122" s="192"/>
      <c r="H122" s="11"/>
      <c r="I122" s="11">
        <v>249163.2</v>
      </c>
      <c r="J122" s="185"/>
      <c r="K122" s="186"/>
      <c r="L122" s="186"/>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189" t="s">
        <v>372</v>
      </c>
      <c r="D123" s="11">
        <v>17424</v>
      </c>
      <c r="E123" s="190" t="s">
        <v>307</v>
      </c>
      <c r="F123" s="191" t="s">
        <v>317</v>
      </c>
      <c r="G123" s="192"/>
      <c r="H123" s="11"/>
      <c r="I123" s="11">
        <v>17424</v>
      </c>
      <c r="J123" s="185"/>
      <c r="K123" s="186"/>
      <c r="L123" s="186"/>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c r="D124" s="9"/>
      <c r="E124" s="9"/>
      <c r="F124" s="187"/>
      <c r="G124" s="188"/>
      <c r="H124" s="11"/>
      <c r="I124" s="11"/>
      <c r="J124" s="185"/>
      <c r="K124" s="186"/>
      <c r="L124" s="186"/>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v>4</v>
      </c>
      <c r="B125" s="72" t="s">
        <v>171</v>
      </c>
      <c r="C125" s="189" t="s">
        <v>352</v>
      </c>
      <c r="D125" s="9"/>
      <c r="E125" s="9"/>
      <c r="F125" s="283"/>
      <c r="G125" s="284"/>
      <c r="H125" s="11"/>
      <c r="I125" s="11"/>
      <c r="J125" s="242"/>
      <c r="K125" s="314"/>
      <c r="L125" s="314"/>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193"/>
      <c r="D126" s="9"/>
      <c r="E126" s="9"/>
      <c r="F126" s="187"/>
      <c r="G126" s="188"/>
      <c r="H126" s="11"/>
      <c r="I126" s="11"/>
      <c r="J126" s="185"/>
      <c r="K126" s="186"/>
      <c r="L126" s="186"/>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v>5</v>
      </c>
      <c r="B127" s="72" t="s">
        <v>172</v>
      </c>
      <c r="C127" s="190" t="s">
        <v>353</v>
      </c>
      <c r="D127" s="11">
        <v>183774.24</v>
      </c>
      <c r="E127" s="190" t="s">
        <v>354</v>
      </c>
      <c r="F127" s="410" t="s">
        <v>317</v>
      </c>
      <c r="G127" s="411"/>
      <c r="H127" s="11"/>
      <c r="I127" s="11">
        <v>183774.24</v>
      </c>
      <c r="J127" s="242"/>
      <c r="K127" s="314"/>
      <c r="L127" s="314"/>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c r="D128" s="9"/>
      <c r="E128" s="9"/>
      <c r="F128" s="187"/>
      <c r="G128" s="188"/>
      <c r="H128" s="11"/>
      <c r="I128" s="11"/>
      <c r="J128" s="185"/>
      <c r="K128" s="186"/>
      <c r="L128" s="186"/>
      <c r="M128"/>
      <c r="N128"/>
      <c r="O128"/>
      <c r="P128"/>
      <c r="Q128"/>
      <c r="R128"/>
      <c r="S128"/>
      <c r="T128"/>
      <c r="U128"/>
      <c r="V128"/>
      <c r="W128"/>
      <c r="X128"/>
      <c r="Y128"/>
      <c r="Z128"/>
      <c r="AA128"/>
      <c r="AB128"/>
      <c r="AC128"/>
      <c r="AD128"/>
      <c r="AE128"/>
      <c r="AF128"/>
      <c r="AG128"/>
      <c r="AH128"/>
      <c r="AI128"/>
      <c r="AJ128"/>
      <c r="AK128"/>
      <c r="AL128"/>
      <c r="AM128"/>
    </row>
    <row r="129" spans="1:47" s="52" customFormat="1" ht="30" customHeight="1" x14ac:dyDescent="0.25">
      <c r="A129" s="71">
        <v>6</v>
      </c>
      <c r="B129" s="72" t="s">
        <v>173</v>
      </c>
      <c r="C129" s="9"/>
      <c r="D129" s="9"/>
      <c r="E129" s="9"/>
      <c r="F129" s="283"/>
      <c r="G129" s="284"/>
      <c r="H129" s="11"/>
      <c r="I129" s="11"/>
      <c r="J129" s="242"/>
      <c r="K129" s="314"/>
      <c r="L129" s="314"/>
      <c r="M129"/>
      <c r="N129"/>
      <c r="O129"/>
      <c r="P129"/>
      <c r="Q129"/>
      <c r="R129"/>
      <c r="S129"/>
      <c r="T129"/>
      <c r="U129"/>
      <c r="V129"/>
      <c r="W129"/>
      <c r="X129"/>
      <c r="Y129"/>
      <c r="Z129"/>
      <c r="AA129"/>
      <c r="AB129"/>
      <c r="AC129"/>
      <c r="AD129"/>
      <c r="AE129"/>
      <c r="AF129"/>
      <c r="AG129"/>
      <c r="AH129"/>
      <c r="AI129"/>
      <c r="AJ129"/>
      <c r="AK129"/>
      <c r="AL129"/>
      <c r="AM129"/>
    </row>
    <row r="130" spans="1:47" s="52" customFormat="1" ht="30" customHeight="1" x14ac:dyDescent="0.25">
      <c r="A130" s="71">
        <v>7</v>
      </c>
      <c r="B130" s="72" t="s">
        <v>174</v>
      </c>
      <c r="C130" s="9"/>
      <c r="D130" s="9"/>
      <c r="E130" s="9"/>
      <c r="F130" s="283"/>
      <c r="G130" s="284"/>
      <c r="H130" s="11"/>
      <c r="I130" s="11"/>
      <c r="J130" s="242"/>
      <c r="K130" s="314"/>
      <c r="L130" s="314"/>
      <c r="M130"/>
      <c r="N130"/>
      <c r="O130"/>
      <c r="P130"/>
      <c r="Q130"/>
      <c r="R130"/>
      <c r="S130"/>
      <c r="T130"/>
      <c r="U130"/>
      <c r="V130"/>
      <c r="W130"/>
      <c r="X130"/>
      <c r="Y130"/>
      <c r="Z130"/>
      <c r="AA130"/>
      <c r="AB130"/>
      <c r="AC130"/>
      <c r="AD130"/>
      <c r="AE130"/>
      <c r="AF130"/>
      <c r="AG130"/>
      <c r="AH130"/>
      <c r="AI130"/>
      <c r="AJ130"/>
      <c r="AK130"/>
      <c r="AL130"/>
      <c r="AM130"/>
    </row>
    <row r="131" spans="1:47" s="52" customFormat="1" ht="30" customHeight="1" x14ac:dyDescent="0.25">
      <c r="A131" s="71">
        <v>8</v>
      </c>
      <c r="B131" s="72" t="s">
        <v>175</v>
      </c>
      <c r="C131" s="189" t="s">
        <v>355</v>
      </c>
      <c r="D131" s="11">
        <v>2024058.6244674376</v>
      </c>
      <c r="E131" s="190" t="s">
        <v>307</v>
      </c>
      <c r="F131" s="191" t="s">
        <v>308</v>
      </c>
      <c r="G131" s="192"/>
      <c r="H131" s="11"/>
      <c r="I131" s="11">
        <v>0</v>
      </c>
      <c r="J131" s="242"/>
      <c r="K131" s="314"/>
      <c r="L131" s="314"/>
      <c r="M131"/>
      <c r="N131"/>
      <c r="O131"/>
      <c r="P131"/>
      <c r="Q131"/>
      <c r="R131"/>
      <c r="S131"/>
      <c r="T131"/>
      <c r="U131"/>
      <c r="V131"/>
      <c r="W131"/>
      <c r="X131"/>
      <c r="Y131"/>
      <c r="Z131"/>
      <c r="AA131"/>
      <c r="AB131"/>
      <c r="AC131"/>
      <c r="AD131"/>
      <c r="AE131"/>
      <c r="AF131"/>
      <c r="AG131"/>
      <c r="AH131"/>
      <c r="AI131"/>
      <c r="AJ131"/>
      <c r="AK131"/>
      <c r="AL131"/>
      <c r="AM131"/>
    </row>
    <row r="132" spans="1:47" s="52" customFormat="1" ht="30" customHeight="1" x14ac:dyDescent="0.25">
      <c r="A132" s="71"/>
      <c r="B132" s="72"/>
      <c r="C132" s="189" t="s">
        <v>356</v>
      </c>
      <c r="D132" s="11">
        <v>316259.16007303714</v>
      </c>
      <c r="E132" s="190" t="s">
        <v>307</v>
      </c>
      <c r="F132" s="194" t="s">
        <v>344</v>
      </c>
      <c r="G132" s="195"/>
      <c r="H132" s="11"/>
      <c r="I132" s="11">
        <v>316259.16007303714</v>
      </c>
      <c r="J132" s="185"/>
      <c r="K132" s="186"/>
      <c r="L132" s="186"/>
      <c r="M132"/>
      <c r="N132"/>
      <c r="O132"/>
      <c r="P132"/>
      <c r="Q132"/>
      <c r="R132"/>
      <c r="S132"/>
      <c r="T132"/>
      <c r="U132"/>
      <c r="V132"/>
      <c r="W132"/>
      <c r="X132"/>
      <c r="Y132"/>
      <c r="Z132"/>
      <c r="AA132"/>
      <c r="AB132"/>
      <c r="AC132"/>
      <c r="AD132"/>
      <c r="AE132"/>
      <c r="AF132"/>
      <c r="AG132"/>
      <c r="AH132"/>
      <c r="AI132"/>
      <c r="AJ132"/>
      <c r="AK132"/>
      <c r="AL132"/>
      <c r="AM132"/>
    </row>
    <row r="133" spans="1:47" s="52" customFormat="1" ht="30" customHeight="1" x14ac:dyDescent="0.25">
      <c r="A133" s="71"/>
      <c r="B133" s="72"/>
      <c r="C133" s="189" t="s">
        <v>335</v>
      </c>
      <c r="D133" s="11">
        <v>493.37072428484475</v>
      </c>
      <c r="E133" s="190" t="s">
        <v>320</v>
      </c>
      <c r="F133" s="194" t="s">
        <v>313</v>
      </c>
      <c r="G133" s="195"/>
      <c r="H133" s="11"/>
      <c r="I133" s="11">
        <v>0</v>
      </c>
      <c r="J133" s="185"/>
      <c r="K133" s="186"/>
      <c r="L133" s="186"/>
      <c r="M133"/>
      <c r="N133"/>
      <c r="O133"/>
      <c r="P133"/>
      <c r="Q133"/>
      <c r="R133"/>
      <c r="S133"/>
      <c r="T133"/>
      <c r="U133"/>
      <c r="V133"/>
      <c r="W133"/>
      <c r="X133"/>
      <c r="Y133"/>
      <c r="Z133"/>
      <c r="AA133"/>
      <c r="AB133"/>
      <c r="AC133"/>
      <c r="AD133"/>
      <c r="AE133"/>
      <c r="AF133"/>
      <c r="AG133"/>
      <c r="AH133"/>
      <c r="AI133"/>
      <c r="AJ133"/>
      <c r="AK133"/>
      <c r="AL133"/>
      <c r="AM133"/>
    </row>
    <row r="134" spans="1:47" s="52" customFormat="1" ht="30" customHeight="1" x14ac:dyDescent="0.25">
      <c r="A134" s="71"/>
      <c r="B134" s="72"/>
      <c r="C134" s="189" t="s">
        <v>323</v>
      </c>
      <c r="D134" s="11">
        <v>125551.34753499695</v>
      </c>
      <c r="E134" s="190" t="s">
        <v>307</v>
      </c>
      <c r="F134" s="410" t="s">
        <v>374</v>
      </c>
      <c r="G134" s="411"/>
      <c r="H134" s="11"/>
      <c r="I134" s="11">
        <v>125551.34753499695</v>
      </c>
      <c r="J134" s="185"/>
      <c r="K134" s="186"/>
      <c r="L134" s="186"/>
      <c r="M134"/>
      <c r="N134"/>
      <c r="O134"/>
      <c r="P134"/>
      <c r="Q134"/>
      <c r="R134"/>
      <c r="S134"/>
      <c r="T134"/>
      <c r="U134"/>
      <c r="V134"/>
      <c r="W134"/>
      <c r="X134"/>
      <c r="Y134"/>
      <c r="Z134"/>
      <c r="AA134"/>
      <c r="AB134"/>
      <c r="AC134"/>
      <c r="AD134"/>
      <c r="AE134"/>
      <c r="AF134"/>
      <c r="AG134"/>
      <c r="AH134"/>
      <c r="AI134"/>
      <c r="AJ134"/>
      <c r="AK134"/>
      <c r="AL134"/>
      <c r="AM134"/>
    </row>
    <row r="135" spans="1:47" s="52" customFormat="1" ht="30" customHeight="1" x14ac:dyDescent="0.25">
      <c r="A135" s="71"/>
      <c r="B135" s="72"/>
      <c r="C135" s="189" t="s">
        <v>357</v>
      </c>
      <c r="D135" s="11">
        <v>452.99379184418751</v>
      </c>
      <c r="E135" s="190" t="s">
        <v>307</v>
      </c>
      <c r="F135" s="194" t="s">
        <v>317</v>
      </c>
      <c r="G135" s="195"/>
      <c r="H135" s="11"/>
      <c r="I135" s="11">
        <v>452.99379184418751</v>
      </c>
      <c r="J135" s="185"/>
      <c r="K135" s="186"/>
      <c r="L135" s="186"/>
      <c r="M135"/>
      <c r="N135"/>
      <c r="O135"/>
      <c r="P135"/>
      <c r="Q135"/>
      <c r="R135"/>
      <c r="S135"/>
      <c r="T135"/>
      <c r="U135"/>
      <c r="V135"/>
      <c r="W135"/>
      <c r="X135"/>
      <c r="Y135"/>
      <c r="Z135"/>
      <c r="AA135"/>
      <c r="AB135"/>
      <c r="AC135"/>
      <c r="AD135"/>
      <c r="AE135"/>
      <c r="AF135"/>
      <c r="AG135"/>
      <c r="AH135"/>
      <c r="AI135"/>
      <c r="AJ135"/>
      <c r="AK135"/>
      <c r="AL135"/>
      <c r="AM135"/>
    </row>
    <row r="136" spans="1:47" s="52" customFormat="1" ht="30" customHeight="1" x14ac:dyDescent="0.25">
      <c r="A136" s="71"/>
      <c r="B136" s="72"/>
      <c r="C136" s="189" t="s">
        <v>358</v>
      </c>
      <c r="D136" s="11">
        <v>1238.6548995739502</v>
      </c>
      <c r="E136" s="190" t="s">
        <v>320</v>
      </c>
      <c r="F136" s="194" t="s">
        <v>317</v>
      </c>
      <c r="G136" s="195"/>
      <c r="H136" s="11"/>
      <c r="I136" s="11">
        <v>1238.6548995739502</v>
      </c>
      <c r="J136" s="185"/>
      <c r="K136" s="186"/>
      <c r="L136" s="186"/>
      <c r="M136"/>
      <c r="N136"/>
      <c r="O136"/>
      <c r="P136"/>
      <c r="Q136"/>
      <c r="R136"/>
      <c r="S136"/>
      <c r="T136"/>
      <c r="U136"/>
      <c r="V136"/>
      <c r="W136"/>
      <c r="X136"/>
      <c r="Y136"/>
      <c r="Z136"/>
      <c r="AA136"/>
      <c r="AB136"/>
      <c r="AC136"/>
      <c r="AD136"/>
      <c r="AE136"/>
      <c r="AF136"/>
      <c r="AG136"/>
      <c r="AH136"/>
      <c r="AI136"/>
      <c r="AJ136"/>
      <c r="AK136"/>
      <c r="AL136"/>
      <c r="AM136"/>
    </row>
    <row r="137" spans="1:47" s="52" customFormat="1" ht="30" customHeight="1" x14ac:dyDescent="0.25">
      <c r="A137" s="71"/>
      <c r="B137" s="72"/>
      <c r="C137" s="9"/>
      <c r="D137" s="9"/>
      <c r="E137" s="9"/>
      <c r="F137" s="283"/>
      <c r="G137" s="284"/>
      <c r="H137" s="11"/>
      <c r="I137" s="11"/>
      <c r="J137" s="242"/>
      <c r="K137" s="314"/>
      <c r="L137" s="314"/>
      <c r="M137"/>
      <c r="N137"/>
      <c r="O137"/>
      <c r="P137"/>
      <c r="Q137"/>
      <c r="R137"/>
      <c r="S137"/>
      <c r="T137"/>
      <c r="U137"/>
      <c r="V137"/>
      <c r="W137"/>
      <c r="X137"/>
      <c r="Y137"/>
      <c r="Z137"/>
      <c r="AA137"/>
      <c r="AB137"/>
      <c r="AC137"/>
      <c r="AD137"/>
      <c r="AE137"/>
      <c r="AF137"/>
      <c r="AG137"/>
      <c r="AH137"/>
      <c r="AI137"/>
      <c r="AJ137"/>
      <c r="AK137"/>
      <c r="AL137"/>
      <c r="AM137"/>
    </row>
    <row r="138" spans="1:47" s="52" customFormat="1" ht="30" customHeight="1" x14ac:dyDescent="0.25">
      <c r="A138" s="343" t="s">
        <v>176</v>
      </c>
      <c r="B138" s="344"/>
      <c r="C138" s="64" t="s">
        <v>177</v>
      </c>
      <c r="D138" s="64" t="s">
        <v>233</v>
      </c>
      <c r="E138" s="128" t="s">
        <v>234</v>
      </c>
      <c r="F138" s="177" t="s">
        <v>180</v>
      </c>
      <c r="G138" s="177" t="s">
        <v>181</v>
      </c>
      <c r="H138" s="449"/>
      <c r="I138" s="316"/>
      <c r="J138" s="242"/>
      <c r="K138" s="314"/>
      <c r="L138" s="314"/>
      <c r="M138"/>
      <c r="N138"/>
      <c r="O138"/>
      <c r="P138"/>
      <c r="Q138"/>
      <c r="R138"/>
      <c r="S138"/>
      <c r="T138"/>
      <c r="U138"/>
      <c r="V138"/>
      <c r="W138"/>
      <c r="X138"/>
      <c r="Y138"/>
      <c r="Z138"/>
      <c r="AA138"/>
      <c r="AB138"/>
      <c r="AC138"/>
      <c r="AD138"/>
      <c r="AE138"/>
      <c r="AF138"/>
      <c r="AG138"/>
      <c r="AH138"/>
      <c r="AI138"/>
      <c r="AJ138"/>
      <c r="AK138"/>
      <c r="AL138"/>
      <c r="AM138"/>
    </row>
    <row r="139" spans="1:47" s="52" customFormat="1" ht="30" customHeight="1" x14ac:dyDescent="0.25">
      <c r="A139" s="71" t="s">
        <v>182</v>
      </c>
      <c r="B139" s="72" t="s">
        <v>183</v>
      </c>
      <c r="C139" s="9"/>
      <c r="D139" s="9"/>
      <c r="E139" s="9"/>
      <c r="F139" s="157"/>
      <c r="G139" s="157"/>
      <c r="H139" s="315"/>
      <c r="I139" s="316"/>
      <c r="J139" s="332" t="s">
        <v>184</v>
      </c>
      <c r="K139" s="333"/>
      <c r="L139" s="333"/>
      <c r="M139"/>
      <c r="N139"/>
      <c r="O139"/>
      <c r="P139"/>
      <c r="Q139"/>
      <c r="R139"/>
      <c r="S139"/>
      <c r="T139"/>
      <c r="U139"/>
      <c r="V139"/>
      <c r="W139"/>
      <c r="X139"/>
      <c r="Y139"/>
      <c r="Z139"/>
      <c r="AA139"/>
      <c r="AB139"/>
      <c r="AC139"/>
      <c r="AD139"/>
      <c r="AE139"/>
      <c r="AF139"/>
      <c r="AG139"/>
      <c r="AH139"/>
      <c r="AI139"/>
      <c r="AJ139"/>
      <c r="AK139"/>
      <c r="AL139"/>
      <c r="AM139"/>
    </row>
    <row r="140" spans="1:47" s="52" customFormat="1" ht="30" customHeight="1" x14ac:dyDescent="0.25">
      <c r="A140" s="71" t="s">
        <v>185</v>
      </c>
      <c r="B140" s="72" t="s">
        <v>186</v>
      </c>
      <c r="C140" s="9"/>
      <c r="D140" s="9"/>
      <c r="E140" s="9"/>
      <c r="F140" s="157"/>
      <c r="G140" s="157"/>
      <c r="H140" s="158"/>
      <c r="I140" s="133"/>
      <c r="J140" s="242"/>
      <c r="K140" s="314"/>
      <c r="L140" s="314"/>
      <c r="M140"/>
      <c r="N140"/>
      <c r="O140"/>
      <c r="P140"/>
      <c r="Q140"/>
      <c r="R140"/>
      <c r="S140"/>
      <c r="T140"/>
      <c r="U140"/>
      <c r="V140"/>
      <c r="W140"/>
      <c r="X140"/>
      <c r="Y140"/>
      <c r="Z140"/>
      <c r="AA140"/>
      <c r="AB140"/>
      <c r="AC140"/>
      <c r="AD140"/>
      <c r="AE140"/>
      <c r="AF140"/>
      <c r="AG140"/>
      <c r="AH140"/>
      <c r="AI140"/>
      <c r="AJ140"/>
      <c r="AK140"/>
      <c r="AL140"/>
      <c r="AM140"/>
    </row>
    <row r="141" spans="1:47" s="52" customFormat="1" ht="30" customHeight="1" x14ac:dyDescent="0.25">
      <c r="A141" s="71" t="s">
        <v>187</v>
      </c>
      <c r="B141" s="72" t="s">
        <v>188</v>
      </c>
      <c r="C141" s="9"/>
      <c r="D141" s="9"/>
      <c r="E141" s="9"/>
      <c r="F141" s="157"/>
      <c r="G141" s="157"/>
      <c r="H141" s="315"/>
      <c r="I141" s="316"/>
      <c r="J141" s="242"/>
      <c r="K141" s="314"/>
      <c r="L141" s="314"/>
      <c r="M141"/>
      <c r="N141"/>
      <c r="O141"/>
      <c r="P141"/>
      <c r="Q141"/>
      <c r="R141"/>
      <c r="S141"/>
      <c r="T141"/>
      <c r="U141"/>
      <c r="V141"/>
      <c r="W141"/>
      <c r="X141"/>
      <c r="Y141"/>
      <c r="Z141"/>
      <c r="AA141"/>
      <c r="AB141"/>
      <c r="AC141"/>
      <c r="AD141"/>
      <c r="AE141"/>
      <c r="AF141"/>
      <c r="AG141"/>
      <c r="AH141"/>
      <c r="AI141"/>
      <c r="AJ141"/>
      <c r="AK141"/>
      <c r="AL141"/>
      <c r="AM141"/>
    </row>
    <row r="142" spans="1:47" s="76" customFormat="1" ht="33" customHeight="1" x14ac:dyDescent="0.25">
      <c r="A142" s="52"/>
      <c r="B142" s="52"/>
      <c r="C142" s="74" t="s">
        <v>189</v>
      </c>
      <c r="D142" s="119">
        <f>SUM(D55:D137)+SUM(D139:D141)</f>
        <v>28813133.131491173</v>
      </c>
      <c r="E142" s="412"/>
      <c r="F142" s="413"/>
      <c r="G142" s="413"/>
      <c r="H142" s="121">
        <f>SUM(H55:H137)</f>
        <v>0</v>
      </c>
      <c r="I142" s="121">
        <f>SUM(I55:I137)</f>
        <v>24390674.906299453</v>
      </c>
      <c r="J142"/>
      <c r="K142"/>
      <c r="L142"/>
      <c r="M142"/>
      <c r="N142"/>
      <c r="O142"/>
      <c r="P142"/>
      <c r="Q142"/>
      <c r="R142"/>
      <c r="S142"/>
      <c r="T142"/>
      <c r="U142"/>
      <c r="V142"/>
      <c r="W142"/>
      <c r="X142"/>
      <c r="Y142"/>
      <c r="Z142"/>
      <c r="AA142"/>
      <c r="AB142"/>
      <c r="AC142"/>
      <c r="AD142"/>
      <c r="AE142"/>
      <c r="AF142"/>
      <c r="AG142"/>
      <c r="AH142"/>
      <c r="AI142"/>
      <c r="AJ142"/>
      <c r="AK142"/>
    </row>
    <row r="143" spans="1:47" s="76" customFormat="1" ht="33" customHeight="1" thickBot="1" x14ac:dyDescent="0.3">
      <c r="A143" s="55"/>
      <c r="B143" s="55"/>
      <c r="C143" s="75" t="s">
        <v>190</v>
      </c>
      <c r="D143" s="120">
        <f>D142/$C$6</f>
        <v>2211.6313426075508</v>
      </c>
      <c r="E143" s="414"/>
      <c r="F143" s="414"/>
      <c r="G143" s="414"/>
      <c r="H143" s="122">
        <f t="shared" ref="H143:I143" si="1">H142/$C$6</f>
        <v>0</v>
      </c>
      <c r="I143" s="122">
        <f t="shared" si="1"/>
        <v>1872.1733885707288</v>
      </c>
      <c r="J143"/>
      <c r="K143"/>
      <c r="L143"/>
      <c r="M143"/>
      <c r="N143"/>
      <c r="O143"/>
      <c r="P143"/>
      <c r="Q143"/>
      <c r="R143"/>
      <c r="S143"/>
      <c r="T143"/>
      <c r="U143"/>
      <c r="V143"/>
      <c r="W143"/>
      <c r="X143"/>
      <c r="Y143"/>
      <c r="Z143"/>
      <c r="AA143"/>
      <c r="AB143"/>
      <c r="AC143"/>
      <c r="AD143"/>
      <c r="AE143"/>
      <c r="AF143"/>
      <c r="AG143"/>
      <c r="AH143"/>
      <c r="AI143"/>
      <c r="AJ143"/>
      <c r="AK143"/>
    </row>
    <row r="144" spans="1:47" s="76" customFormat="1" ht="27" customHeight="1" x14ac:dyDescent="0.25">
      <c r="A144" s="55"/>
      <c r="B144" s="55"/>
      <c r="C144" s="54"/>
      <c r="D144" s="54"/>
      <c r="E144" s="54"/>
      <c r="F144" s="5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row>
    <row r="145" spans="1:47" s="76" customFormat="1" ht="36" customHeight="1" x14ac:dyDescent="0.25">
      <c r="A145" s="419"/>
      <c r="B145" s="419"/>
      <c r="C145" s="419"/>
      <c r="D145" s="419"/>
      <c r="E145" s="419"/>
      <c r="F145" s="419"/>
      <c r="G145" s="419"/>
      <c r="H145" s="419"/>
      <c r="I145" s="419"/>
      <c r="J145" s="419"/>
      <c r="K145" s="419"/>
      <c r="L145" s="419"/>
      <c r="M145" s="419"/>
      <c r="N145" s="419"/>
      <c r="O145" s="419"/>
      <c r="P145" s="419"/>
      <c r="Q145" s="419"/>
      <c r="R145" s="419"/>
      <c r="S145" s="419"/>
      <c r="T145" s="419"/>
      <c r="U145"/>
      <c r="V145"/>
      <c r="W145"/>
      <c r="X145"/>
      <c r="Y145"/>
      <c r="Z145"/>
      <c r="AA145"/>
      <c r="AB145"/>
      <c r="AC145"/>
      <c r="AD145"/>
      <c r="AE145"/>
      <c r="AF145"/>
      <c r="AG145"/>
      <c r="AH145"/>
      <c r="AI145"/>
      <c r="AJ145"/>
      <c r="AK145"/>
      <c r="AL145"/>
      <c r="AM145"/>
      <c r="AN145"/>
      <c r="AO145"/>
      <c r="AP145"/>
      <c r="AQ145"/>
      <c r="AR145"/>
      <c r="AS145"/>
      <c r="AT145"/>
      <c r="AU145"/>
    </row>
    <row r="146" spans="1:47" ht="23.25" customHeight="1" x14ac:dyDescent="0.25">
      <c r="A146" s="322" t="s">
        <v>235</v>
      </c>
      <c r="B146" s="323"/>
      <c r="C146" s="328" t="s">
        <v>236</v>
      </c>
      <c r="D146" s="328" t="s">
        <v>193</v>
      </c>
      <c r="E146" s="270" t="s">
        <v>194</v>
      </c>
      <c r="F146" s="272"/>
      <c r="G146" s="271" t="s">
        <v>195</v>
      </c>
      <c r="H146" s="271"/>
      <c r="I146" s="271"/>
      <c r="J146" s="271"/>
      <c r="K146" s="271"/>
      <c r="L146" s="271"/>
      <c r="M146" s="271"/>
      <c r="N146" s="271"/>
      <c r="O146" s="270" t="s">
        <v>196</v>
      </c>
      <c r="P146" s="271"/>
      <c r="Q146" s="271"/>
      <c r="R146" s="272"/>
      <c r="S146" s="276" t="s">
        <v>197</v>
      </c>
      <c r="T146" s="272" t="s">
        <v>198</v>
      </c>
    </row>
    <row r="147" spans="1:47" ht="39.450000000000003" customHeight="1" x14ac:dyDescent="0.25">
      <c r="A147" s="420"/>
      <c r="B147" s="421"/>
      <c r="C147" s="341"/>
      <c r="D147" s="329"/>
      <c r="E147" s="273"/>
      <c r="F147" s="275"/>
      <c r="G147" s="274"/>
      <c r="H147" s="274"/>
      <c r="I147" s="274"/>
      <c r="J147" s="274"/>
      <c r="K147" s="274"/>
      <c r="L147" s="274"/>
      <c r="M147" s="274"/>
      <c r="N147" s="274"/>
      <c r="O147" s="273"/>
      <c r="P147" s="274"/>
      <c r="Q147" s="274"/>
      <c r="R147" s="275"/>
      <c r="S147" s="277"/>
      <c r="T147" s="275"/>
    </row>
    <row r="148" spans="1:47" ht="24.75" customHeight="1" x14ac:dyDescent="0.25">
      <c r="A148" s="422"/>
      <c r="B148" s="423"/>
      <c r="C148" s="342"/>
      <c r="D148" s="311" t="s">
        <v>199</v>
      </c>
      <c r="E148" s="312"/>
      <c r="F148" s="313"/>
      <c r="G148" s="311" t="s">
        <v>200</v>
      </c>
      <c r="H148" s="312"/>
      <c r="I148" s="312"/>
      <c r="J148" s="312"/>
      <c r="K148" s="312"/>
      <c r="L148" s="312"/>
      <c r="M148" s="312"/>
      <c r="N148" s="313"/>
      <c r="O148" s="311" t="s">
        <v>201</v>
      </c>
      <c r="P148" s="312"/>
      <c r="Q148" s="312"/>
      <c r="R148" s="313"/>
      <c r="S148" s="277"/>
      <c r="T148" s="272" t="s">
        <v>113</v>
      </c>
    </row>
    <row r="149" spans="1:47" ht="30" customHeight="1" x14ac:dyDescent="0.25">
      <c r="A149" s="77" t="s">
        <v>138</v>
      </c>
      <c r="B149" s="78"/>
      <c r="C149" s="79"/>
      <c r="D149" s="79" t="s">
        <v>202</v>
      </c>
      <c r="E149" s="79" t="s">
        <v>203</v>
      </c>
      <c r="F149" s="79" t="s">
        <v>204</v>
      </c>
      <c r="G149" s="79" t="s">
        <v>205</v>
      </c>
      <c r="H149" s="79" t="s">
        <v>206</v>
      </c>
      <c r="I149" s="79" t="s">
        <v>207</v>
      </c>
      <c r="J149" s="79" t="s">
        <v>208</v>
      </c>
      <c r="K149" s="79" t="s">
        <v>209</v>
      </c>
      <c r="L149" s="311" t="s">
        <v>210</v>
      </c>
      <c r="M149" s="313"/>
      <c r="N149" s="79" t="s">
        <v>211</v>
      </c>
      <c r="O149" s="79" t="s">
        <v>212</v>
      </c>
      <c r="P149" s="79" t="s">
        <v>213</v>
      </c>
      <c r="Q149" s="79" t="s">
        <v>214</v>
      </c>
      <c r="R149" s="79" t="s">
        <v>215</v>
      </c>
      <c r="S149" s="278"/>
      <c r="T149" s="275"/>
    </row>
    <row r="150" spans="1:47" ht="30" customHeight="1" x14ac:dyDescent="0.25">
      <c r="A150" s="80">
        <v>0.1</v>
      </c>
      <c r="B150" s="72" t="s">
        <v>156</v>
      </c>
      <c r="C150" s="334"/>
      <c r="D150" s="335"/>
      <c r="E150" s="335"/>
      <c r="F150" s="335"/>
      <c r="G150" s="335"/>
      <c r="H150" s="335"/>
      <c r="I150" s="335"/>
      <c r="J150" s="335"/>
      <c r="K150" s="335"/>
      <c r="L150" s="335"/>
      <c r="M150" s="335"/>
      <c r="N150" s="336"/>
      <c r="O150" s="201"/>
      <c r="P150" s="28"/>
      <c r="Q150" s="28"/>
      <c r="R150" s="28"/>
      <c r="S150" s="118">
        <f>SUM(C150:R150)</f>
        <v>0</v>
      </c>
      <c r="T150" s="25"/>
    </row>
    <row r="151" spans="1:47" ht="30" customHeight="1" x14ac:dyDescent="0.25">
      <c r="A151" s="71">
        <v>0.2</v>
      </c>
      <c r="B151" s="72" t="s">
        <v>158</v>
      </c>
      <c r="C151" s="337"/>
      <c r="D151" s="338"/>
      <c r="E151" s="338"/>
      <c r="F151" s="338"/>
      <c r="G151" s="338"/>
      <c r="H151" s="338"/>
      <c r="I151" s="338"/>
      <c r="J151" s="338"/>
      <c r="K151" s="338"/>
      <c r="L151" s="338"/>
      <c r="M151" s="338"/>
      <c r="N151" s="339"/>
      <c r="O151" s="28"/>
      <c r="P151" s="28"/>
      <c r="Q151" s="28"/>
      <c r="R151" s="28"/>
      <c r="S151" s="118">
        <f t="shared" ref="S151:S165" si="2">SUM(C151:R151)</f>
        <v>0</v>
      </c>
      <c r="T151" s="24"/>
    </row>
    <row r="152" spans="1:47" ht="30" customHeight="1" x14ac:dyDescent="0.25">
      <c r="A152" s="71">
        <v>0.3</v>
      </c>
      <c r="B152" s="72" t="s">
        <v>159</v>
      </c>
      <c r="C152" s="24"/>
      <c r="D152" s="24"/>
      <c r="E152" s="26"/>
      <c r="F152" s="27"/>
      <c r="G152" s="27"/>
      <c r="H152" s="28"/>
      <c r="I152" s="28"/>
      <c r="J152" s="28"/>
      <c r="K152" s="28"/>
      <c r="L152" s="398"/>
      <c r="M152" s="399"/>
      <c r="N152" s="400"/>
      <c r="O152" s="28"/>
      <c r="P152" s="28"/>
      <c r="Q152" s="28"/>
      <c r="R152" s="28"/>
      <c r="S152" s="118">
        <f t="shared" si="2"/>
        <v>0</v>
      </c>
      <c r="T152" s="24"/>
    </row>
    <row r="153" spans="1:47" ht="30" customHeight="1" x14ac:dyDescent="0.25">
      <c r="A153" s="71">
        <v>0.4</v>
      </c>
      <c r="B153" s="72" t="s">
        <v>160</v>
      </c>
      <c r="C153" s="24"/>
      <c r="D153" s="24"/>
      <c r="E153" s="26"/>
      <c r="F153" s="27"/>
      <c r="G153" s="29"/>
      <c r="H153" s="28"/>
      <c r="I153" s="28"/>
      <c r="J153" s="28"/>
      <c r="K153" s="28"/>
      <c r="L153" s="334"/>
      <c r="M153" s="335"/>
      <c r="N153" s="336"/>
      <c r="O153" s="28"/>
      <c r="P153" s="28"/>
      <c r="Q153" s="28"/>
      <c r="R153" s="28"/>
      <c r="S153" s="118">
        <f t="shared" si="2"/>
        <v>0</v>
      </c>
      <c r="T153" s="28"/>
    </row>
    <row r="154" spans="1:47" ht="30" customHeight="1" x14ac:dyDescent="0.25">
      <c r="A154" s="71">
        <v>0.5</v>
      </c>
      <c r="B154" s="72" t="s">
        <v>217</v>
      </c>
      <c r="C154" s="24"/>
      <c r="D154" s="24"/>
      <c r="E154" s="26"/>
      <c r="F154" s="27"/>
      <c r="G154" s="29"/>
      <c r="H154" s="28"/>
      <c r="I154" s="28"/>
      <c r="J154" s="28"/>
      <c r="K154" s="28"/>
      <c r="L154" s="334"/>
      <c r="M154" s="335"/>
      <c r="N154" s="336"/>
      <c r="O154" s="28"/>
      <c r="P154" s="28"/>
      <c r="Q154" s="28"/>
      <c r="R154" s="28"/>
      <c r="S154" s="118">
        <f t="shared" si="2"/>
        <v>0</v>
      </c>
      <c r="T154" s="28"/>
    </row>
    <row r="155" spans="1:47" ht="30" customHeight="1" x14ac:dyDescent="0.25">
      <c r="A155" s="71">
        <v>1</v>
      </c>
      <c r="B155" s="78" t="s">
        <v>161</v>
      </c>
      <c r="C155" s="24"/>
      <c r="D155" s="24">
        <v>1092211.602738769</v>
      </c>
      <c r="E155" s="30">
        <v>117459.11852200565</v>
      </c>
      <c r="F155" s="24">
        <v>61192.280619588309</v>
      </c>
      <c r="G155" s="28"/>
      <c r="H155" s="24">
        <v>130280</v>
      </c>
      <c r="I155" s="28"/>
      <c r="J155" s="28"/>
      <c r="K155" s="28"/>
      <c r="L155" s="334"/>
      <c r="M155" s="335"/>
      <c r="N155" s="336"/>
      <c r="O155" s="24">
        <v>44295.199999999997</v>
      </c>
      <c r="P155" s="28">
        <v>32263.552481816718</v>
      </c>
      <c r="Q155" s="28">
        <v>5479.5271368363274</v>
      </c>
      <c r="R155" s="28">
        <v>1.8447672360667464</v>
      </c>
      <c r="S155" s="118">
        <f t="shared" si="2"/>
        <v>1483183.126266252</v>
      </c>
      <c r="T155" s="24">
        <v>-178012.53050680587</v>
      </c>
    </row>
    <row r="156" spans="1:47" ht="30" customHeight="1" x14ac:dyDescent="0.25">
      <c r="A156" s="71">
        <v>2.1</v>
      </c>
      <c r="B156" s="72" t="s">
        <v>162</v>
      </c>
      <c r="C156" s="24">
        <v>-6148.694864987363</v>
      </c>
      <c r="D156" s="24">
        <v>1164412.3330395056</v>
      </c>
      <c r="E156" s="30">
        <v>67518.11782820111</v>
      </c>
      <c r="F156" s="24">
        <v>49994.769860656947</v>
      </c>
      <c r="G156" s="28"/>
      <c r="H156" s="28"/>
      <c r="I156" s="28">
        <v>41747.443715089801</v>
      </c>
      <c r="J156" s="28"/>
      <c r="K156" s="28"/>
      <c r="L156" s="334"/>
      <c r="M156" s="335"/>
      <c r="N156" s="336"/>
      <c r="O156" s="28"/>
      <c r="P156" s="28">
        <v>23455.595368956194</v>
      </c>
      <c r="Q156" s="28">
        <v>8217.8690543099565</v>
      </c>
      <c r="R156" s="28">
        <v>212.5558845468469</v>
      </c>
      <c r="S156" s="118">
        <f t="shared" si="2"/>
        <v>1349409.989886279</v>
      </c>
      <c r="T156" s="24">
        <v>-572537.75462234649</v>
      </c>
    </row>
    <row r="157" spans="1:47" ht="30" customHeight="1" x14ac:dyDescent="0.25">
      <c r="A157" s="71">
        <v>2.2000000000000002</v>
      </c>
      <c r="B157" s="72" t="s">
        <v>163</v>
      </c>
      <c r="C157" s="24"/>
      <c r="D157" s="24">
        <v>1318953.4222252164</v>
      </c>
      <c r="E157" s="30">
        <v>128775.2687364434</v>
      </c>
      <c r="F157" s="24">
        <v>76712.654309298596</v>
      </c>
      <c r="G157" s="28"/>
      <c r="H157" s="28"/>
      <c r="I157" s="28"/>
      <c r="J157" s="28"/>
      <c r="K157" s="28"/>
      <c r="L157" s="334"/>
      <c r="M157" s="335"/>
      <c r="N157" s="336"/>
      <c r="O157" s="28"/>
      <c r="P157" s="28">
        <v>39094.932639340856</v>
      </c>
      <c r="Q157" s="28">
        <v>4218.4068072142736</v>
      </c>
      <c r="R157" s="28">
        <v>22.12795075356739</v>
      </c>
      <c r="S157" s="118">
        <f>SUM(C157:R157)</f>
        <v>1567776.8126682672</v>
      </c>
      <c r="T157" s="24">
        <v>-218918.61625840029</v>
      </c>
    </row>
    <row r="158" spans="1:47" ht="30" customHeight="1" x14ac:dyDescent="0.25">
      <c r="A158" s="71">
        <v>2.2999999999999998</v>
      </c>
      <c r="B158" s="72" t="s">
        <v>164</v>
      </c>
      <c r="C158" s="24"/>
      <c r="D158" s="24">
        <v>314793.17869512329</v>
      </c>
      <c r="E158" s="30">
        <v>42031.691133294524</v>
      </c>
      <c r="F158" s="24">
        <v>21890.575242772284</v>
      </c>
      <c r="G158" s="28"/>
      <c r="H158" s="28"/>
      <c r="I158" s="28">
        <v>4030.8975576923485</v>
      </c>
      <c r="J158" s="28">
        <v>247220.5571406401</v>
      </c>
      <c r="K158" s="28"/>
      <c r="L158" s="334"/>
      <c r="M158" s="335"/>
      <c r="N158" s="336"/>
      <c r="O158" s="28"/>
      <c r="P158" s="28">
        <v>5304.2005959252265</v>
      </c>
      <c r="Q158" s="28">
        <v>83978.729612778014</v>
      </c>
      <c r="R158" s="28">
        <v>97.073276876910185</v>
      </c>
      <c r="S158" s="118">
        <f t="shared" si="2"/>
        <v>719346.90325510281</v>
      </c>
      <c r="T158" s="24">
        <v>-299206.21559249685</v>
      </c>
    </row>
    <row r="159" spans="1:47" ht="30" customHeight="1" x14ac:dyDescent="0.25">
      <c r="A159" s="71">
        <v>2.4</v>
      </c>
      <c r="B159" s="72" t="s">
        <v>165</v>
      </c>
      <c r="C159" s="24"/>
      <c r="D159" s="24">
        <v>53556.342987515454</v>
      </c>
      <c r="E159" s="30">
        <v>31146.393283626465</v>
      </c>
      <c r="F159" s="24">
        <v>1037.0733812628212</v>
      </c>
      <c r="G159" s="28"/>
      <c r="H159" s="28"/>
      <c r="I159" s="28"/>
      <c r="J159" s="28"/>
      <c r="K159" s="28"/>
      <c r="L159" s="334"/>
      <c r="M159" s="335"/>
      <c r="N159" s="336"/>
      <c r="O159" s="28"/>
      <c r="P159" s="28">
        <v>1536.6872688682815</v>
      </c>
      <c r="Q159" s="28">
        <v>174.37517030082833</v>
      </c>
      <c r="R159" s="28">
        <v>0</v>
      </c>
      <c r="S159" s="118">
        <f t="shared" si="2"/>
        <v>87450.872091573838</v>
      </c>
      <c r="T159" s="24">
        <v>-29948.835507206117</v>
      </c>
    </row>
    <row r="160" spans="1:47" ht="30" customHeight="1" x14ac:dyDescent="0.25">
      <c r="A160" s="71">
        <v>2.5</v>
      </c>
      <c r="B160" s="72" t="s">
        <v>166</v>
      </c>
      <c r="C160" s="24"/>
      <c r="D160" s="24">
        <v>851652.09616440069</v>
      </c>
      <c r="E160" s="30">
        <v>115145.66955985532</v>
      </c>
      <c r="F160" s="24">
        <v>29041.180833530885</v>
      </c>
      <c r="G160" s="28"/>
      <c r="H160" s="28"/>
      <c r="I160" s="28">
        <v>96526.042686569737</v>
      </c>
      <c r="J160" s="28">
        <v>792279.22665806569</v>
      </c>
      <c r="K160" s="28"/>
      <c r="L160" s="334"/>
      <c r="M160" s="335"/>
      <c r="N160" s="336"/>
      <c r="O160" s="28"/>
      <c r="P160" s="28">
        <v>13943.480275689102</v>
      </c>
      <c r="Q160" s="28">
        <v>1100.4199281924423</v>
      </c>
      <c r="R160" s="28">
        <v>159.67945055398022</v>
      </c>
      <c r="S160" s="118">
        <f t="shared" si="2"/>
        <v>1899847.7955568582</v>
      </c>
      <c r="T160" s="24">
        <v>-85285.121847220275</v>
      </c>
    </row>
    <row r="161" spans="1:47" ht="30" customHeight="1" x14ac:dyDescent="0.25">
      <c r="A161" s="71">
        <v>2.6</v>
      </c>
      <c r="B161" s="72" t="s">
        <v>167</v>
      </c>
      <c r="C161" s="24"/>
      <c r="D161" s="24">
        <v>29634.766394629278</v>
      </c>
      <c r="E161" s="30">
        <v>1769.0657412625224</v>
      </c>
      <c r="F161" s="24">
        <v>498.12621677862342</v>
      </c>
      <c r="G161" s="28"/>
      <c r="H161" s="28"/>
      <c r="I161" s="28">
        <v>3809.205191539204</v>
      </c>
      <c r="J161" s="28">
        <v>31743.389941984275</v>
      </c>
      <c r="K161" s="28"/>
      <c r="L161" s="334"/>
      <c r="M161" s="335"/>
      <c r="N161" s="336"/>
      <c r="O161" s="28"/>
      <c r="P161" s="28">
        <v>309.6398046064927</v>
      </c>
      <c r="Q161" s="28">
        <v>27.806024800285655</v>
      </c>
      <c r="R161" s="28">
        <v>2.1019673175161944</v>
      </c>
      <c r="S161" s="118">
        <f t="shared" si="2"/>
        <v>67794.1012829182</v>
      </c>
      <c r="T161" s="24">
        <v>-34268.87364587545</v>
      </c>
    </row>
    <row r="162" spans="1:47" ht="30" customHeight="1" x14ac:dyDescent="0.25">
      <c r="A162" s="71">
        <v>2.7</v>
      </c>
      <c r="B162" s="72" t="s">
        <v>168</v>
      </c>
      <c r="C162" s="24"/>
      <c r="D162" s="24">
        <v>298075.8</v>
      </c>
      <c r="E162" s="30">
        <v>58201.26</v>
      </c>
      <c r="F162" s="24">
        <v>67571.89</v>
      </c>
      <c r="G162" s="28"/>
      <c r="H162" s="28"/>
      <c r="I162" s="28">
        <v>2702.13</v>
      </c>
      <c r="J162" s="28">
        <v>44181.49</v>
      </c>
      <c r="K162" s="28"/>
      <c r="L162" s="334"/>
      <c r="M162" s="335"/>
      <c r="N162" s="336"/>
      <c r="O162" s="28"/>
      <c r="P162" s="28">
        <v>4317.2299999999996</v>
      </c>
      <c r="Q162" s="28">
        <v>348.27</v>
      </c>
      <c r="R162" s="28">
        <v>7.43</v>
      </c>
      <c r="S162" s="118">
        <f t="shared" si="2"/>
        <v>475405.5</v>
      </c>
      <c r="T162" s="24">
        <v>-43460.800000000003</v>
      </c>
    </row>
    <row r="163" spans="1:47" ht="30" customHeight="1" x14ac:dyDescent="0.25">
      <c r="A163" s="71">
        <v>2.8</v>
      </c>
      <c r="B163" s="72" t="s">
        <v>169</v>
      </c>
      <c r="C163" s="24">
        <v>-45670</v>
      </c>
      <c r="D163" s="24">
        <v>39621.550000000003</v>
      </c>
      <c r="E163" s="30">
        <v>13336.95</v>
      </c>
      <c r="F163" s="24">
        <v>1339.25</v>
      </c>
      <c r="G163" s="28"/>
      <c r="H163" s="28"/>
      <c r="I163" s="28">
        <v>6428.42</v>
      </c>
      <c r="J163" s="28">
        <v>53570.13</v>
      </c>
      <c r="K163" s="28"/>
      <c r="L163" s="334"/>
      <c r="M163" s="335"/>
      <c r="N163" s="336"/>
      <c r="O163" s="28"/>
      <c r="P163" s="28">
        <v>160.03</v>
      </c>
      <c r="Q163" s="28">
        <v>46099.89</v>
      </c>
      <c r="R163" s="28">
        <v>21.73</v>
      </c>
      <c r="S163" s="118">
        <f t="shared" si="2"/>
        <v>114907.95</v>
      </c>
      <c r="T163" s="24">
        <v>0</v>
      </c>
    </row>
    <row r="164" spans="1:47" ht="30" customHeight="1" x14ac:dyDescent="0.25">
      <c r="A164" s="71">
        <v>3</v>
      </c>
      <c r="B164" s="78" t="s">
        <v>170</v>
      </c>
      <c r="C164" s="24">
        <v>-313205</v>
      </c>
      <c r="D164" s="24">
        <v>622542.4</v>
      </c>
      <c r="E164" s="24">
        <v>44764.38</v>
      </c>
      <c r="F164" s="24">
        <v>54359.68</v>
      </c>
      <c r="G164" s="28"/>
      <c r="H164" s="28"/>
      <c r="I164" s="28">
        <v>46436.36</v>
      </c>
      <c r="J164" s="28">
        <v>776267.8</v>
      </c>
      <c r="K164" s="28"/>
      <c r="L164" s="334"/>
      <c r="M164" s="335"/>
      <c r="N164" s="336"/>
      <c r="O164" s="28"/>
      <c r="P164" s="28">
        <v>12742.5</v>
      </c>
      <c r="Q164" s="28">
        <v>408882.3</v>
      </c>
      <c r="R164" s="28">
        <v>5.96</v>
      </c>
      <c r="S164" s="118">
        <f t="shared" ref="S164" si="3">SUM(C164:R164)</f>
        <v>1652796.3800000001</v>
      </c>
      <c r="T164" s="24">
        <v>-1591461</v>
      </c>
    </row>
    <row r="165" spans="1:47" ht="30" customHeight="1" x14ac:dyDescent="0.25">
      <c r="A165" s="71">
        <v>4</v>
      </c>
      <c r="B165" s="78" t="s">
        <v>218</v>
      </c>
      <c r="C165" s="24"/>
      <c r="D165" s="24">
        <v>247532</v>
      </c>
      <c r="E165" s="30"/>
      <c r="F165" s="24"/>
      <c r="G165" s="28"/>
      <c r="H165" s="28"/>
      <c r="I165" s="28"/>
      <c r="J165" s="28">
        <v>527634</v>
      </c>
      <c r="K165" s="28"/>
      <c r="L165" s="337"/>
      <c r="M165" s="338"/>
      <c r="N165" s="339"/>
      <c r="O165" s="28"/>
      <c r="P165" s="28">
        <v>0</v>
      </c>
      <c r="Q165" s="28">
        <v>0</v>
      </c>
      <c r="R165" s="28">
        <v>0</v>
      </c>
      <c r="S165" s="118">
        <f t="shared" si="2"/>
        <v>775166</v>
      </c>
      <c r="T165" s="27">
        <v>0</v>
      </c>
    </row>
    <row r="166" spans="1:47" ht="30" customHeight="1" x14ac:dyDescent="0.25">
      <c r="A166" s="71">
        <v>5</v>
      </c>
      <c r="B166" s="78" t="s">
        <v>172</v>
      </c>
      <c r="C166" s="24"/>
      <c r="D166" s="24">
        <v>1033550</v>
      </c>
      <c r="E166" s="30">
        <v>58646.95</v>
      </c>
      <c r="F166" s="24">
        <v>9879.2999999999993</v>
      </c>
      <c r="G166" s="28"/>
      <c r="H166" s="28"/>
      <c r="I166" s="28"/>
      <c r="J166" s="28">
        <v>1289262</v>
      </c>
      <c r="K166" s="28"/>
      <c r="L166" s="21">
        <v>4632413</v>
      </c>
      <c r="M166" s="21">
        <v>6735690</v>
      </c>
      <c r="N166" s="21">
        <v>5567</v>
      </c>
      <c r="O166" s="28"/>
      <c r="P166" s="28">
        <v>7037.19</v>
      </c>
      <c r="Q166" s="28">
        <v>632.03</v>
      </c>
      <c r="R166" s="28">
        <v>47.78</v>
      </c>
      <c r="S166" s="118">
        <f t="shared" ref="S166:S169" si="4">SUM(C166:R166)</f>
        <v>13772725.249999998</v>
      </c>
      <c r="T166" s="27">
        <v>-729714</v>
      </c>
    </row>
    <row r="167" spans="1:47" ht="30" customHeight="1" x14ac:dyDescent="0.25">
      <c r="A167" s="71">
        <v>6</v>
      </c>
      <c r="B167" s="78" t="s">
        <v>173</v>
      </c>
      <c r="C167" s="24"/>
      <c r="D167" s="24"/>
      <c r="E167" s="30"/>
      <c r="F167" s="24"/>
      <c r="G167" s="28"/>
      <c r="H167" s="28"/>
      <c r="I167" s="28"/>
      <c r="J167" s="28"/>
      <c r="K167" s="28"/>
      <c r="L167" s="401"/>
      <c r="M167" s="402"/>
      <c r="N167" s="403"/>
      <c r="O167" s="28"/>
      <c r="P167" s="28">
        <v>0</v>
      </c>
      <c r="Q167" s="28">
        <v>0</v>
      </c>
      <c r="R167" s="28">
        <v>0</v>
      </c>
      <c r="S167" s="118">
        <f t="shared" si="4"/>
        <v>0</v>
      </c>
      <c r="T167" s="24">
        <v>0</v>
      </c>
    </row>
    <row r="168" spans="1:47" ht="30" customHeight="1" x14ac:dyDescent="0.25">
      <c r="A168" s="71">
        <v>7</v>
      </c>
      <c r="B168" s="78" t="s">
        <v>174</v>
      </c>
      <c r="C168" s="24"/>
      <c r="D168" s="24"/>
      <c r="E168" s="30"/>
      <c r="F168" s="24"/>
      <c r="G168" s="28"/>
      <c r="H168" s="28"/>
      <c r="I168" s="28"/>
      <c r="J168" s="28"/>
      <c r="K168" s="28"/>
      <c r="L168" s="404"/>
      <c r="M168" s="405"/>
      <c r="N168" s="406"/>
      <c r="O168" s="28"/>
      <c r="P168" s="28">
        <v>0</v>
      </c>
      <c r="Q168" s="28">
        <v>0</v>
      </c>
      <c r="R168" s="28">
        <v>0</v>
      </c>
      <c r="S168" s="118">
        <f t="shared" si="4"/>
        <v>0</v>
      </c>
      <c r="T168" s="24">
        <v>0</v>
      </c>
    </row>
    <row r="169" spans="1:47" ht="30" customHeight="1" x14ac:dyDescent="0.25">
      <c r="A169" s="71">
        <v>8</v>
      </c>
      <c r="B169" s="78" t="s">
        <v>175</v>
      </c>
      <c r="C169" s="24"/>
      <c r="D169" s="24">
        <v>74855.856755934263</v>
      </c>
      <c r="E169" s="30">
        <v>33605.736956786372</v>
      </c>
      <c r="F169" s="24">
        <v>4286.6789653073647</v>
      </c>
      <c r="G169" s="28"/>
      <c r="H169" s="28"/>
      <c r="I169" s="28">
        <v>2984.5631101643335</v>
      </c>
      <c r="J169" s="28">
        <v>4903.6095374315273</v>
      </c>
      <c r="K169" s="28"/>
      <c r="L169" s="407"/>
      <c r="M169" s="408"/>
      <c r="N169" s="409"/>
      <c r="O169" s="28"/>
      <c r="P169" s="28">
        <v>1359.4800547778455</v>
      </c>
      <c r="Q169" s="28">
        <v>1173.6818198417529</v>
      </c>
      <c r="R169" s="28">
        <v>0.11743091905051734</v>
      </c>
      <c r="S169" s="118">
        <f t="shared" si="4"/>
        <v>123169.72463116252</v>
      </c>
      <c r="T169" s="24">
        <v>-16337.8581253804</v>
      </c>
    </row>
    <row r="170" spans="1:47" ht="30" customHeight="1" x14ac:dyDescent="0.25">
      <c r="A170" s="320" t="s">
        <v>222</v>
      </c>
      <c r="B170" s="321"/>
      <c r="C170" s="317"/>
      <c r="D170" s="318"/>
      <c r="E170" s="319"/>
      <c r="F170" s="24">
        <v>397855.9</v>
      </c>
      <c r="G170" s="291"/>
      <c r="H170" s="292"/>
      <c r="I170" s="292"/>
      <c r="J170" s="292"/>
      <c r="K170" s="292"/>
      <c r="L170" s="292"/>
      <c r="M170" s="292"/>
      <c r="N170" s="292"/>
      <c r="O170" s="292"/>
      <c r="P170" s="292"/>
      <c r="Q170" s="292"/>
      <c r="R170" s="293"/>
      <c r="S170" s="118">
        <f>F170</f>
        <v>397855.9</v>
      </c>
      <c r="T170" s="135"/>
    </row>
    <row r="171" spans="1:47" ht="27" customHeight="1" x14ac:dyDescent="0.25">
      <c r="A171" s="367" t="s">
        <v>114</v>
      </c>
      <c r="B171" s="368"/>
      <c r="C171" s="114">
        <f>SUM(C152:C169)</f>
        <v>-365023.6948649874</v>
      </c>
      <c r="D171" s="114">
        <f t="shared" ref="D171:K171" si="5">SUM(D152:D169)</f>
        <v>7141391.3490010938</v>
      </c>
      <c r="E171" s="115">
        <f t="shared" si="5"/>
        <v>712400.60176147521</v>
      </c>
      <c r="F171" s="114">
        <f>SUM(F152:F170)</f>
        <v>775659.35942919587</v>
      </c>
      <c r="G171" s="114">
        <f>SUM(G152:G169)</f>
        <v>0</v>
      </c>
      <c r="H171" s="114">
        <f t="shared" si="5"/>
        <v>130280</v>
      </c>
      <c r="I171" s="114">
        <f t="shared" si="5"/>
        <v>204665.06226105543</v>
      </c>
      <c r="J171" s="114">
        <f t="shared" si="5"/>
        <v>3767062.2032781215</v>
      </c>
      <c r="K171" s="114">
        <f t="shared" si="5"/>
        <v>0</v>
      </c>
      <c r="L171" s="415">
        <f>L166+M166</f>
        <v>11368103</v>
      </c>
      <c r="M171" s="416"/>
      <c r="N171" s="114">
        <f>N166</f>
        <v>5567</v>
      </c>
      <c r="O171" s="114">
        <f>SUM(O151:O169)</f>
        <v>44295.199999999997</v>
      </c>
      <c r="P171" s="114">
        <f t="shared" ref="P171:R171" si="6">SUM(P150:P169)</f>
        <v>141524.51848998069</v>
      </c>
      <c r="Q171" s="114">
        <f t="shared" si="6"/>
        <v>560333.30555427389</v>
      </c>
      <c r="R171" s="114">
        <f t="shared" si="6"/>
        <v>578.40072820393823</v>
      </c>
      <c r="S171" s="114">
        <f>SUM(S150:S170)</f>
        <v>24486836.305638414</v>
      </c>
      <c r="T171" s="114">
        <f>SUM(T150:T169)</f>
        <v>-3799151.6061057318</v>
      </c>
    </row>
    <row r="172" spans="1:47" ht="27" customHeight="1" x14ac:dyDescent="0.25">
      <c r="A172" s="367" t="s">
        <v>237</v>
      </c>
      <c r="B172" s="368"/>
      <c r="C172" s="116">
        <f t="shared" ref="C172:K172" si="7">C171/$C$6</f>
        <v>-28.018398439130134</v>
      </c>
      <c r="D172" s="116">
        <f t="shared" si="7"/>
        <v>548.1571499079746</v>
      </c>
      <c r="E172" s="116">
        <f t="shared" si="7"/>
        <v>54.682269094371755</v>
      </c>
      <c r="F172" s="200">
        <f t="shared" si="7"/>
        <v>59.537869160976044</v>
      </c>
      <c r="G172" s="116">
        <f t="shared" si="7"/>
        <v>0</v>
      </c>
      <c r="H172" s="116">
        <f t="shared" si="7"/>
        <v>10</v>
      </c>
      <c r="I172" s="116">
        <f t="shared" si="7"/>
        <v>15.709630201186323</v>
      </c>
      <c r="J172" s="116">
        <f t="shared" si="7"/>
        <v>289.15122837566179</v>
      </c>
      <c r="K172" s="116">
        <f t="shared" si="7"/>
        <v>0</v>
      </c>
      <c r="L172" s="417">
        <f>L171/$C$6</f>
        <v>872.59003684372124</v>
      </c>
      <c r="M172" s="418"/>
      <c r="N172" s="200">
        <f t="shared" ref="N172" si="8">N171/$C$6</f>
        <v>0.42731040835124345</v>
      </c>
      <c r="O172" s="116">
        <f t="shared" ref="O172" si="9">O171/$C$6</f>
        <v>3.4</v>
      </c>
      <c r="P172" s="116">
        <f t="shared" ref="P172" si="10">P171/$C$6</f>
        <v>10.863103967606746</v>
      </c>
      <c r="Q172" s="116">
        <f t="shared" ref="Q172" si="11">Q171/$C$6</f>
        <v>43.009925203736096</v>
      </c>
      <c r="R172" s="116">
        <f t="shared" ref="R172" si="12">R171/$C$6</f>
        <v>4.439673996038826E-2</v>
      </c>
      <c r="S172" s="116">
        <f t="shared" ref="S172" si="13">S171/$C$6</f>
        <v>1879.5545214644162</v>
      </c>
      <c r="T172" s="116">
        <f t="shared" ref="T172" si="14">T171/$C$6</f>
        <v>-291.61433881683541</v>
      </c>
    </row>
    <row r="173" spans="1:47" ht="15.75" customHeight="1" x14ac:dyDescent="0.25">
      <c r="A173" s="396" t="s">
        <v>223</v>
      </c>
      <c r="B173" s="397"/>
      <c r="C173" s="397"/>
      <c r="D173" s="397"/>
      <c r="E173" s="397"/>
      <c r="F173" s="397"/>
      <c r="G173" s="397"/>
      <c r="H173" s="397"/>
      <c r="I173" s="397"/>
      <c r="J173" s="397"/>
      <c r="K173" s="397"/>
      <c r="L173" s="397"/>
      <c r="M173" s="397"/>
      <c r="N173" s="397"/>
      <c r="O173" s="397"/>
      <c r="P173" s="397"/>
      <c r="Q173" s="397"/>
      <c r="R173" s="397"/>
      <c r="S173" s="397"/>
      <c r="T173" s="397"/>
    </row>
    <row r="174" spans="1:47" ht="15" customHeight="1" x14ac:dyDescent="0.25">
      <c r="A174" s="81" t="s">
        <v>224</v>
      </c>
      <c r="B174" s="81"/>
      <c r="C174" s="81"/>
      <c r="D174" s="81"/>
      <c r="E174" s="81"/>
      <c r="F174" s="81"/>
      <c r="G174" s="81"/>
      <c r="H174" s="81"/>
      <c r="I174" s="81"/>
      <c r="J174" s="81"/>
      <c r="K174" s="81"/>
      <c r="L174" s="81"/>
      <c r="M174" s="81"/>
      <c r="N174" s="81"/>
      <c r="O174" s="81"/>
      <c r="P174" s="134"/>
      <c r="Q174" s="134"/>
      <c r="R174" s="134"/>
      <c r="S174" s="134"/>
      <c r="T174" s="134"/>
    </row>
    <row r="175" spans="1:47" s="85" customFormat="1" ht="37.5" customHeight="1" x14ac:dyDescent="0.25">
      <c r="A175" s="134"/>
      <c r="B175" s="134"/>
      <c r="C175" s="134"/>
      <c r="D175" s="134"/>
      <c r="E175" s="134"/>
      <c r="F175" s="134"/>
      <c r="G175" s="134"/>
      <c r="H175" s="134"/>
      <c r="I175" s="134"/>
      <c r="J175" s="134"/>
      <c r="K175" s="134"/>
      <c r="L175" s="134"/>
      <c r="M175" s="134"/>
      <c r="N175" s="134"/>
      <c r="O175" s="134"/>
      <c r="P175" s="134"/>
      <c r="Q175" s="134"/>
      <c r="R175" s="134"/>
      <c r="S175" s="134"/>
      <c r="T175" s="13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row>
    <row r="176" spans="1:47" ht="12.75" customHeight="1" x14ac:dyDescent="0.25">
      <c r="A176" s="134"/>
      <c r="B176" s="134"/>
      <c r="C176" s="134"/>
      <c r="D176" s="134"/>
      <c r="E176" s="134"/>
      <c r="F176" s="134"/>
      <c r="G176" s="134"/>
      <c r="H176" s="134"/>
      <c r="I176" s="134"/>
      <c r="J176" s="134"/>
      <c r="K176" s="134"/>
      <c r="L176" s="134"/>
      <c r="M176" s="134"/>
      <c r="N176" s="134"/>
      <c r="O176" s="134"/>
      <c r="P176" s="134"/>
      <c r="Q176" s="134"/>
      <c r="R176" s="134"/>
      <c r="S176" s="134"/>
      <c r="T176" s="134"/>
    </row>
    <row r="177" spans="1:21" ht="65.25" customHeight="1" x14ac:dyDescent="0.25">
      <c r="A177" s="134"/>
      <c r="B177" s="134"/>
      <c r="C177" s="134"/>
      <c r="D177" s="134"/>
      <c r="E177" s="134"/>
      <c r="F177" s="134"/>
      <c r="G177" s="134"/>
      <c r="H177" s="134"/>
      <c r="I177" s="134"/>
      <c r="J177" s="134"/>
      <c r="K177" s="134"/>
      <c r="L177" s="134"/>
      <c r="M177" s="134"/>
      <c r="N177" s="134"/>
      <c r="O177" s="134"/>
      <c r="P177" s="134"/>
      <c r="Q177" s="134"/>
      <c r="R177" s="134"/>
      <c r="S177" s="134"/>
      <c r="T177" s="134"/>
      <c r="U177" s="84"/>
    </row>
    <row r="178" spans="1:21" ht="12.75" customHeight="1" x14ac:dyDescent="0.25">
      <c r="A178" s="134"/>
      <c r="B178" s="134"/>
      <c r="C178" s="134"/>
      <c r="D178" s="134"/>
      <c r="E178" s="134"/>
      <c r="F178" s="134"/>
      <c r="G178" s="134"/>
      <c r="H178" s="134"/>
      <c r="I178" s="134"/>
      <c r="J178" s="134"/>
      <c r="K178" s="134"/>
      <c r="L178" s="134"/>
      <c r="M178" s="134"/>
      <c r="N178" s="134"/>
      <c r="O178" s="134"/>
      <c r="P178" s="134"/>
      <c r="Q178" s="134"/>
      <c r="R178" s="134"/>
      <c r="S178" s="134"/>
      <c r="T178" s="134"/>
    </row>
    <row r="179" spans="1:21" ht="26.7" customHeight="1" x14ac:dyDescent="0.25">
      <c r="A179" s="134"/>
      <c r="B179" s="134"/>
      <c r="C179" s="134"/>
      <c r="D179" s="134"/>
      <c r="E179" s="134"/>
      <c r="F179" s="134"/>
      <c r="G179" s="134"/>
      <c r="H179" s="134"/>
      <c r="I179" s="134"/>
      <c r="J179" s="134"/>
      <c r="K179" s="134"/>
      <c r="L179" s="134"/>
      <c r="M179" s="134"/>
      <c r="N179" s="134"/>
      <c r="O179" s="134"/>
      <c r="P179" s="134"/>
      <c r="Q179" s="134"/>
      <c r="R179" s="134"/>
      <c r="S179" s="134"/>
      <c r="T179" s="134"/>
      <c r="U179" s="84"/>
    </row>
    <row r="180" spans="1:21" ht="25.5" customHeight="1" x14ac:dyDescent="0.25">
      <c r="A180" s="134"/>
      <c r="B180" s="134"/>
      <c r="C180" s="134"/>
      <c r="D180" s="134"/>
      <c r="E180" s="134"/>
      <c r="F180" s="134"/>
      <c r="G180" s="134"/>
      <c r="H180" s="134"/>
      <c r="I180" s="134"/>
      <c r="J180" s="134"/>
      <c r="K180" s="134"/>
      <c r="L180" s="134"/>
      <c r="M180" s="134"/>
      <c r="N180" s="134"/>
      <c r="O180" s="134"/>
      <c r="P180" s="134"/>
      <c r="Q180" s="134"/>
      <c r="R180" s="134"/>
      <c r="S180" s="134"/>
      <c r="T180" s="134"/>
    </row>
    <row r="181" spans="1:21" ht="29.7" customHeight="1" x14ac:dyDescent="0.25">
      <c r="A181" s="134"/>
      <c r="B181" s="134"/>
      <c r="C181" s="134"/>
      <c r="D181" s="134"/>
      <c r="E181" s="134"/>
      <c r="F181" s="134"/>
      <c r="G181" s="134"/>
      <c r="H181" s="134"/>
      <c r="I181" s="134"/>
      <c r="J181" s="134"/>
      <c r="K181" s="134"/>
      <c r="L181" s="134"/>
      <c r="M181" s="134"/>
      <c r="N181" s="134"/>
      <c r="O181" s="134"/>
      <c r="P181" s="134"/>
      <c r="Q181" s="134"/>
      <c r="R181" s="134"/>
      <c r="S181" s="134"/>
      <c r="T181" s="134"/>
      <c r="U181" s="84"/>
    </row>
    <row r="182" spans="1:21" ht="29.25" customHeight="1" x14ac:dyDescent="0.25">
      <c r="A182" s="134"/>
      <c r="B182" s="134"/>
      <c r="C182" s="134"/>
      <c r="D182" s="134"/>
      <c r="E182" s="134"/>
      <c r="F182" s="134"/>
      <c r="G182" s="134"/>
      <c r="H182" s="134"/>
      <c r="I182" s="134"/>
      <c r="J182" s="134"/>
      <c r="K182" s="134"/>
      <c r="L182" s="134"/>
      <c r="M182" s="134"/>
      <c r="N182" s="134"/>
      <c r="O182" s="134"/>
      <c r="P182" s="134"/>
      <c r="Q182" s="134"/>
      <c r="R182" s="134"/>
      <c r="S182" s="134"/>
      <c r="T182" s="134"/>
    </row>
    <row r="183" spans="1:21" ht="33" customHeight="1" x14ac:dyDescent="0.25">
      <c r="A183" s="134"/>
      <c r="B183" s="134"/>
      <c r="C183" s="134"/>
      <c r="D183" s="134"/>
      <c r="E183" s="134"/>
      <c r="F183" s="134"/>
      <c r="G183" s="134"/>
      <c r="H183" s="134"/>
      <c r="I183" s="134"/>
      <c r="J183" s="134"/>
      <c r="K183" s="134"/>
      <c r="L183" s="134"/>
      <c r="M183" s="134"/>
      <c r="N183" s="134"/>
      <c r="O183" s="134"/>
      <c r="P183" s="134"/>
      <c r="Q183" s="134"/>
      <c r="R183" s="134"/>
      <c r="S183" s="134"/>
      <c r="T183" s="134"/>
      <c r="U183" s="84"/>
    </row>
    <row r="184" spans="1:21" ht="33" customHeight="1" x14ac:dyDescent="0.25">
      <c r="A184" s="134"/>
      <c r="B184" s="134"/>
      <c r="C184" s="134"/>
      <c r="D184" s="134"/>
      <c r="E184" s="134"/>
      <c r="F184" s="134"/>
      <c r="G184" s="134"/>
      <c r="H184" s="134"/>
      <c r="I184" s="134"/>
      <c r="J184" s="134"/>
      <c r="K184" s="134"/>
      <c r="L184" s="134"/>
      <c r="M184" s="134"/>
      <c r="N184" s="134"/>
      <c r="O184" s="134"/>
      <c r="P184" s="134"/>
      <c r="Q184" s="134"/>
      <c r="R184" s="134"/>
      <c r="S184" s="134"/>
      <c r="T184" s="134"/>
    </row>
    <row r="185" spans="1:21" ht="33.450000000000003" customHeight="1" x14ac:dyDescent="0.25">
      <c r="A185" s="134"/>
      <c r="B185" s="134"/>
      <c r="C185" s="134"/>
      <c r="D185" s="134"/>
      <c r="E185" s="134"/>
      <c r="F185" s="134"/>
      <c r="G185" s="134"/>
      <c r="H185" s="134"/>
      <c r="I185" s="134"/>
      <c r="J185" s="134"/>
      <c r="K185" s="134"/>
      <c r="L185" s="134"/>
      <c r="M185" s="134"/>
      <c r="N185" s="134"/>
      <c r="O185" s="134"/>
      <c r="P185" s="134"/>
      <c r="Q185" s="134"/>
      <c r="R185" s="134"/>
      <c r="S185" s="134"/>
      <c r="T185" s="134"/>
      <c r="U185" s="84"/>
    </row>
    <row r="186" spans="1:21" ht="29.7" customHeight="1" x14ac:dyDescent="0.25">
      <c r="A186" s="134"/>
      <c r="B186" s="134"/>
      <c r="C186" s="134"/>
      <c r="D186" s="134"/>
      <c r="E186" s="134"/>
      <c r="F186" s="134"/>
      <c r="G186" s="134"/>
      <c r="H186" s="134"/>
      <c r="I186" s="134"/>
      <c r="J186" s="134"/>
      <c r="K186" s="134"/>
      <c r="L186" s="134"/>
      <c r="M186" s="134"/>
      <c r="N186" s="134"/>
      <c r="O186" s="134"/>
      <c r="P186" s="134"/>
      <c r="Q186" s="134"/>
      <c r="R186" s="134"/>
      <c r="S186" s="134"/>
      <c r="T186" s="134"/>
    </row>
    <row r="187" spans="1:21" ht="34.950000000000003" customHeight="1" x14ac:dyDescent="0.25">
      <c r="A187" s="134"/>
      <c r="B187" s="134"/>
      <c r="C187" s="134"/>
      <c r="D187" s="134"/>
      <c r="E187" s="134"/>
      <c r="F187" s="134"/>
      <c r="G187" s="134"/>
      <c r="H187" s="134"/>
      <c r="I187" s="134"/>
      <c r="J187" s="134"/>
      <c r="K187" s="134"/>
      <c r="L187" s="134"/>
      <c r="M187" s="134"/>
      <c r="N187" s="134"/>
      <c r="O187" s="134"/>
      <c r="P187" s="134"/>
      <c r="Q187" s="134"/>
      <c r="R187" s="134"/>
      <c r="S187" s="134"/>
      <c r="T187" s="134"/>
      <c r="U187" s="84"/>
    </row>
    <row r="188" spans="1:21" ht="28.95" customHeight="1" x14ac:dyDescent="0.25">
      <c r="A188" s="134"/>
      <c r="B188" s="134"/>
      <c r="C188" s="134"/>
      <c r="D188" s="134"/>
      <c r="E188" s="134"/>
      <c r="F188" s="134"/>
      <c r="G188" s="134"/>
      <c r="H188" s="134"/>
      <c r="I188" s="134"/>
      <c r="J188" s="134"/>
      <c r="K188" s="134"/>
      <c r="L188" s="134"/>
      <c r="M188" s="134"/>
      <c r="N188" s="134"/>
      <c r="O188" s="134"/>
      <c r="P188" s="134"/>
      <c r="Q188" s="134"/>
      <c r="R188" s="134"/>
      <c r="S188" s="134"/>
      <c r="T188" s="134"/>
    </row>
    <row r="189" spans="1:21" ht="31.95" customHeight="1" x14ac:dyDescent="0.25">
      <c r="A189" s="134"/>
      <c r="B189" s="134"/>
      <c r="C189" s="134"/>
      <c r="D189" s="134"/>
      <c r="E189" s="134"/>
      <c r="F189" s="134"/>
      <c r="G189" s="134"/>
      <c r="H189" s="134"/>
      <c r="I189" s="134"/>
      <c r="J189" s="134"/>
      <c r="K189" s="134"/>
      <c r="L189" s="134"/>
      <c r="M189" s="134"/>
      <c r="N189" s="134"/>
      <c r="O189" s="134"/>
      <c r="P189" s="134"/>
      <c r="Q189" s="134"/>
      <c r="R189" s="134"/>
      <c r="S189" s="134"/>
      <c r="T189" s="134"/>
      <c r="U189" s="84"/>
    </row>
    <row r="190" spans="1:21" ht="33" customHeight="1" x14ac:dyDescent="0.25">
      <c r="A190" s="134"/>
      <c r="B190" s="134"/>
      <c r="C190" s="134"/>
      <c r="D190" s="134"/>
      <c r="E190" s="134"/>
      <c r="F190" s="134"/>
      <c r="G190" s="134"/>
      <c r="H190" s="134"/>
      <c r="I190" s="134"/>
      <c r="J190" s="134"/>
      <c r="K190" s="134"/>
      <c r="L190" s="134"/>
      <c r="M190" s="134"/>
      <c r="N190" s="134"/>
      <c r="O190" s="134"/>
      <c r="P190" s="134"/>
      <c r="Q190" s="134"/>
      <c r="R190" s="134"/>
      <c r="S190" s="134"/>
      <c r="T190" s="134"/>
    </row>
    <row r="191" spans="1:21" ht="34.200000000000003" customHeight="1" x14ac:dyDescent="0.25">
      <c r="A191" s="134"/>
      <c r="B191" s="134"/>
      <c r="C191" s="134"/>
      <c r="D191" s="134"/>
      <c r="E191" s="134"/>
      <c r="F191" s="134"/>
      <c r="G191" s="134"/>
      <c r="H191" s="134"/>
      <c r="I191" s="134"/>
      <c r="J191" s="134"/>
      <c r="K191" s="134"/>
      <c r="L191" s="134"/>
      <c r="M191" s="134"/>
      <c r="N191" s="134"/>
      <c r="O191" s="134"/>
      <c r="P191" s="134"/>
      <c r="Q191" s="134"/>
      <c r="R191" s="134"/>
      <c r="S191" s="134"/>
      <c r="T191" s="134"/>
      <c r="U191" s="84"/>
    </row>
    <row r="192" spans="1:21" ht="30.45" customHeight="1" x14ac:dyDescent="0.25">
      <c r="A192" s="134"/>
      <c r="B192" s="134"/>
      <c r="C192" s="134"/>
      <c r="D192" s="134"/>
      <c r="E192" s="134"/>
      <c r="F192" s="134"/>
      <c r="G192" s="134"/>
      <c r="H192" s="134"/>
      <c r="I192" s="134"/>
      <c r="J192" s="134"/>
      <c r="K192" s="134"/>
      <c r="L192" s="134"/>
      <c r="M192" s="134"/>
      <c r="N192" s="134"/>
      <c r="O192" s="134"/>
      <c r="P192" s="134"/>
      <c r="Q192" s="134"/>
      <c r="R192" s="134"/>
      <c r="S192" s="134"/>
      <c r="T192" s="134"/>
    </row>
    <row r="193" spans="1:21" ht="32.700000000000003" customHeight="1" x14ac:dyDescent="0.25">
      <c r="A193" s="134"/>
      <c r="B193" s="134"/>
      <c r="C193" s="134"/>
      <c r="D193" s="134"/>
      <c r="E193" s="134"/>
      <c r="F193" s="134"/>
      <c r="G193" s="134"/>
      <c r="H193" s="134"/>
      <c r="I193" s="134"/>
      <c r="J193" s="134"/>
      <c r="K193" s="134"/>
      <c r="L193" s="134"/>
      <c r="M193" s="134"/>
      <c r="N193" s="134"/>
      <c r="O193" s="134"/>
      <c r="P193" s="134"/>
      <c r="Q193" s="134"/>
      <c r="R193" s="134"/>
      <c r="S193" s="134"/>
      <c r="T193" s="134"/>
      <c r="U193" s="84"/>
    </row>
    <row r="194" spans="1:21" ht="31.5" customHeight="1" x14ac:dyDescent="0.25">
      <c r="A194" s="134"/>
      <c r="B194" s="134"/>
      <c r="C194" s="134"/>
      <c r="D194" s="134"/>
      <c r="E194" s="134"/>
      <c r="F194" s="134"/>
      <c r="G194" s="134"/>
      <c r="H194" s="134"/>
      <c r="I194" s="134"/>
      <c r="J194" s="134"/>
      <c r="K194" s="134"/>
      <c r="L194" s="134"/>
      <c r="M194" s="134"/>
      <c r="N194" s="134"/>
      <c r="O194" s="134"/>
      <c r="P194" s="134"/>
      <c r="Q194" s="134"/>
      <c r="R194" s="134"/>
      <c r="S194" s="134"/>
      <c r="T194" s="134"/>
    </row>
    <row r="195" spans="1:21" ht="38.25" customHeight="1" x14ac:dyDescent="0.25">
      <c r="A195" s="134"/>
      <c r="B195" s="134"/>
      <c r="C195" s="134"/>
      <c r="D195" s="134"/>
      <c r="E195" s="134"/>
      <c r="F195" s="134"/>
      <c r="G195" s="134"/>
      <c r="H195" s="134"/>
      <c r="I195" s="134"/>
      <c r="J195" s="134"/>
      <c r="K195" s="134"/>
      <c r="L195" s="134"/>
      <c r="M195" s="134"/>
      <c r="N195" s="134"/>
      <c r="O195" s="134"/>
      <c r="P195" s="134"/>
      <c r="Q195" s="134"/>
      <c r="R195" s="134"/>
      <c r="S195" s="134"/>
      <c r="T195" s="134"/>
      <c r="U195" s="84"/>
    </row>
    <row r="196" spans="1:21" ht="24.75" customHeight="1" x14ac:dyDescent="0.25">
      <c r="A196" s="134"/>
      <c r="B196" s="134"/>
      <c r="C196" s="134"/>
      <c r="D196" s="134"/>
      <c r="E196" s="134"/>
      <c r="F196" s="134"/>
      <c r="G196" s="134"/>
      <c r="H196" s="134"/>
      <c r="I196" s="134"/>
      <c r="J196" s="134"/>
      <c r="K196" s="134"/>
      <c r="L196" s="134"/>
      <c r="M196" s="134"/>
      <c r="N196" s="134"/>
      <c r="O196" s="134"/>
      <c r="P196" s="134"/>
      <c r="Q196" s="134"/>
      <c r="R196" s="134"/>
      <c r="S196" s="134"/>
      <c r="T196" s="134"/>
    </row>
    <row r="197" spans="1:21" ht="25.5" customHeight="1" x14ac:dyDescent="0.25">
      <c r="A197" s="134"/>
      <c r="B197" s="134"/>
      <c r="C197" s="134"/>
      <c r="D197" s="134"/>
      <c r="E197" s="134"/>
      <c r="F197" s="134"/>
      <c r="G197" s="134"/>
      <c r="H197" s="134"/>
      <c r="I197" s="134"/>
      <c r="J197" s="134"/>
      <c r="K197" s="134"/>
      <c r="L197" s="134"/>
      <c r="M197" s="134"/>
      <c r="N197" s="134"/>
      <c r="O197" s="134"/>
      <c r="P197" s="134"/>
      <c r="Q197" s="134"/>
      <c r="R197" s="134"/>
      <c r="S197" s="134"/>
      <c r="T197" s="134"/>
      <c r="U197" s="84"/>
    </row>
    <row r="198" spans="1:21" ht="31.5" customHeight="1" x14ac:dyDescent="0.25">
      <c r="A198" s="134"/>
      <c r="B198" s="134"/>
      <c r="C198" s="134"/>
      <c r="D198" s="134"/>
      <c r="E198" s="134"/>
      <c r="F198" s="134"/>
      <c r="G198" s="134"/>
      <c r="H198" s="134"/>
      <c r="I198" s="134"/>
      <c r="J198" s="134"/>
      <c r="K198" s="134"/>
      <c r="L198" s="134"/>
      <c r="M198" s="134"/>
      <c r="N198" s="134"/>
      <c r="O198" s="134"/>
      <c r="P198" s="134"/>
      <c r="Q198" s="134"/>
      <c r="R198" s="134"/>
      <c r="S198" s="134"/>
      <c r="T198" s="134"/>
    </row>
    <row r="199" spans="1:21" ht="25.95" customHeight="1" x14ac:dyDescent="0.25">
      <c r="A199" s="134"/>
      <c r="B199" s="134"/>
      <c r="C199" s="134"/>
      <c r="D199" s="134"/>
      <c r="E199" s="134"/>
      <c r="F199" s="134"/>
      <c r="G199" s="134"/>
      <c r="H199" s="134"/>
      <c r="I199" s="134"/>
      <c r="J199" s="134"/>
      <c r="K199" s="134"/>
      <c r="L199" s="134"/>
      <c r="M199" s="134"/>
      <c r="N199" s="134"/>
      <c r="O199" s="134"/>
      <c r="P199" s="134"/>
      <c r="Q199" s="134"/>
      <c r="R199" s="134"/>
      <c r="S199" s="134"/>
      <c r="T199" s="134"/>
      <c r="U199" s="84"/>
    </row>
    <row r="200" spans="1:21" ht="33" customHeight="1" x14ac:dyDescent="0.25">
      <c r="A200" s="134"/>
      <c r="B200" s="134"/>
      <c r="C200" s="134"/>
      <c r="D200" s="134"/>
      <c r="E200" s="134"/>
      <c r="F200" s="134"/>
      <c r="G200" s="134"/>
      <c r="H200" s="134"/>
      <c r="I200" s="134"/>
      <c r="J200" s="134"/>
      <c r="K200" s="134"/>
      <c r="L200" s="134"/>
      <c r="M200" s="134"/>
      <c r="N200" s="134"/>
      <c r="O200" s="134"/>
      <c r="P200" s="134"/>
      <c r="Q200" s="134"/>
      <c r="R200" s="134"/>
      <c r="S200" s="134"/>
      <c r="T200" s="134"/>
    </row>
    <row r="201" spans="1:21" ht="37.950000000000003" customHeight="1" x14ac:dyDescent="0.25">
      <c r="A201" s="134"/>
      <c r="B201" s="134"/>
      <c r="C201" s="134"/>
      <c r="D201" s="134"/>
      <c r="E201" s="134"/>
      <c r="F201" s="134"/>
      <c r="G201" s="134"/>
      <c r="H201" s="134"/>
      <c r="I201" s="134"/>
      <c r="J201" s="134"/>
      <c r="K201" s="134"/>
      <c r="L201" s="134"/>
      <c r="M201" s="134"/>
      <c r="N201" s="134"/>
      <c r="O201" s="134"/>
      <c r="P201" s="134"/>
      <c r="Q201" s="134"/>
      <c r="R201" s="134"/>
      <c r="S201" s="134"/>
      <c r="T201" s="134"/>
      <c r="U201" s="84"/>
    </row>
    <row r="202" spans="1:21" ht="37.950000000000003" customHeight="1" x14ac:dyDescent="0.25">
      <c r="A202" s="134"/>
      <c r="B202" s="134"/>
      <c r="C202" s="134"/>
      <c r="D202" s="134"/>
      <c r="E202" s="134"/>
      <c r="F202" s="134"/>
      <c r="G202" s="134"/>
      <c r="H202" s="134"/>
      <c r="I202" s="134"/>
      <c r="J202" s="134"/>
      <c r="K202" s="134"/>
      <c r="L202" s="134"/>
      <c r="M202" s="134"/>
      <c r="N202" s="134"/>
      <c r="O202" s="134"/>
      <c r="P202" s="134"/>
      <c r="Q202" s="134"/>
      <c r="R202" s="134"/>
      <c r="S202" s="134"/>
      <c r="T202" s="134"/>
    </row>
    <row r="203" spans="1:21" ht="22.8" x14ac:dyDescent="0.25">
      <c r="A203" s="134"/>
      <c r="B203" s="134"/>
      <c r="C203" s="134"/>
      <c r="D203" s="134"/>
      <c r="E203" s="134"/>
      <c r="F203" s="134"/>
      <c r="G203" s="134"/>
      <c r="H203" s="134"/>
      <c r="I203" s="134"/>
      <c r="J203" s="134"/>
      <c r="K203" s="134"/>
      <c r="L203" s="134"/>
      <c r="M203" s="134"/>
      <c r="N203" s="134"/>
      <c r="O203" s="134"/>
      <c r="P203" s="134"/>
      <c r="Q203" s="134"/>
      <c r="R203" s="134"/>
      <c r="S203" s="134"/>
      <c r="T203" s="134"/>
      <c r="U203" s="84"/>
    </row>
    <row r="204" spans="1:21" ht="12.75" customHeight="1" x14ac:dyDescent="0.25">
      <c r="A204" s="134"/>
      <c r="B204" s="134"/>
      <c r="C204" s="134"/>
      <c r="D204" s="134"/>
      <c r="E204" s="134"/>
      <c r="F204" s="134"/>
      <c r="G204" s="134"/>
      <c r="H204" s="134"/>
      <c r="I204" s="134"/>
      <c r="J204" s="134"/>
      <c r="K204" s="134"/>
      <c r="L204" s="134"/>
      <c r="M204" s="134"/>
      <c r="N204" s="134"/>
      <c r="O204" s="134"/>
      <c r="P204" s="134"/>
      <c r="Q204" s="134"/>
      <c r="R204" s="134"/>
      <c r="S204" s="134"/>
      <c r="T204" s="134"/>
    </row>
    <row r="205" spans="1:21" ht="22.8" x14ac:dyDescent="0.25">
      <c r="A205" s="134"/>
      <c r="B205" s="134"/>
      <c r="C205" s="134"/>
      <c r="D205" s="134"/>
      <c r="E205" s="134"/>
      <c r="F205" s="134"/>
      <c r="G205" s="134"/>
      <c r="H205" s="134"/>
      <c r="I205" s="134"/>
      <c r="J205" s="134"/>
      <c r="K205" s="134"/>
      <c r="L205" s="134"/>
      <c r="M205" s="134"/>
      <c r="N205" s="134"/>
      <c r="O205" s="134"/>
      <c r="P205" s="134"/>
      <c r="Q205" s="134"/>
      <c r="R205" s="134"/>
      <c r="S205" s="134"/>
      <c r="T205" s="134"/>
      <c r="U205" s="84"/>
    </row>
    <row r="206" spans="1:21" ht="22.8" x14ac:dyDescent="0.25">
      <c r="A206" s="134"/>
      <c r="B206" s="134"/>
      <c r="C206" s="134"/>
      <c r="D206" s="134"/>
      <c r="E206" s="134"/>
      <c r="F206" s="134"/>
      <c r="G206" s="134"/>
      <c r="H206" s="134"/>
      <c r="I206" s="134"/>
      <c r="J206" s="134"/>
      <c r="K206" s="134"/>
      <c r="L206" s="134"/>
      <c r="M206" s="134"/>
      <c r="N206" s="134"/>
      <c r="O206" s="134"/>
      <c r="P206" s="134"/>
      <c r="Q206" s="134"/>
      <c r="R206" s="134"/>
      <c r="S206" s="134"/>
      <c r="T206" s="134"/>
    </row>
    <row r="207" spans="1:21" ht="22.8" x14ac:dyDescent="0.25">
      <c r="A207" s="134"/>
      <c r="B207" s="134"/>
      <c r="C207" s="134"/>
      <c r="D207" s="134"/>
      <c r="E207" s="134"/>
      <c r="F207" s="134"/>
      <c r="G207" s="134"/>
      <c r="H207" s="134"/>
      <c r="I207" s="134"/>
      <c r="J207" s="134"/>
      <c r="K207" s="134"/>
      <c r="L207" s="134"/>
      <c r="M207" s="134"/>
      <c r="N207" s="134"/>
      <c r="O207" s="134"/>
      <c r="P207" s="134"/>
      <c r="Q207" s="134"/>
      <c r="R207" s="134"/>
      <c r="S207" s="134"/>
      <c r="T207" s="134"/>
      <c r="U207" s="84"/>
    </row>
    <row r="208" spans="1:21" ht="22.8" x14ac:dyDescent="0.25">
      <c r="A208" s="134"/>
      <c r="B208" s="134"/>
      <c r="C208" s="134"/>
      <c r="D208" s="134"/>
      <c r="E208" s="134"/>
      <c r="F208" s="134"/>
      <c r="G208" s="134"/>
      <c r="H208" s="134"/>
      <c r="I208" s="134"/>
      <c r="J208" s="134"/>
      <c r="K208" s="134"/>
      <c r="L208" s="134"/>
      <c r="M208" s="134"/>
      <c r="N208" s="134"/>
      <c r="O208" s="134"/>
      <c r="P208" s="134"/>
      <c r="Q208" s="134"/>
      <c r="R208" s="134"/>
      <c r="S208" s="134"/>
      <c r="T208" s="134"/>
    </row>
    <row r="209" spans="1:21" ht="22.8" x14ac:dyDescent="0.25">
      <c r="A209" s="134"/>
      <c r="B209" s="134"/>
      <c r="C209" s="134"/>
      <c r="D209" s="134"/>
      <c r="E209" s="134"/>
      <c r="F209" s="134"/>
      <c r="G209" s="134"/>
      <c r="H209" s="134"/>
      <c r="I209" s="134"/>
      <c r="J209" s="134"/>
      <c r="K209" s="134"/>
      <c r="L209" s="134"/>
      <c r="M209" s="134"/>
      <c r="N209" s="134"/>
      <c r="O209" s="134"/>
      <c r="P209" s="134"/>
      <c r="Q209" s="134"/>
      <c r="R209" s="134"/>
      <c r="S209" s="134"/>
      <c r="T209" s="134"/>
      <c r="U209" s="84"/>
    </row>
    <row r="210" spans="1:21" ht="22.8" x14ac:dyDescent="0.25">
      <c r="A210" s="134"/>
      <c r="B210" s="134"/>
      <c r="C210" s="134"/>
      <c r="D210" s="134"/>
      <c r="E210" s="134"/>
      <c r="F210" s="134"/>
      <c r="G210" s="134"/>
      <c r="H210" s="134"/>
      <c r="I210" s="134"/>
      <c r="J210" s="134"/>
      <c r="K210" s="134"/>
      <c r="L210" s="134"/>
      <c r="M210" s="134"/>
      <c r="N210" s="134"/>
      <c r="O210" s="134"/>
      <c r="P210" s="134"/>
      <c r="Q210" s="134"/>
      <c r="R210" s="134"/>
      <c r="S210" s="134"/>
      <c r="T210"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55">
    <mergeCell ref="F134:G134"/>
    <mergeCell ref="I5:J5"/>
    <mergeCell ref="A29:F29"/>
    <mergeCell ref="A17:B18"/>
    <mergeCell ref="C17:F17"/>
    <mergeCell ref="I4:J4"/>
    <mergeCell ref="I3:J3"/>
    <mergeCell ref="H2:J2"/>
    <mergeCell ref="J141:L141"/>
    <mergeCell ref="A138:B138"/>
    <mergeCell ref="H138:I138"/>
    <mergeCell ref="H139:I139"/>
    <mergeCell ref="H141:I141"/>
    <mergeCell ref="F137:G137"/>
    <mergeCell ref="F130:G130"/>
    <mergeCell ref="F129:G129"/>
    <mergeCell ref="F127:G127"/>
    <mergeCell ref="J94:L94"/>
    <mergeCell ref="J104:L104"/>
    <mergeCell ref="J106:L106"/>
    <mergeCell ref="J112:L112"/>
    <mergeCell ref="J114:L114"/>
    <mergeCell ref="J125:L125"/>
    <mergeCell ref="J138:L138"/>
    <mergeCell ref="J139:L139"/>
    <mergeCell ref="J140:L140"/>
    <mergeCell ref="J131:L131"/>
    <mergeCell ref="J137:L137"/>
    <mergeCell ref="J55:L55"/>
    <mergeCell ref="J56:L56"/>
    <mergeCell ref="J57:L57"/>
    <mergeCell ref="J58:L58"/>
    <mergeCell ref="J59:L59"/>
    <mergeCell ref="J68:L68"/>
    <mergeCell ref="J74:L74"/>
    <mergeCell ref="J78:L78"/>
    <mergeCell ref="J90:L90"/>
    <mergeCell ref="J129:L129"/>
    <mergeCell ref="J130:L130"/>
    <mergeCell ref="J127:L127"/>
    <mergeCell ref="A30:B30"/>
    <mergeCell ref="C30:F30"/>
    <mergeCell ref="A31:B31"/>
    <mergeCell ref="C31:F31"/>
    <mergeCell ref="C47:E47"/>
    <mergeCell ref="A34:B38"/>
    <mergeCell ref="A40:B47"/>
    <mergeCell ref="C40:E40"/>
    <mergeCell ref="C15:F15"/>
    <mergeCell ref="A16:B16"/>
    <mergeCell ref="C16:F16"/>
    <mergeCell ref="C36:E36"/>
    <mergeCell ref="C37:E37"/>
    <mergeCell ref="A32:B32"/>
    <mergeCell ref="C32:F32"/>
    <mergeCell ref="A20:I20"/>
    <mergeCell ref="C27:I27"/>
    <mergeCell ref="A24:B24"/>
    <mergeCell ref="C24:E24"/>
    <mergeCell ref="F24:I26"/>
    <mergeCell ref="F106:G106"/>
    <mergeCell ref="F112:G112"/>
    <mergeCell ref="F125:G125"/>
    <mergeCell ref="C41:E41"/>
    <mergeCell ref="C42:E42"/>
    <mergeCell ref="C46:E46"/>
    <mergeCell ref="C38:E38"/>
    <mergeCell ref="C34:E34"/>
    <mergeCell ref="C35:E35"/>
    <mergeCell ref="B48:F49"/>
    <mergeCell ref="F74:G74"/>
    <mergeCell ref="F78:G78"/>
    <mergeCell ref="F84:G84"/>
    <mergeCell ref="F91:G91"/>
    <mergeCell ref="F92:G92"/>
    <mergeCell ref="F95:G95"/>
    <mergeCell ref="F96:G96"/>
    <mergeCell ref="F118:G118"/>
    <mergeCell ref="A145:T145"/>
    <mergeCell ref="A146:B148"/>
    <mergeCell ref="C146:C148"/>
    <mergeCell ref="D146:D147"/>
    <mergeCell ref="E146:F147"/>
    <mergeCell ref="G146:N147"/>
    <mergeCell ref="O146:R147"/>
    <mergeCell ref="S146:S149"/>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4:G94"/>
    <mergeCell ref="F104:G104"/>
    <mergeCell ref="A171:B171"/>
    <mergeCell ref="L171:M171"/>
    <mergeCell ref="A172:B172"/>
    <mergeCell ref="L172:M172"/>
    <mergeCell ref="C170:E170"/>
    <mergeCell ref="T146:T147"/>
    <mergeCell ref="D148:F148"/>
    <mergeCell ref="G148:N148"/>
    <mergeCell ref="O148:R148"/>
    <mergeCell ref="T148:T149"/>
    <mergeCell ref="L149:M149"/>
    <mergeCell ref="A170:B170"/>
    <mergeCell ref="A173:T173"/>
    <mergeCell ref="H50:I50"/>
    <mergeCell ref="A51:B51"/>
    <mergeCell ref="A52:B54"/>
    <mergeCell ref="E52:E54"/>
    <mergeCell ref="F52:G54"/>
    <mergeCell ref="E55:E58"/>
    <mergeCell ref="F55:G55"/>
    <mergeCell ref="F56:G56"/>
    <mergeCell ref="F57:G57"/>
    <mergeCell ref="F58:G58"/>
    <mergeCell ref="A50:B50"/>
    <mergeCell ref="C50:D50"/>
    <mergeCell ref="E50:E51"/>
    <mergeCell ref="F50:G51"/>
    <mergeCell ref="G170:R170"/>
    <mergeCell ref="C150:N151"/>
    <mergeCell ref="L152:N165"/>
    <mergeCell ref="L167:N169"/>
    <mergeCell ref="F59:G59"/>
    <mergeCell ref="F68:G68"/>
    <mergeCell ref="E142:G142"/>
    <mergeCell ref="E143:G143"/>
    <mergeCell ref="F90:G9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213360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660066"/>
  </sheetPr>
  <dimension ref="A1:AW158"/>
  <sheetViews>
    <sheetView showGridLines="0" zoomScale="70" zoomScaleNormal="70" workbookViewId="0">
      <selection activeCell="A14" sqref="A14:B14"/>
    </sheetView>
  </sheetViews>
  <sheetFormatPr defaultColWidth="9.109375" defaultRowHeight="13.2" x14ac:dyDescent="0.25"/>
  <cols>
    <col min="1" max="1" width="14.33203125" style="45" customWidth="1"/>
    <col min="2" max="2" width="69.109375" customWidth="1"/>
    <col min="3" max="3" width="35" style="48" customWidth="1"/>
    <col min="4" max="4" width="37.44140625" style="48" customWidth="1"/>
    <col min="5" max="5" width="36.33203125" style="48" customWidth="1"/>
    <col min="6" max="6" width="27" style="48" customWidth="1"/>
    <col min="7" max="7" width="35.44140625" customWidth="1"/>
    <col min="8" max="8" width="24.109375" customWidth="1"/>
    <col min="9" max="9" width="19.88671875" customWidth="1"/>
    <col min="10" max="10" width="43.44140625" customWidth="1"/>
    <col min="11" max="11" width="21.33203125" customWidth="1"/>
    <col min="12" max="12" width="22.44140625" customWidth="1"/>
    <col min="13" max="13" width="22.33203125" customWidth="1"/>
    <col min="14" max="14" width="17.109375" customWidth="1"/>
    <col min="15" max="15" width="29.44140625" customWidth="1"/>
    <col min="16" max="18" width="10.5546875" bestFit="1" customWidth="1"/>
    <col min="19" max="19" width="18.6640625" customWidth="1"/>
    <col min="20" max="20" width="27.88671875" customWidth="1"/>
    <col min="26" max="26" width="46" bestFit="1" customWidth="1"/>
    <col min="27" max="27" width="126.44140625" customWidth="1"/>
  </cols>
  <sheetData>
    <row r="1" spans="1:11" ht="18" customHeight="1" x14ac:dyDescent="0.25">
      <c r="A1" s="482" t="s">
        <v>36</v>
      </c>
      <c r="B1" s="482"/>
      <c r="C1" s="482"/>
      <c r="D1" s="482"/>
      <c r="E1" s="482"/>
      <c r="F1" s="482"/>
    </row>
    <row r="2" spans="1:11" x14ac:dyDescent="0.25">
      <c r="A2" s="211" t="s">
        <v>37</v>
      </c>
      <c r="B2" s="211"/>
      <c r="C2" s="453"/>
      <c r="D2" s="453"/>
      <c r="E2" s="453"/>
      <c r="F2" s="453"/>
      <c r="H2" s="491" t="s">
        <v>86</v>
      </c>
      <c r="I2" s="492"/>
      <c r="J2" s="493"/>
    </row>
    <row r="3" spans="1:11" x14ac:dyDescent="0.25">
      <c r="A3" s="212" t="s">
        <v>38</v>
      </c>
      <c r="B3" s="350"/>
      <c r="C3" s="453"/>
      <c r="D3" s="453"/>
      <c r="E3" s="453"/>
      <c r="F3" s="453"/>
      <c r="H3" s="125"/>
      <c r="I3" s="494" t="s">
        <v>87</v>
      </c>
      <c r="J3" s="495"/>
      <c r="K3" s="142"/>
    </row>
    <row r="4" spans="1:11" x14ac:dyDescent="0.25">
      <c r="A4" s="211" t="s">
        <v>88</v>
      </c>
      <c r="B4" s="211"/>
      <c r="C4" s="453"/>
      <c r="D4" s="453"/>
      <c r="E4" s="453"/>
      <c r="F4" s="453"/>
      <c r="H4" s="143"/>
      <c r="I4" s="494" t="s">
        <v>89</v>
      </c>
      <c r="J4" s="495"/>
      <c r="K4" s="142"/>
    </row>
    <row r="5" spans="1:11" ht="22.5" customHeight="1" x14ac:dyDescent="0.25">
      <c r="A5" s="211" t="s">
        <v>40</v>
      </c>
      <c r="B5" s="211"/>
      <c r="C5" s="453"/>
      <c r="D5" s="453"/>
      <c r="E5" s="453"/>
      <c r="F5" s="453"/>
      <c r="H5" s="144"/>
      <c r="I5" s="507" t="s">
        <v>90</v>
      </c>
      <c r="J5" s="349"/>
    </row>
    <row r="6" spans="1:11" ht="15.6" x14ac:dyDescent="0.25">
      <c r="A6" s="211" t="s">
        <v>41</v>
      </c>
      <c r="B6" s="211"/>
      <c r="C6" s="453"/>
      <c r="D6" s="453"/>
      <c r="E6" s="453"/>
      <c r="F6" s="453"/>
    </row>
    <row r="7" spans="1:11" x14ac:dyDescent="0.25">
      <c r="A7"/>
      <c r="C7"/>
      <c r="D7"/>
      <c r="E7"/>
      <c r="F7"/>
    </row>
    <row r="8" spans="1:11" ht="21" customHeight="1" x14ac:dyDescent="0.25">
      <c r="A8" s="482" t="s">
        <v>91</v>
      </c>
      <c r="B8" s="482"/>
      <c r="C8" s="482"/>
      <c r="D8" s="482"/>
      <c r="E8" s="482"/>
      <c r="F8" s="482"/>
    </row>
    <row r="9" spans="1:11" s="43" customFormat="1" x14ac:dyDescent="0.25">
      <c r="A9" s="211" t="s">
        <v>42</v>
      </c>
      <c r="B9" s="211"/>
      <c r="C9" s="453"/>
      <c r="D9" s="453"/>
      <c r="E9" s="453"/>
      <c r="F9" s="453"/>
      <c r="G9" s="174"/>
      <c r="H9" s="174"/>
      <c r="I9" s="174"/>
      <c r="J9" s="174"/>
    </row>
    <row r="10" spans="1:11" s="43" customFormat="1" x14ac:dyDescent="0.25">
      <c r="A10" s="211" t="s">
        <v>92</v>
      </c>
      <c r="B10" s="211"/>
      <c r="C10" s="483"/>
      <c r="D10" s="483"/>
      <c r="E10" s="483"/>
      <c r="F10" s="483"/>
      <c r="G10" s="175"/>
      <c r="H10" s="174"/>
      <c r="I10" s="174"/>
      <c r="J10" s="174"/>
    </row>
    <row r="11" spans="1:11" x14ac:dyDescent="0.25">
      <c r="A11" s="104"/>
      <c r="B11" s="105" t="s">
        <v>93</v>
      </c>
      <c r="C11" s="488" t="s">
        <v>94</v>
      </c>
      <c r="D11" s="489"/>
      <c r="E11" s="489"/>
      <c r="F11" s="490"/>
      <c r="G11" s="168"/>
      <c r="H11" s="167"/>
      <c r="I11" s="167"/>
      <c r="J11" s="167"/>
    </row>
    <row r="12" spans="1:11" ht="64.5" customHeight="1" x14ac:dyDescent="0.25">
      <c r="A12" s="212" t="s">
        <v>95</v>
      </c>
      <c r="B12" s="350"/>
      <c r="C12" s="484" t="s">
        <v>96</v>
      </c>
      <c r="D12" s="485"/>
      <c r="E12" s="485"/>
      <c r="F12" s="486"/>
      <c r="G12" s="168"/>
      <c r="H12" s="167"/>
      <c r="I12" s="167"/>
      <c r="J12" s="167"/>
    </row>
    <row r="13" spans="1:11" ht="32.25" customHeight="1" x14ac:dyDescent="0.25">
      <c r="A13" s="211" t="s">
        <v>97</v>
      </c>
      <c r="B13" s="211"/>
      <c r="C13" s="454" t="s">
        <v>238</v>
      </c>
      <c r="D13" s="454"/>
      <c r="E13" s="454"/>
      <c r="F13" s="454"/>
      <c r="G13" s="169"/>
      <c r="H13" s="167"/>
      <c r="I13" s="167"/>
      <c r="J13" s="167"/>
    </row>
    <row r="14" spans="1:11" ht="32.25" customHeight="1" x14ac:dyDescent="0.25">
      <c r="A14" s="212" t="s">
        <v>98</v>
      </c>
      <c r="B14" s="350"/>
      <c r="C14" s="453" t="s">
        <v>99</v>
      </c>
      <c r="D14" s="453"/>
      <c r="E14" s="453"/>
      <c r="F14" s="453"/>
      <c r="G14" s="168"/>
      <c r="H14" s="168"/>
      <c r="I14" s="167"/>
      <c r="J14" s="167"/>
    </row>
    <row r="15" spans="1:11" ht="32.25" customHeight="1" x14ac:dyDescent="0.25">
      <c r="A15" s="290" t="s">
        <v>100</v>
      </c>
      <c r="B15" s="290"/>
      <c r="C15" s="454" t="s">
        <v>226</v>
      </c>
      <c r="D15" s="454"/>
      <c r="E15" s="454"/>
      <c r="F15" s="454"/>
      <c r="G15" s="169"/>
      <c r="H15" s="167"/>
      <c r="I15" s="167"/>
      <c r="J15" s="167"/>
    </row>
    <row r="16" spans="1:11" ht="37.200000000000003" customHeight="1" x14ac:dyDescent="0.25">
      <c r="A16" s="290" t="s">
        <v>227</v>
      </c>
      <c r="B16" s="290"/>
      <c r="C16" s="454"/>
      <c r="D16" s="454"/>
      <c r="E16" s="454"/>
      <c r="F16" s="454"/>
      <c r="G16" s="51"/>
    </row>
    <row r="17" spans="1:47" ht="37.200000000000003" customHeight="1" x14ac:dyDescent="0.25">
      <c r="A17" s="363" t="s">
        <v>103</v>
      </c>
      <c r="B17" s="364"/>
      <c r="C17" s="484" t="s">
        <v>104</v>
      </c>
      <c r="D17" s="485"/>
      <c r="E17" s="485"/>
      <c r="F17" s="486"/>
      <c r="G17" s="51"/>
    </row>
    <row r="18" spans="1:47" ht="37.200000000000003" customHeight="1" x14ac:dyDescent="0.25">
      <c r="A18" s="365"/>
      <c r="B18" s="366"/>
      <c r="C18" s="484" t="s">
        <v>105</v>
      </c>
      <c r="D18" s="485"/>
      <c r="E18" s="485"/>
      <c r="F18" s="486"/>
      <c r="G18" s="51"/>
    </row>
    <row r="19" spans="1:47" ht="37.200000000000003" customHeight="1" x14ac:dyDescent="0.25">
      <c r="A19" s="51"/>
      <c r="B19" s="51"/>
      <c r="C19" s="51"/>
      <c r="D19" s="51"/>
      <c r="E19" s="51"/>
      <c r="F19" s="51"/>
      <c r="G19" s="51"/>
    </row>
    <row r="20" spans="1:47" ht="29.25" customHeight="1" x14ac:dyDescent="0.25">
      <c r="A20" s="500" t="s">
        <v>239</v>
      </c>
      <c r="B20" s="458"/>
      <c r="C20" s="250" t="s">
        <v>240</v>
      </c>
      <c r="D20" s="250"/>
      <c r="E20" s="250"/>
      <c r="F20" s="58" t="s">
        <v>241</v>
      </c>
      <c r="G20" s="51"/>
    </row>
    <row r="21" spans="1:47" ht="37.200000000000003" customHeight="1" x14ac:dyDescent="0.25">
      <c r="A21" s="500"/>
      <c r="B21" s="458"/>
      <c r="C21" s="453" t="s">
        <v>242</v>
      </c>
      <c r="D21" s="453"/>
      <c r="E21" s="453"/>
      <c r="F21" s="41"/>
      <c r="G21" s="51"/>
    </row>
    <row r="22" spans="1:47" ht="37.200000000000003" customHeight="1" x14ac:dyDescent="0.25">
      <c r="A22" s="500"/>
      <c r="B22" s="458"/>
      <c r="C22" s="504"/>
      <c r="D22" s="504"/>
      <c r="E22" s="504"/>
      <c r="F22" s="41"/>
      <c r="G22" s="51"/>
    </row>
    <row r="23" spans="1:47" ht="37.200000000000003" customHeight="1" x14ac:dyDescent="0.25">
      <c r="A23" s="501"/>
      <c r="B23" s="460"/>
      <c r="C23" s="453"/>
      <c r="D23" s="453"/>
      <c r="E23" s="453"/>
      <c r="F23" s="41"/>
      <c r="G23" s="51"/>
    </row>
    <row r="24" spans="1:47" ht="32.25" customHeight="1" x14ac:dyDescent="0.25">
      <c r="A24" s="51"/>
      <c r="B24" s="51"/>
      <c r="C24" s="51"/>
      <c r="D24" s="51"/>
      <c r="E24" s="51"/>
      <c r="F24" s="51"/>
      <c r="G24" s="51"/>
    </row>
    <row r="25" spans="1:47" ht="32.25" customHeight="1" x14ac:dyDescent="0.25">
      <c r="A25" s="511" t="s">
        <v>243</v>
      </c>
      <c r="B25" s="511"/>
      <c r="C25" s="482"/>
      <c r="D25" s="482"/>
      <c r="E25" s="482"/>
      <c r="F25" s="482"/>
      <c r="G25" s="51"/>
    </row>
    <row r="26" spans="1:47" ht="32.25" customHeight="1" x14ac:dyDescent="0.25">
      <c r="A26" s="290" t="s">
        <v>244</v>
      </c>
      <c r="B26" s="290"/>
      <c r="C26" s="454" t="s">
        <v>226</v>
      </c>
      <c r="D26" s="454"/>
      <c r="E26" s="454"/>
      <c r="F26" s="454"/>
      <c r="G26" s="51"/>
    </row>
    <row r="27" spans="1:47" ht="32.25" customHeight="1" x14ac:dyDescent="0.25">
      <c r="A27" s="290" t="s">
        <v>245</v>
      </c>
      <c r="B27" s="290"/>
      <c r="C27" s="454" t="s">
        <v>226</v>
      </c>
      <c r="D27" s="454"/>
      <c r="E27" s="454"/>
      <c r="F27" s="454"/>
      <c r="G27" s="51"/>
    </row>
    <row r="28" spans="1:47" ht="32.25" customHeight="1" x14ac:dyDescent="0.25">
      <c r="A28" s="290" t="s">
        <v>246</v>
      </c>
      <c r="B28" s="290"/>
      <c r="C28" s="454" t="s">
        <v>226</v>
      </c>
      <c r="D28" s="454"/>
      <c r="E28" s="454"/>
      <c r="F28" s="454"/>
      <c r="G28" s="51"/>
    </row>
    <row r="29" spans="1:47" ht="32.25" customHeight="1" x14ac:dyDescent="0.25">
      <c r="A29" s="290" t="s">
        <v>247</v>
      </c>
      <c r="B29" s="290"/>
      <c r="C29" s="454" t="s">
        <v>226</v>
      </c>
      <c r="D29" s="454"/>
      <c r="E29" s="454"/>
      <c r="F29" s="454"/>
      <c r="G29" s="51"/>
    </row>
    <row r="30" spans="1:47" s="52" customFormat="1" x14ac:dyDescent="0.25">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5">
      <c r="A31" s="466"/>
      <c r="B31" s="466"/>
      <c r="C31" s="467"/>
      <c r="D31" s="467"/>
      <c r="E31" s="467"/>
      <c r="F31" s="467"/>
      <c r="G31" s="51"/>
    </row>
    <row r="32" spans="1:47" ht="40.200000000000003" customHeight="1" x14ac:dyDescent="0.25">
      <c r="A32" s="457" t="s">
        <v>248</v>
      </c>
      <c r="B32" s="500"/>
      <c r="C32" s="500"/>
      <c r="D32" s="500"/>
      <c r="E32" s="500"/>
      <c r="F32" s="500"/>
      <c r="G32" s="500"/>
      <c r="H32" s="500"/>
      <c r="I32" s="500"/>
    </row>
    <row r="33" spans="1:47" s="46" customFormat="1" ht="33.75" customHeight="1" x14ac:dyDescent="0.25">
      <c r="A33" s="371"/>
      <c r="B33" s="372"/>
      <c r="C33" s="136" t="s">
        <v>107</v>
      </c>
      <c r="D33" s="136" t="s">
        <v>108</v>
      </c>
      <c r="E33" s="136" t="s">
        <v>249</v>
      </c>
      <c r="F33" s="86" t="s">
        <v>110</v>
      </c>
      <c r="G33" s="86" t="s">
        <v>111</v>
      </c>
      <c r="H33" s="86" t="s">
        <v>112</v>
      </c>
      <c r="I33" s="86" t="s">
        <v>113</v>
      </c>
      <c r="J33"/>
      <c r="K33"/>
      <c r="L33"/>
      <c r="M33"/>
      <c r="N33"/>
      <c r="O33"/>
      <c r="P33"/>
    </row>
    <row r="34" spans="1:47" s="46" customFormat="1" ht="33.75" customHeight="1" x14ac:dyDescent="0.25">
      <c r="A34" s="367" t="s">
        <v>114</v>
      </c>
      <c r="B34" s="368"/>
      <c r="C34" s="112">
        <f>'Detailed planning stage'!C22</f>
        <v>8629451.3101917654</v>
      </c>
      <c r="D34" s="112">
        <f>'Detailed planning stage'!D22</f>
        <v>4848738.6903116358</v>
      </c>
      <c r="E34" s="112">
        <f>'Detailed planning stage'!E22</f>
        <v>13113166.305638412</v>
      </c>
      <c r="F34" s="112">
        <f>'Detailed planning stage'!F22</f>
        <v>4102007.2655391768</v>
      </c>
      <c r="G34" s="112">
        <f>'Detailed planning stage'!G22</f>
        <v>11373670</v>
      </c>
      <c r="H34" s="112">
        <f>'Detailed planning stage'!H22</f>
        <v>746731.4247724585</v>
      </c>
      <c r="I34" s="112">
        <f>'Detailed planning stage'!I22</f>
        <v>-3799151.6061057318</v>
      </c>
      <c r="J34"/>
      <c r="K34"/>
      <c r="L34"/>
      <c r="M34"/>
      <c r="N34"/>
      <c r="O34"/>
      <c r="P34"/>
    </row>
    <row r="35" spans="1:47" ht="33.75" customHeight="1" x14ac:dyDescent="0.25">
      <c r="A35" s="367" t="s">
        <v>115</v>
      </c>
      <c r="B35" s="368"/>
      <c r="C35" s="113">
        <f>'Detailed planning stage'!C23</f>
        <v>662.37728816332253</v>
      </c>
      <c r="D35" s="113">
        <f>'Detailed planning stage'!D23</f>
        <v>372.17828448815135</v>
      </c>
      <c r="E35" s="113">
        <f>'Detailed planning stage'!E23</f>
        <v>1006.5371742123435</v>
      </c>
      <c r="F35" s="113">
        <f>'Detailed planning stage'!F23</f>
        <v>314.8608585768481</v>
      </c>
      <c r="G35" s="113">
        <f>'Detailed planning stage'!G23</f>
        <v>873.01734725207245</v>
      </c>
      <c r="H35" s="113">
        <f>'Detailed planning stage'!H23</f>
        <v>57.317425911303232</v>
      </c>
      <c r="I35" s="113">
        <f>'Detailed planning stage'!I23</f>
        <v>-291.61433881683541</v>
      </c>
      <c r="Q35" s="57"/>
    </row>
    <row r="36" spans="1:47" s="52" customFormat="1" x14ac:dyDescent="0.25">
      <c r="A36" s="466"/>
      <c r="B36" s="466"/>
      <c r="C36" s="467"/>
      <c r="D36" s="467"/>
      <c r="E36" s="467"/>
      <c r="F36" s="467"/>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5">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59" t="s">
        <v>250</v>
      </c>
      <c r="B38" s="501"/>
      <c r="C38" s="501"/>
      <c r="D38" s="501"/>
      <c r="E38" s="501"/>
      <c r="F38" s="501"/>
      <c r="G38" s="501"/>
      <c r="H38" s="501"/>
      <c r="I38" s="501"/>
      <c r="Q38" s="57"/>
    </row>
    <row r="39" spans="1:47" ht="33.75" customHeight="1" x14ac:dyDescent="0.25">
      <c r="A39" s="498"/>
      <c r="B39" s="499"/>
      <c r="C39" s="53" t="s">
        <v>251</v>
      </c>
      <c r="D39" s="136" t="s">
        <v>108</v>
      </c>
      <c r="E39" s="136" t="s">
        <v>249</v>
      </c>
      <c r="F39" s="53" t="s">
        <v>110</v>
      </c>
      <c r="G39" s="53" t="s">
        <v>111</v>
      </c>
      <c r="H39" s="53" t="s">
        <v>112</v>
      </c>
      <c r="I39" s="53" t="s">
        <v>113</v>
      </c>
      <c r="Q39" s="57"/>
    </row>
    <row r="40" spans="1:47" ht="35.700000000000003" customHeight="1" x14ac:dyDescent="0.25">
      <c r="A40" s="367" t="s">
        <v>114</v>
      </c>
      <c r="B40" s="368"/>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50000000000003" customHeight="1" x14ac:dyDescent="0.25">
      <c r="A41" s="367" t="s">
        <v>115</v>
      </c>
      <c r="B41" s="368"/>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50000000000003" customHeight="1" x14ac:dyDescent="0.25">
      <c r="A42" s="367" t="s">
        <v>116</v>
      </c>
      <c r="B42" s="368"/>
      <c r="C42" s="463"/>
      <c r="D42" s="464"/>
      <c r="E42" s="465"/>
      <c r="F42" s="435"/>
      <c r="G42" s="436"/>
      <c r="H42" s="436"/>
      <c r="I42" s="437"/>
      <c r="Q42" s="57"/>
    </row>
    <row r="43" spans="1:47" ht="37.950000000000003" customHeight="1" x14ac:dyDescent="0.25">
      <c r="A43" s="367" t="s">
        <v>230</v>
      </c>
      <c r="B43" s="368"/>
      <c r="C43" s="137" t="e">
        <f>VLOOKUP($C$42,'WLC benchmarks'!$B$10:$E$13,2, TRUE)</f>
        <v>#N/A</v>
      </c>
      <c r="D43" s="137" t="e">
        <f>VLOOKUP($C$42,'WLC benchmarks'!$B$10:$E$13,3, TRUE)</f>
        <v>#N/A</v>
      </c>
      <c r="E43" s="137" t="e">
        <f>VLOOKUP($C$42,'WLC benchmarks'!$B$10:$E$13,4, TRUE)</f>
        <v>#N/A</v>
      </c>
      <c r="F43" s="438"/>
      <c r="G43" s="439"/>
      <c r="H43" s="439"/>
      <c r="I43" s="440"/>
      <c r="Q43" s="57"/>
    </row>
    <row r="44" spans="1:47" ht="37.950000000000003" customHeight="1" x14ac:dyDescent="0.25">
      <c r="A44" s="367" t="s">
        <v>252</v>
      </c>
      <c r="B44" s="368"/>
      <c r="C44" s="138" t="e">
        <f>VLOOKUP($C$42,'WLC benchmarks'!$B$16:$E$19,2, TRUE)</f>
        <v>#N/A</v>
      </c>
      <c r="D44" s="138" t="e">
        <f>VLOOKUP($C$42,'WLC benchmarks'!$B$16:$E$19,3, TRUE)</f>
        <v>#N/A</v>
      </c>
      <c r="E44" s="138" t="e">
        <f>VLOOKUP($C$42,'WLC benchmarks'!$B$16:$E$19,4, TRUE)</f>
        <v>#N/A</v>
      </c>
      <c r="F44" s="441"/>
      <c r="G44" s="442"/>
      <c r="H44" s="442"/>
      <c r="I44" s="443"/>
      <c r="Q44" s="57"/>
    </row>
    <row r="45" spans="1:47" ht="47.25" customHeight="1" x14ac:dyDescent="0.25">
      <c r="A45" s="367" t="s">
        <v>253</v>
      </c>
      <c r="B45" s="368"/>
      <c r="C45" s="454" t="s">
        <v>254</v>
      </c>
      <c r="D45" s="454"/>
      <c r="E45" s="454"/>
      <c r="F45" s="454"/>
      <c r="G45" s="454"/>
      <c r="H45" s="454"/>
      <c r="I45" s="454"/>
      <c r="Q45" s="57"/>
    </row>
    <row r="46" spans="1:47" ht="84" customHeight="1" x14ac:dyDescent="0.25">
      <c r="A46" s="367" t="s">
        <v>255</v>
      </c>
      <c r="B46" s="368"/>
      <c r="C46" s="453" t="s">
        <v>121</v>
      </c>
      <c r="D46" s="453"/>
      <c r="E46" s="453"/>
      <c r="F46" s="453"/>
      <c r="G46" s="453"/>
      <c r="H46" s="453"/>
      <c r="I46" s="453"/>
      <c r="Q46" s="57"/>
    </row>
    <row r="47" spans="1:47" s="52" customFormat="1" x14ac:dyDescent="0.25">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5">
      <c r="A48" s="508" t="s">
        <v>122</v>
      </c>
      <c r="B48" s="509"/>
      <c r="C48" s="509"/>
      <c r="D48" s="509"/>
      <c r="E48" s="509"/>
      <c r="F48" s="510"/>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5">
      <c r="A49" s="290" t="s">
        <v>256</v>
      </c>
      <c r="B49" s="290"/>
      <c r="C49" s="454"/>
      <c r="D49" s="454"/>
      <c r="E49" s="454"/>
      <c r="F49" s="454"/>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5">
      <c r="A50" s="290" t="s">
        <v>257</v>
      </c>
      <c r="B50" s="290"/>
      <c r="C50" s="453"/>
      <c r="D50" s="453"/>
      <c r="E50" s="453"/>
      <c r="F50" s="453"/>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5">
      <c r="A51" s="290" t="s">
        <v>258</v>
      </c>
      <c r="B51" s="290"/>
      <c r="C51" s="453" t="s">
        <v>55</v>
      </c>
      <c r="D51" s="453"/>
      <c r="E51" s="453"/>
      <c r="F51" s="453"/>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5">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30" x14ac:dyDescent="0.25">
      <c r="A53" s="500" t="s">
        <v>259</v>
      </c>
      <c r="B53" s="458"/>
      <c r="C53" s="250" t="s">
        <v>260</v>
      </c>
      <c r="D53" s="250"/>
      <c r="E53" s="250"/>
      <c r="F53" s="58" t="s">
        <v>261</v>
      </c>
      <c r="G53" s="51"/>
      <c r="H53" s="56"/>
      <c r="I53" s="56"/>
      <c r="J53" s="59"/>
      <c r="K53" s="59"/>
      <c r="L53" s="59"/>
      <c r="M53" s="59"/>
      <c r="N53" s="57"/>
      <c r="O53" s="57"/>
      <c r="P53" s="57"/>
      <c r="Q53" s="57"/>
    </row>
    <row r="54" spans="1:49" s="63" customFormat="1" x14ac:dyDescent="0.25">
      <c r="A54" s="500"/>
      <c r="B54" s="458"/>
      <c r="C54" s="453" t="s">
        <v>128</v>
      </c>
      <c r="D54" s="453"/>
      <c r="E54" s="453"/>
      <c r="F54" s="41"/>
      <c r="G54" s="51"/>
    </row>
    <row r="55" spans="1:49" s="46" customFormat="1" x14ac:dyDescent="0.25">
      <c r="A55" s="500"/>
      <c r="B55" s="458"/>
      <c r="C55" s="504"/>
      <c r="D55" s="504"/>
      <c r="E55" s="504"/>
      <c r="F55" s="41"/>
      <c r="G55" s="51"/>
    </row>
    <row r="56" spans="1:49" s="46" customFormat="1" ht="12.75" customHeight="1" x14ac:dyDescent="0.25">
      <c r="A56" s="501"/>
      <c r="B56" s="460"/>
      <c r="C56" s="453"/>
      <c r="D56" s="453"/>
      <c r="E56" s="453"/>
      <c r="F56" s="41"/>
      <c r="G56" s="51"/>
    </row>
    <row r="57" spans="1:49" s="52" customFormat="1" x14ac:dyDescent="0.25">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55" t="s">
        <v>262</v>
      </c>
      <c r="B58" s="456"/>
      <c r="C58" s="450" t="s">
        <v>263</v>
      </c>
      <c r="D58" s="451"/>
      <c r="E58" s="451"/>
      <c r="F58" s="452"/>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5">
      <c r="A59" s="457"/>
      <c r="B59" s="458"/>
      <c r="C59" s="450" t="s">
        <v>264</v>
      </c>
      <c r="D59" s="451"/>
      <c r="E59" s="451"/>
      <c r="F59" s="452"/>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5">
      <c r="A60" s="457"/>
      <c r="B60" s="458"/>
      <c r="C60" s="450"/>
      <c r="D60" s="451"/>
      <c r="E60" s="451"/>
      <c r="F60" s="452"/>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5">
      <c r="A61" s="459"/>
      <c r="B61" s="460"/>
      <c r="C61" s="450"/>
      <c r="D61" s="451"/>
      <c r="E61" s="451"/>
      <c r="F61" s="452"/>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2" customHeight="1" x14ac:dyDescent="0.25">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502" t="s">
        <v>133</v>
      </c>
      <c r="B63" s="503"/>
      <c r="C63" s="254" t="s">
        <v>134</v>
      </c>
      <c r="D63" s="255"/>
      <c r="E63" s="388" t="s">
        <v>135</v>
      </c>
      <c r="F63" s="266" t="s">
        <v>136</v>
      </c>
      <c r="G63" s="267"/>
      <c r="H63" s="254" t="s">
        <v>137</v>
      </c>
      <c r="I63" s="385"/>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96" t="s">
        <v>138</v>
      </c>
      <c r="B64" s="497"/>
      <c r="C64" s="64" t="s">
        <v>139</v>
      </c>
      <c r="D64" s="64" t="s">
        <v>140</v>
      </c>
      <c r="E64" s="389"/>
      <c r="F64" s="268"/>
      <c r="G64" s="269"/>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0" t="s">
        <v>143</v>
      </c>
      <c r="B65" s="471"/>
      <c r="C65" s="65" t="s">
        <v>144</v>
      </c>
      <c r="D65" s="88" t="s">
        <v>145</v>
      </c>
      <c r="E65" s="263" t="s">
        <v>146</v>
      </c>
      <c r="F65" s="240" t="s">
        <v>147</v>
      </c>
      <c r="G65" s="241"/>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2" customHeight="1" x14ac:dyDescent="0.25">
      <c r="A66" s="472"/>
      <c r="B66" s="473"/>
      <c r="C66" s="67" t="s">
        <v>150</v>
      </c>
      <c r="D66" s="88" t="s">
        <v>151</v>
      </c>
      <c r="E66" s="264"/>
      <c r="F66" s="242"/>
      <c r="G66" s="243"/>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2" customHeight="1" x14ac:dyDescent="0.25">
      <c r="A67" s="472"/>
      <c r="B67" s="473"/>
      <c r="C67" s="67" t="s">
        <v>154</v>
      </c>
      <c r="D67" s="89" t="s">
        <v>155</v>
      </c>
      <c r="E67" s="265"/>
      <c r="F67" s="244"/>
      <c r="G67" s="245"/>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90"/>
      <c r="F68" s="461"/>
      <c r="G68" s="462"/>
      <c r="H68" s="17"/>
      <c r="I68" s="17"/>
      <c r="J68" s="242" t="s">
        <v>157</v>
      </c>
      <c r="K68" s="314"/>
      <c r="L68" s="314"/>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91"/>
      <c r="F69" s="461"/>
      <c r="G69" s="462"/>
      <c r="H69" s="17"/>
      <c r="I69" s="17"/>
      <c r="J69" s="242"/>
      <c r="K69" s="314"/>
      <c r="L69" s="314"/>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91"/>
      <c r="F70" s="461"/>
      <c r="G70" s="462"/>
      <c r="H70" s="17"/>
      <c r="I70" s="17"/>
      <c r="J70" s="242"/>
      <c r="K70" s="314"/>
      <c r="L70" s="314"/>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92"/>
      <c r="F71" s="461"/>
      <c r="G71" s="462"/>
      <c r="H71" s="17"/>
      <c r="I71" s="17"/>
      <c r="J71" s="242"/>
      <c r="K71" s="314"/>
      <c r="L71" s="314"/>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61"/>
      <c r="G72" s="462"/>
      <c r="H72" s="17"/>
      <c r="I72" s="17"/>
      <c r="J72" s="242"/>
      <c r="K72" s="314"/>
      <c r="L72" s="314"/>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61"/>
      <c r="G73" s="462"/>
      <c r="H73" s="17"/>
      <c r="I73" s="17"/>
      <c r="J73" s="242"/>
      <c r="K73" s="314"/>
      <c r="L73" s="314"/>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61"/>
      <c r="G74" s="462"/>
      <c r="H74" s="17"/>
      <c r="I74" s="17"/>
      <c r="J74" s="242"/>
      <c r="K74" s="314"/>
      <c r="L74" s="314"/>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61"/>
      <c r="G75" s="462"/>
      <c r="H75" s="17"/>
      <c r="I75" s="17"/>
      <c r="J75" s="242"/>
      <c r="K75" s="314"/>
      <c r="L75" s="314"/>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61"/>
      <c r="G76" s="462"/>
      <c r="H76" s="17"/>
      <c r="I76" s="17"/>
      <c r="J76" s="242"/>
      <c r="K76" s="314"/>
      <c r="L76" s="314"/>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61"/>
      <c r="G77" s="462"/>
      <c r="H77" s="17"/>
      <c r="I77" s="17"/>
      <c r="J77" s="242"/>
      <c r="K77" s="314"/>
      <c r="L77" s="314"/>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61"/>
      <c r="G78" s="462"/>
      <c r="H78" s="17"/>
      <c r="I78" s="17"/>
      <c r="J78" s="242"/>
      <c r="K78" s="314"/>
      <c r="L78" s="314"/>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61"/>
      <c r="G79" s="462"/>
      <c r="H79" s="17"/>
      <c r="I79" s="17"/>
      <c r="J79" s="242"/>
      <c r="K79" s="314"/>
      <c r="L79" s="314"/>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61"/>
      <c r="G80" s="462"/>
      <c r="H80" s="17"/>
      <c r="I80" s="17"/>
      <c r="J80" s="242"/>
      <c r="K80" s="314"/>
      <c r="L80" s="314"/>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61"/>
      <c r="G81" s="462"/>
      <c r="H81" s="17"/>
      <c r="I81" s="17"/>
      <c r="J81" s="242"/>
      <c r="K81" s="314"/>
      <c r="L81" s="314"/>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61"/>
      <c r="G82" s="462"/>
      <c r="H82" s="17"/>
      <c r="I82" s="17"/>
      <c r="J82" s="242"/>
      <c r="K82" s="314"/>
      <c r="L82" s="314"/>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61"/>
      <c r="G83" s="462"/>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61"/>
      <c r="G84" s="462"/>
      <c r="H84" s="17"/>
      <c r="I84" s="17"/>
      <c r="J84" s="242"/>
      <c r="K84" s="314"/>
      <c r="L84" s="314"/>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61"/>
      <c r="G85" s="462"/>
      <c r="H85" s="17"/>
      <c r="I85" s="17"/>
      <c r="J85" s="242"/>
      <c r="K85" s="314"/>
      <c r="L85" s="314"/>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6"/>
      <c r="F86" s="461"/>
      <c r="G86" s="462"/>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68"/>
      <c r="G87" s="469"/>
      <c r="H87" s="18"/>
      <c r="I87" s="18"/>
      <c r="J87" s="242"/>
      <c r="K87" s="314"/>
      <c r="L87" s="314"/>
      <c r="M87"/>
      <c r="N87"/>
      <c r="O87"/>
      <c r="P87"/>
      <c r="Q87"/>
      <c r="R87"/>
      <c r="S87"/>
      <c r="T87"/>
      <c r="U87"/>
      <c r="V87"/>
      <c r="W87"/>
      <c r="X87"/>
      <c r="Y87"/>
      <c r="Z87"/>
      <c r="AA87"/>
      <c r="AB87"/>
      <c r="AC87"/>
      <c r="AD87"/>
      <c r="AE87"/>
      <c r="AF87"/>
      <c r="AG87"/>
      <c r="AH87"/>
      <c r="AI87"/>
      <c r="AJ87"/>
    </row>
    <row r="88" spans="1:47" s="76" customFormat="1" ht="31.5" customHeight="1" x14ac:dyDescent="0.25">
      <c r="A88" s="496" t="s">
        <v>176</v>
      </c>
      <c r="B88" s="497"/>
      <c r="C88" s="64" t="s">
        <v>177</v>
      </c>
      <c r="D88" s="64" t="s">
        <v>233</v>
      </c>
      <c r="E88" s="160" t="s">
        <v>234</v>
      </c>
      <c r="F88" s="178" t="s">
        <v>180</v>
      </c>
      <c r="G88" s="179" t="s">
        <v>181</v>
      </c>
      <c r="H88" s="487"/>
      <c r="I88" s="487"/>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1"/>
      <c r="G89" s="172"/>
      <c r="H89" s="487"/>
      <c r="I89" s="487"/>
      <c r="J89" s="333" t="s">
        <v>184</v>
      </c>
      <c r="K89" s="333"/>
      <c r="L89" s="333"/>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59"/>
      <c r="G90" s="173"/>
      <c r="H90" s="505"/>
      <c r="I90" s="506"/>
      <c r="J90" s="314"/>
      <c r="K90" s="314"/>
      <c r="L90" s="314"/>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59"/>
      <c r="G91" s="173"/>
      <c r="H91" s="487"/>
      <c r="I91" s="487"/>
      <c r="J91" s="314"/>
      <c r="K91" s="314"/>
      <c r="L91" s="314"/>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1" t="s">
        <v>189</v>
      </c>
      <c r="D92" s="132">
        <f>SUM(D68:D87)+SUM(D89:D91)</f>
        <v>0</v>
      </c>
      <c r="E92" s="413"/>
      <c r="F92" s="413"/>
      <c r="G92" s="413"/>
      <c r="H92" s="127">
        <f>SUM(H68:H87)</f>
        <v>0</v>
      </c>
      <c r="I92" s="127">
        <f>SUM(I68:I87)</f>
        <v>0</v>
      </c>
      <c r="J92" s="95"/>
      <c r="K92"/>
      <c r="L92"/>
      <c r="M92"/>
      <c r="N92"/>
      <c r="O92"/>
      <c r="P92"/>
      <c r="Q92"/>
      <c r="R92"/>
      <c r="S92"/>
      <c r="T92"/>
      <c r="U92"/>
      <c r="V92"/>
      <c r="W92"/>
      <c r="X92"/>
      <c r="Y92"/>
      <c r="Z92"/>
      <c r="AA92"/>
      <c r="AB92"/>
      <c r="AC92"/>
      <c r="AD92"/>
      <c r="AE92"/>
      <c r="AF92"/>
      <c r="AG92"/>
      <c r="AH92"/>
      <c r="AI92"/>
      <c r="AJ92"/>
    </row>
    <row r="93" spans="1:47" s="76" customFormat="1" ht="23.4" thickBot="1" x14ac:dyDescent="0.3">
      <c r="A93" s="55"/>
      <c r="B93" s="55"/>
      <c r="C93" s="129" t="s">
        <v>190</v>
      </c>
      <c r="D93" s="130" t="e">
        <f>D92/$C$6</f>
        <v>#DIV/0!</v>
      </c>
      <c r="E93" s="414"/>
      <c r="F93" s="414"/>
      <c r="G93" s="414"/>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50000000000003" customHeight="1" x14ac:dyDescent="0.25">
      <c r="A95" s="96"/>
      <c r="B95" s="96"/>
      <c r="C95" s="96"/>
      <c r="D95" s="96"/>
      <c r="E95" s="96"/>
      <c r="F95" s="96"/>
    </row>
    <row r="96" spans="1:47" ht="27" customHeight="1" x14ac:dyDescent="0.25">
      <c r="A96" s="474" t="s">
        <v>265</v>
      </c>
      <c r="B96" s="475"/>
      <c r="C96" s="328" t="s">
        <v>236</v>
      </c>
      <c r="D96" s="328" t="s">
        <v>193</v>
      </c>
      <c r="E96" s="270" t="s">
        <v>194</v>
      </c>
      <c r="F96" s="272"/>
      <c r="G96" s="271" t="s">
        <v>195</v>
      </c>
      <c r="H96" s="271"/>
      <c r="I96" s="271"/>
      <c r="J96" s="271"/>
      <c r="K96" s="271"/>
      <c r="L96" s="271"/>
      <c r="M96" s="271"/>
      <c r="N96" s="272"/>
      <c r="O96" s="270" t="s">
        <v>196</v>
      </c>
      <c r="P96" s="271"/>
      <c r="Q96" s="271"/>
      <c r="R96" s="272"/>
      <c r="S96" s="276" t="s">
        <v>197</v>
      </c>
      <c r="T96" s="328" t="s">
        <v>198</v>
      </c>
    </row>
    <row r="97" spans="1:20" ht="27" customHeight="1" x14ac:dyDescent="0.25">
      <c r="A97" s="476"/>
      <c r="B97" s="477"/>
      <c r="C97" s="481"/>
      <c r="D97" s="329"/>
      <c r="E97" s="273"/>
      <c r="F97" s="275"/>
      <c r="G97" s="274"/>
      <c r="H97" s="274"/>
      <c r="I97" s="274"/>
      <c r="J97" s="274"/>
      <c r="K97" s="274"/>
      <c r="L97" s="274"/>
      <c r="M97" s="274"/>
      <c r="N97" s="275"/>
      <c r="O97" s="273"/>
      <c r="P97" s="274"/>
      <c r="Q97" s="274"/>
      <c r="R97" s="275"/>
      <c r="S97" s="277"/>
      <c r="T97" s="329"/>
    </row>
    <row r="98" spans="1:20" ht="27" customHeight="1" x14ac:dyDescent="0.25">
      <c r="A98" s="478"/>
      <c r="B98" s="479"/>
      <c r="C98" s="481"/>
      <c r="D98" s="311" t="s">
        <v>199</v>
      </c>
      <c r="E98" s="312"/>
      <c r="F98" s="313"/>
      <c r="G98" s="311" t="s">
        <v>200</v>
      </c>
      <c r="H98" s="312"/>
      <c r="I98" s="312"/>
      <c r="J98" s="312"/>
      <c r="K98" s="312"/>
      <c r="L98" s="312"/>
      <c r="M98" s="312"/>
      <c r="N98" s="313"/>
      <c r="O98" s="311" t="s">
        <v>201</v>
      </c>
      <c r="P98" s="312"/>
      <c r="Q98" s="312"/>
      <c r="R98" s="313"/>
      <c r="S98" s="277"/>
      <c r="T98" s="328" t="s">
        <v>113</v>
      </c>
    </row>
    <row r="99" spans="1:20" ht="27" customHeight="1" x14ac:dyDescent="0.25">
      <c r="A99" s="77" t="s">
        <v>138</v>
      </c>
      <c r="B99" s="78"/>
      <c r="C99" s="329"/>
      <c r="D99" s="79" t="s">
        <v>202</v>
      </c>
      <c r="E99" s="79" t="s">
        <v>203</v>
      </c>
      <c r="F99" s="79" t="s">
        <v>204</v>
      </c>
      <c r="G99" s="79" t="s">
        <v>205</v>
      </c>
      <c r="H99" s="79" t="s">
        <v>206</v>
      </c>
      <c r="I99" s="79" t="s">
        <v>207</v>
      </c>
      <c r="J99" s="79" t="s">
        <v>208</v>
      </c>
      <c r="K99" s="79" t="s">
        <v>209</v>
      </c>
      <c r="L99" s="311" t="s">
        <v>210</v>
      </c>
      <c r="M99" s="313"/>
      <c r="N99" s="79" t="s">
        <v>211</v>
      </c>
      <c r="O99" s="79" t="s">
        <v>212</v>
      </c>
      <c r="P99" s="79" t="s">
        <v>213</v>
      </c>
      <c r="Q99" s="79" t="s">
        <v>214</v>
      </c>
      <c r="R99" s="79" t="s">
        <v>215</v>
      </c>
      <c r="S99" s="278"/>
      <c r="T99" s="329"/>
    </row>
    <row r="100" spans="1:20" ht="30" customHeight="1" x14ac:dyDescent="0.25">
      <c r="A100" s="80">
        <v>0.1</v>
      </c>
      <c r="B100" s="72" t="s">
        <v>156</v>
      </c>
      <c r="C100" s="398"/>
      <c r="D100" s="399"/>
      <c r="E100" s="399"/>
      <c r="F100" s="399"/>
      <c r="G100" s="399"/>
      <c r="H100" s="399"/>
      <c r="I100" s="399"/>
      <c r="J100" s="399"/>
      <c r="K100" s="399"/>
      <c r="L100" s="399"/>
      <c r="M100" s="399"/>
      <c r="N100" s="400"/>
      <c r="O100" s="34" t="s">
        <v>216</v>
      </c>
      <c r="P100" s="34"/>
      <c r="Q100" s="34"/>
      <c r="R100" s="34"/>
      <c r="S100" s="118">
        <f>SUM(C100:R100)</f>
        <v>0</v>
      </c>
      <c r="T100" s="37"/>
    </row>
    <row r="101" spans="1:20" ht="30" customHeight="1" x14ac:dyDescent="0.25">
      <c r="A101" s="71">
        <v>0.2</v>
      </c>
      <c r="B101" s="72" t="s">
        <v>158</v>
      </c>
      <c r="C101" s="337"/>
      <c r="D101" s="338"/>
      <c r="E101" s="338"/>
      <c r="F101" s="338"/>
      <c r="G101" s="338"/>
      <c r="H101" s="338"/>
      <c r="I101" s="338"/>
      <c r="J101" s="338"/>
      <c r="K101" s="338"/>
      <c r="L101" s="338"/>
      <c r="M101" s="338"/>
      <c r="N101" s="339"/>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98"/>
      <c r="M102" s="399"/>
      <c r="N102" s="400"/>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34"/>
      <c r="M103" s="335"/>
      <c r="N103" s="336"/>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34"/>
      <c r="M104" s="335"/>
      <c r="N104" s="336"/>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34"/>
      <c r="M105" s="335"/>
      <c r="N105" s="336"/>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34"/>
      <c r="M106" s="335"/>
      <c r="N106" s="336"/>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34"/>
      <c r="M107" s="335"/>
      <c r="N107" s="336"/>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34"/>
      <c r="M108" s="335"/>
      <c r="N108" s="336"/>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34"/>
      <c r="M109" s="335"/>
      <c r="N109" s="336"/>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34"/>
      <c r="M110" s="335"/>
      <c r="N110" s="336"/>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34"/>
      <c r="M111" s="335"/>
      <c r="N111" s="336"/>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34"/>
      <c r="M112" s="335"/>
      <c r="N112" s="336"/>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34"/>
      <c r="M113" s="335"/>
      <c r="N113" s="336"/>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34"/>
      <c r="M114" s="335"/>
      <c r="N114" s="336"/>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37"/>
      <c r="M115" s="338"/>
      <c r="N115" s="339"/>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98"/>
      <c r="M117" s="399"/>
      <c r="N117" s="400"/>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34"/>
      <c r="M118" s="335"/>
      <c r="N118" s="336"/>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37"/>
      <c r="M119" s="338"/>
      <c r="N119" s="339"/>
      <c r="O119" s="34" t="s">
        <v>216</v>
      </c>
      <c r="P119" s="34"/>
      <c r="Q119" s="34"/>
      <c r="R119" s="34"/>
      <c r="S119" s="118">
        <f t="shared" si="1"/>
        <v>0</v>
      </c>
      <c r="T119" s="31"/>
    </row>
    <row r="120" spans="1:20" ht="30" customHeight="1" x14ac:dyDescent="0.25">
      <c r="A120" s="320" t="s">
        <v>222</v>
      </c>
      <c r="B120" s="321"/>
      <c r="C120" s="317"/>
      <c r="D120" s="318"/>
      <c r="E120" s="319"/>
      <c r="F120" s="33"/>
      <c r="G120" s="291"/>
      <c r="H120" s="292"/>
      <c r="I120" s="292"/>
      <c r="J120" s="292"/>
      <c r="K120" s="292"/>
      <c r="L120" s="292"/>
      <c r="M120" s="292"/>
      <c r="N120" s="292"/>
      <c r="O120" s="292"/>
      <c r="P120" s="292"/>
      <c r="Q120" s="292"/>
      <c r="R120" s="293"/>
      <c r="S120" s="118">
        <f>F120</f>
        <v>0</v>
      </c>
      <c r="T120" s="135"/>
    </row>
    <row r="121" spans="1:20" ht="18" customHeight="1" x14ac:dyDescent="0.25">
      <c r="A121" s="367" t="s">
        <v>114</v>
      </c>
      <c r="B121" s="368"/>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15" t="e">
        <f>L116+M116</f>
        <v>#VALUE!</v>
      </c>
      <c r="M121" s="416"/>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67" t="s">
        <v>237</v>
      </c>
      <c r="B122" s="368"/>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17" t="e">
        <f>L121/$C$6</f>
        <v>#VALUE!</v>
      </c>
      <c r="M122" s="418"/>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5.6" x14ac:dyDescent="0.25">
      <c r="A124" s="81" t="s">
        <v>266</v>
      </c>
      <c r="B124" s="81"/>
      <c r="C124" s="81"/>
      <c r="D124" s="81"/>
      <c r="E124" s="81"/>
      <c r="F124" s="81"/>
      <c r="G124" s="81"/>
      <c r="H124" s="81"/>
      <c r="I124" s="81"/>
      <c r="J124" s="81"/>
      <c r="K124" s="81"/>
      <c r="L124" s="81"/>
      <c r="M124" s="81"/>
      <c r="N124" s="81"/>
      <c r="O124" s="81"/>
      <c r="P124" s="81"/>
      <c r="Q124" s="480"/>
      <c r="R124" s="480"/>
      <c r="S124" s="480"/>
    </row>
    <row r="125" spans="1:20" ht="23.25" customHeight="1" x14ac:dyDescent="0.25">
      <c r="A125" s="81"/>
      <c r="B125" s="81"/>
      <c r="C125" s="81"/>
      <c r="D125" s="81"/>
      <c r="E125" s="81"/>
      <c r="F125" s="81"/>
      <c r="G125" s="81"/>
      <c r="H125" s="81"/>
      <c r="I125" s="81"/>
      <c r="J125" s="81"/>
      <c r="K125" s="81"/>
      <c r="L125" s="81"/>
      <c r="M125" s="81"/>
      <c r="N125" s="81"/>
      <c r="O125" s="81"/>
      <c r="P125" s="81"/>
    </row>
    <row r="126" spans="1:20" ht="22.8"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7"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50000000000003" customHeight="1" x14ac:dyDescent="0.25">
      <c r="A133" s="96"/>
      <c r="B133" s="96"/>
      <c r="C133" s="96"/>
      <c r="D133" s="96"/>
      <c r="E133" s="96"/>
      <c r="F133" s="96"/>
    </row>
    <row r="134" spans="1:6" ht="29.7" customHeight="1" x14ac:dyDescent="0.25">
      <c r="A134" s="96"/>
      <c r="B134" s="96"/>
      <c r="C134" s="96"/>
      <c r="D134" s="96"/>
      <c r="E134" s="96"/>
      <c r="F134" s="96"/>
    </row>
    <row r="135" spans="1:6" ht="34.950000000000003" customHeight="1" x14ac:dyDescent="0.25">
      <c r="A135" s="96"/>
      <c r="B135" s="96"/>
      <c r="C135" s="96"/>
      <c r="D135" s="96"/>
      <c r="E135" s="96"/>
      <c r="F135" s="96"/>
    </row>
    <row r="136" spans="1:6" ht="28.95" customHeight="1" x14ac:dyDescent="0.25">
      <c r="A136" s="96"/>
      <c r="B136" s="96"/>
      <c r="C136" s="96"/>
      <c r="D136" s="96"/>
      <c r="E136" s="96"/>
      <c r="F136" s="96"/>
    </row>
    <row r="137" spans="1:6" ht="31.95" customHeight="1" x14ac:dyDescent="0.25">
      <c r="A137" s="96"/>
      <c r="B137" s="96"/>
      <c r="C137" s="96"/>
      <c r="D137" s="96"/>
      <c r="E137" s="96"/>
      <c r="F137" s="96"/>
    </row>
    <row r="138" spans="1:6" ht="33" customHeight="1" x14ac:dyDescent="0.25">
      <c r="A138" s="96"/>
      <c r="B138" s="96"/>
      <c r="C138" s="96"/>
      <c r="D138" s="96"/>
      <c r="E138" s="96"/>
      <c r="F138" s="96"/>
    </row>
    <row r="139" spans="1:6" ht="34.200000000000003" customHeight="1" x14ac:dyDescent="0.25">
      <c r="A139" s="96"/>
      <c r="B139" s="96"/>
      <c r="C139" s="96"/>
      <c r="D139" s="96"/>
      <c r="E139" s="96"/>
      <c r="F139" s="96"/>
    </row>
    <row r="140" spans="1:6" ht="30.45" customHeight="1" x14ac:dyDescent="0.25">
      <c r="A140" s="96"/>
      <c r="B140" s="96"/>
      <c r="C140" s="96"/>
      <c r="D140" s="96"/>
      <c r="E140" s="96"/>
      <c r="F140" s="96"/>
    </row>
    <row r="141" spans="1:6" ht="32.700000000000003"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700000000000003" customHeight="1" x14ac:dyDescent="0.25">
      <c r="A145" s="96"/>
      <c r="B145" s="96"/>
      <c r="C145" s="96"/>
      <c r="D145" s="96"/>
      <c r="E145" s="96"/>
      <c r="F145" s="96"/>
    </row>
    <row r="146" spans="1:6" ht="31.5" customHeight="1" x14ac:dyDescent="0.25">
      <c r="A146" s="96"/>
      <c r="B146" s="96"/>
      <c r="C146" s="96"/>
      <c r="D146" s="96"/>
      <c r="E146" s="96"/>
      <c r="F146" s="96"/>
    </row>
    <row r="147" spans="1:6" ht="25.95" customHeight="1" x14ac:dyDescent="0.25">
      <c r="A147" s="96"/>
      <c r="B147" s="96"/>
      <c r="C147" s="96"/>
      <c r="D147" s="96"/>
      <c r="E147" s="96"/>
      <c r="F147" s="96"/>
    </row>
    <row r="148" spans="1:6" ht="33" customHeight="1" x14ac:dyDescent="0.25">
      <c r="A148" s="96"/>
      <c r="B148" s="96"/>
      <c r="C148" s="96"/>
      <c r="D148" s="96"/>
      <c r="E148" s="96"/>
      <c r="F148" s="96"/>
    </row>
    <row r="149" spans="1:6" ht="37.950000000000003" customHeight="1" x14ac:dyDescent="0.25">
      <c r="A149" s="96"/>
      <c r="B149" s="96"/>
      <c r="C149" s="96"/>
      <c r="D149" s="96"/>
      <c r="E149" s="96"/>
      <c r="F149" s="96"/>
    </row>
    <row r="150" spans="1:6" ht="37.950000000000003" customHeight="1" x14ac:dyDescent="0.25">
      <c r="A150" s="96"/>
      <c r="B150" s="96"/>
      <c r="C150" s="96"/>
      <c r="D150" s="96"/>
      <c r="E150" s="96"/>
      <c r="F150" s="96"/>
    </row>
    <row r="151" spans="1:6" ht="24.75" customHeight="1" x14ac:dyDescent="0.25">
      <c r="A151" s="96"/>
      <c r="B151" s="96"/>
      <c r="C151" s="96"/>
      <c r="D151" s="96"/>
      <c r="E151" s="96"/>
      <c r="F151" s="96"/>
    </row>
    <row r="152" spans="1:6" ht="13.2" customHeight="1" x14ac:dyDescent="0.25">
      <c r="A152" s="96"/>
      <c r="B152" s="96"/>
      <c r="C152" s="96"/>
      <c r="D152" s="96"/>
      <c r="E152" s="96"/>
      <c r="F152" s="96"/>
    </row>
    <row r="153" spans="1:6" ht="13.2" customHeight="1" x14ac:dyDescent="0.25">
      <c r="A153" s="96"/>
      <c r="B153" s="96"/>
      <c r="C153" s="96"/>
      <c r="D153" s="96"/>
      <c r="E153" s="96"/>
      <c r="F153" s="96"/>
    </row>
    <row r="154" spans="1:6" ht="22.8" x14ac:dyDescent="0.25">
      <c r="A154" s="96"/>
      <c r="B154" s="96"/>
      <c r="C154" s="96"/>
      <c r="D154" s="96"/>
      <c r="E154" s="96"/>
      <c r="F154" s="96"/>
    </row>
    <row r="155" spans="1:6" ht="12.75" customHeight="1" x14ac:dyDescent="0.25">
      <c r="A155" s="96"/>
      <c r="B155" s="96"/>
      <c r="C155" s="96"/>
      <c r="D155" s="96"/>
      <c r="E155" s="96"/>
      <c r="F155" s="96"/>
    </row>
    <row r="156" spans="1:6" ht="22.8" x14ac:dyDescent="0.25">
      <c r="A156" s="96"/>
      <c r="B156" s="96"/>
      <c r="C156" s="96"/>
      <c r="D156" s="96"/>
      <c r="E156" s="96"/>
      <c r="F156" s="96"/>
    </row>
    <row r="157" spans="1:6" ht="22.8" x14ac:dyDescent="0.25">
      <c r="A157" s="96"/>
      <c r="B157" s="96"/>
      <c r="C157" s="96"/>
      <c r="D157" s="96"/>
      <c r="E157" s="96"/>
      <c r="F157" s="96"/>
    </row>
    <row r="158" spans="1:6" ht="22.8"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365760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365760</xdr:rowOff>
                  </from>
                  <to>
                    <xdr:col>4</xdr:col>
                    <xdr:colOff>876300</xdr:colOff>
                    <xdr:row>18</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E19"/>
  <sheetViews>
    <sheetView showGridLines="0" workbookViewId="0">
      <selection activeCell="C32" sqref="C31:C32"/>
    </sheetView>
  </sheetViews>
  <sheetFormatPr defaultRowHeight="13.2" x14ac:dyDescent="0.25"/>
  <cols>
    <col min="2" max="2" width="26.109375" customWidth="1"/>
    <col min="3" max="3" width="32.44140625" customWidth="1"/>
    <col min="4" max="4" width="29.88671875" customWidth="1"/>
    <col min="5" max="5" width="40.109375" customWidth="1"/>
  </cols>
  <sheetData>
    <row r="2" spans="2:5" x14ac:dyDescent="0.25">
      <c r="B2" s="139" t="s">
        <v>267</v>
      </c>
    </row>
    <row r="3" spans="2:5" x14ac:dyDescent="0.25">
      <c r="B3" s="83" t="s">
        <v>268</v>
      </c>
    </row>
    <row r="4" spans="2:5" x14ac:dyDescent="0.25">
      <c r="B4" s="83" t="s">
        <v>117</v>
      </c>
    </row>
    <row r="5" spans="2:5" x14ac:dyDescent="0.25">
      <c r="B5" s="83" t="s">
        <v>269</v>
      </c>
    </row>
    <row r="6" spans="2:5" x14ac:dyDescent="0.25">
      <c r="B6" s="83" t="s">
        <v>270</v>
      </c>
    </row>
    <row r="9" spans="2:5" x14ac:dyDescent="0.25">
      <c r="B9" s="139" t="s">
        <v>271</v>
      </c>
      <c r="C9" s="139" t="s">
        <v>272</v>
      </c>
      <c r="D9" s="139" t="s">
        <v>273</v>
      </c>
      <c r="E9" s="139" t="s">
        <v>274</v>
      </c>
    </row>
    <row r="10" spans="2:5" x14ac:dyDescent="0.25">
      <c r="B10" s="140" t="s">
        <v>268</v>
      </c>
      <c r="C10" s="83" t="s">
        <v>275</v>
      </c>
      <c r="D10" s="83" t="s">
        <v>276</v>
      </c>
      <c r="E10" s="83" t="s">
        <v>277</v>
      </c>
    </row>
    <row r="11" spans="2:5" x14ac:dyDescent="0.25">
      <c r="B11" s="140" t="s">
        <v>117</v>
      </c>
      <c r="C11" s="83" t="s">
        <v>278</v>
      </c>
      <c r="D11" s="83" t="s">
        <v>279</v>
      </c>
      <c r="E11" s="83" t="s">
        <v>280</v>
      </c>
    </row>
    <row r="12" spans="2:5" x14ac:dyDescent="0.25">
      <c r="B12" s="140" t="s">
        <v>269</v>
      </c>
      <c r="C12" s="83" t="s">
        <v>281</v>
      </c>
      <c r="D12" s="83" t="s">
        <v>282</v>
      </c>
      <c r="E12" s="83" t="s">
        <v>283</v>
      </c>
    </row>
    <row r="13" spans="2:5" x14ac:dyDescent="0.25">
      <c r="B13" s="140" t="s">
        <v>270</v>
      </c>
      <c r="C13" s="83" t="s">
        <v>278</v>
      </c>
      <c r="D13" s="83" t="s">
        <v>284</v>
      </c>
      <c r="E13" s="83" t="s">
        <v>285</v>
      </c>
    </row>
    <row r="15" spans="2:5" ht="26.4" x14ac:dyDescent="0.25">
      <c r="B15" s="141" t="s">
        <v>286</v>
      </c>
      <c r="C15" s="139" t="s">
        <v>272</v>
      </c>
      <c r="D15" s="139" t="s">
        <v>273</v>
      </c>
      <c r="E15" s="139" t="s">
        <v>274</v>
      </c>
    </row>
    <row r="16" spans="2:5" x14ac:dyDescent="0.25">
      <c r="B16" s="140" t="s">
        <v>268</v>
      </c>
      <c r="C16" s="83" t="s">
        <v>287</v>
      </c>
      <c r="D16" s="83" t="s">
        <v>288</v>
      </c>
      <c r="E16" s="83" t="s">
        <v>289</v>
      </c>
    </row>
    <row r="17" spans="2:5" x14ac:dyDescent="0.25">
      <c r="B17" s="140" t="s">
        <v>117</v>
      </c>
      <c r="C17" s="83" t="s">
        <v>290</v>
      </c>
      <c r="D17" s="83" t="s">
        <v>291</v>
      </c>
      <c r="E17" s="83" t="s">
        <v>292</v>
      </c>
    </row>
    <row r="18" spans="2:5" x14ac:dyDescent="0.25">
      <c r="B18" s="140" t="s">
        <v>269</v>
      </c>
      <c r="C18" s="83" t="s">
        <v>290</v>
      </c>
      <c r="D18" s="83" t="s">
        <v>293</v>
      </c>
      <c r="E18" s="83" t="s">
        <v>294</v>
      </c>
    </row>
    <row r="19" spans="2:5" x14ac:dyDescent="0.25">
      <c r="B19" s="140"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FC6553A71FA644938DF6724F400A14" ma:contentTypeVersion="0" ma:contentTypeDescription="Create a new document." ma:contentTypeScope="" ma:versionID="d150911033623bdb382a327a940b043e">
  <xsd:schema xmlns:xsd="http://www.w3.org/2001/XMLSchema" xmlns:xs="http://www.w3.org/2001/XMLSchema" xmlns:p="http://schemas.microsoft.com/office/2006/metadata/properties" targetNamespace="http://schemas.microsoft.com/office/2006/metadata/properties" ma:root="true" ma:fieldsID="60daa9c6619a92eda99ef15cd472f1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B49B1550-2D64-4DE6-8C05-EC2CA78AF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Tom Harley-Tuffs</cp:lastModifiedBy>
  <cp:revision/>
  <dcterms:created xsi:type="dcterms:W3CDTF">2019-12-17T10:05:05Z</dcterms:created>
  <dcterms:modified xsi:type="dcterms:W3CDTF">2022-07-22T19:16:29Z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0x010100F7FC6553A71FA644938DF6724F400A14</vt:lpwstr>
  </property>
</Properties>
</file>