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obrien/Dropbox/Domvs London/02 Project Folder/02 Current Projects/52 Avenue Road/52 Avenue Road - Development Folder/52 Avenue Road - JV Project Folder/02 Development Managment/01 Planning Consent/00 APRIL 2022 SUBMISSION/01 Development GIAs/"/>
    </mc:Choice>
  </mc:AlternateContent>
  <xr:revisionPtr revIDLastSave="0" documentId="13_ncr:1_{F176EF5C-1CCE-6041-A95B-3D5AB4041970}" xr6:coauthVersionLast="47" xr6:coauthVersionMax="47" xr10:uidLastSave="{00000000-0000-0000-0000-000000000000}"/>
  <bookViews>
    <workbookView xWindow="0" yWindow="500" windowWidth="27240" windowHeight="15860" xr2:uid="{99CEA2C8-64A0-4F47-88A8-B5EA78B34E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N5" i="1" s="1"/>
  <c r="H4" i="1" l="1"/>
  <c r="J25" i="1"/>
  <c r="C24" i="1"/>
  <c r="C25" i="1"/>
  <c r="H25" i="1" s="1"/>
  <c r="D19" i="1"/>
  <c r="C19" i="1"/>
  <c r="H13" i="1"/>
  <c r="H5" i="1"/>
  <c r="H6" i="1"/>
  <c r="H7" i="1"/>
  <c r="H9" i="1"/>
  <c r="H10" i="1"/>
  <c r="H12" i="1"/>
  <c r="H14" i="1"/>
  <c r="H15" i="1"/>
  <c r="B15" i="1"/>
  <c r="B14" i="1"/>
  <c r="B13" i="1"/>
  <c r="B12" i="1"/>
  <c r="B7" i="1"/>
  <c r="B6" i="1"/>
  <c r="B5" i="1"/>
  <c r="B4" i="1"/>
  <c r="H24" i="1"/>
  <c r="J24" i="1" s="1"/>
  <c r="C22" i="1"/>
  <c r="H22" i="1" s="1"/>
  <c r="J22" i="1" s="1"/>
  <c r="F19" i="1"/>
  <c r="E19" i="1"/>
  <c r="G11" i="1"/>
  <c r="H11" i="1" s="1"/>
  <c r="G8" i="1"/>
  <c r="H8" i="1" s="1"/>
  <c r="H19" i="1" l="1"/>
  <c r="J19" i="1" s="1"/>
  <c r="B19" i="1"/>
  <c r="B23" i="1"/>
  <c r="H23" i="1" s="1"/>
  <c r="J23" i="1" s="1"/>
  <c r="G19" i="1"/>
  <c r="H26" i="1" l="1"/>
  <c r="J26" i="1" s="1"/>
  <c r="H28" i="1" l="1"/>
  <c r="J28" i="1" s="1"/>
  <c r="J27" i="1"/>
  <c r="H29" i="1" l="1"/>
  <c r="J29" i="1" s="1"/>
  <c r="J30" i="1" s="1"/>
</calcChain>
</file>

<file path=xl/sharedStrings.xml><?xml version="1.0" encoding="utf-8"?>
<sst xmlns="http://schemas.openxmlformats.org/spreadsheetml/2006/main" count="25" uniqueCount="23">
  <si>
    <t>12 Unit Scheme</t>
  </si>
  <si>
    <t>Unit</t>
  </si>
  <si>
    <t>BASEMENT</t>
  </si>
  <si>
    <t>LGF</t>
  </si>
  <si>
    <t>GF</t>
  </si>
  <si>
    <t>FIRST</t>
  </si>
  <si>
    <t>SECOND</t>
  </si>
  <si>
    <t>TOTALS</t>
  </si>
  <si>
    <t>SQFT / SQM</t>
  </si>
  <si>
    <t>HABITABLE</t>
  </si>
  <si>
    <t>HABITABLE AREAS</t>
  </si>
  <si>
    <t>COMMUNAL BASEMENT PLANT</t>
  </si>
  <si>
    <t>ACCESS</t>
  </si>
  <si>
    <t>COMMUNAL PLANT</t>
  </si>
  <si>
    <t>RESIDENTS HEALTH &amp; WELLNESS</t>
  </si>
  <si>
    <t>SQM</t>
  </si>
  <si>
    <t>SQFT</t>
  </si>
  <si>
    <t>TOTAL RESIDENTIAL</t>
  </si>
  <si>
    <t>TOTAL BUILT</t>
  </si>
  <si>
    <t>POOL PLANT</t>
  </si>
  <si>
    <t>Check</t>
  </si>
  <si>
    <t>TOTAL BUILT EXCL. PLANT</t>
  </si>
  <si>
    <t>TOTAL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</si>
</sst>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venir Light"/>
      <family val="2"/>
    </font>
    <font>
      <sz val="12"/>
      <color rgb="FF000000"/>
      <name val="Avenir Light"/>
      <family val="2"/>
    </font>
    <font>
      <sz val="12"/>
      <color rgb="FF000000"/>
      <name val="Calibri"/>
      <family val="2"/>
      <scheme val="minor"/>
    </font>
    <font>
      <sz val="12"/>
      <color rgb="FF00B050"/>
      <name val="Avenir Light"/>
      <family val="2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0" fillId="0" borderId="0" xfId="0" applyNumberFormat="1"/>
    <xf numFmtId="164" fontId="3" fillId="3" borderId="5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2" borderId="10" xfId="0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2" xfId="0" applyFill="1" applyBorder="1" applyAlignment="1"/>
    <xf numFmtId="0" fontId="2" fillId="0" borderId="0" xfId="0" applyFont="1" applyAlignment="1">
      <alignment horizontal="center"/>
    </xf>
    <xf numFmtId="164" fontId="0" fillId="0" borderId="5" xfId="0" applyNumberFormat="1" applyBorder="1"/>
    <xf numFmtId="164" fontId="4" fillId="5" borderId="4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4" fillId="5" borderId="7" xfId="0" applyNumberFormat="1" applyFont="1" applyFill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164" fontId="1" fillId="6" borderId="8" xfId="0" applyNumberFormat="1" applyFont="1" applyFill="1" applyBorder="1"/>
    <xf numFmtId="0" fontId="0" fillId="0" borderId="0" xfId="0" applyBorder="1"/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164" fontId="1" fillId="6" borderId="3" xfId="0" applyNumberFormat="1" applyFont="1" applyFill="1" applyBorder="1"/>
    <xf numFmtId="0" fontId="1" fillId="4" borderId="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6" borderId="17" xfId="0" applyFont="1" applyFill="1" applyBorder="1"/>
    <xf numFmtId="0" fontId="1" fillId="6" borderId="2" xfId="0" applyFont="1" applyFill="1" applyBorder="1"/>
    <xf numFmtId="0" fontId="1" fillId="6" borderId="10" xfId="0" applyFont="1" applyFill="1" applyBorder="1"/>
    <xf numFmtId="0" fontId="1" fillId="6" borderId="15" xfId="0" applyFont="1" applyFill="1" applyBorder="1"/>
    <xf numFmtId="0" fontId="1" fillId="6" borderId="11" xfId="0" applyFont="1" applyFill="1" applyBorder="1"/>
    <xf numFmtId="0" fontId="1" fillId="6" borderId="16" xfId="0" applyFont="1" applyFill="1" applyBorder="1"/>
    <xf numFmtId="164" fontId="0" fillId="0" borderId="6" xfId="0" applyNumberFormat="1" applyBorder="1"/>
    <xf numFmtId="164" fontId="0" fillId="0" borderId="8" xfId="0" applyNumberFormat="1" applyBorder="1"/>
    <xf numFmtId="165" fontId="1" fillId="6" borderId="1" xfId="0" applyNumberFormat="1" applyFont="1" applyFill="1" applyBorder="1"/>
    <xf numFmtId="165" fontId="0" fillId="0" borderId="4" xfId="0" applyNumberFormat="1" applyBorder="1"/>
    <xf numFmtId="165" fontId="0" fillId="0" borderId="9" xfId="0" applyNumberFormat="1" applyBorder="1"/>
    <xf numFmtId="165" fontId="0" fillId="0" borderId="7" xfId="0" applyNumberFormat="1" applyBorder="1"/>
    <xf numFmtId="165" fontId="0" fillId="0" borderId="0" xfId="0" applyNumberFormat="1"/>
    <xf numFmtId="165" fontId="1" fillId="6" borderId="7" xfId="0" applyNumberFormat="1" applyFont="1" applyFill="1" applyBorder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8" xfId="0" applyFont="1" applyBorder="1" applyAlignment="1"/>
    <xf numFmtId="165" fontId="0" fillId="0" borderId="0" xfId="0" applyNumberFormat="1" applyBorder="1"/>
    <xf numFmtId="164" fontId="0" fillId="0" borderId="0" xfId="0" applyNumberFormat="1" applyBorder="1"/>
    <xf numFmtId="9" fontId="5" fillId="0" borderId="0" xfId="0" applyNumberFormat="1" applyFont="1" applyBorder="1" applyAlignment="1">
      <alignment horizontal="right"/>
    </xf>
    <xf numFmtId="164" fontId="2" fillId="6" borderId="8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 wrapText="1"/>
    </xf>
    <xf numFmtId="164" fontId="0" fillId="0" borderId="5" xfId="0" applyNumberFormat="1" applyFont="1" applyBorder="1" applyAlignment="1">
      <alignment horizontal="center"/>
    </xf>
    <xf numFmtId="164" fontId="0" fillId="5" borderId="4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C94D-E1DF-FE4C-A292-D51A05EEF068}">
  <dimension ref="A1:O30"/>
  <sheetViews>
    <sheetView tabSelected="1" zoomScale="90" workbookViewId="0">
      <selection activeCell="J7" sqref="J7"/>
    </sheetView>
  </sheetViews>
  <sheetFormatPr baseColWidth="10" defaultRowHeight="16" x14ac:dyDescent="0.2"/>
  <cols>
    <col min="1" max="1" width="34.5" customWidth="1"/>
    <col min="2" max="2" width="22.6640625" customWidth="1"/>
    <col min="9" max="9" width="11.33203125" customWidth="1"/>
    <col min="11" max="12" width="11.5" customWidth="1"/>
    <col min="14" max="14" width="11.1640625" customWidth="1"/>
    <col min="15" max="15" width="10.83203125" customWidth="1"/>
  </cols>
  <sheetData>
    <row r="1" spans="1:14" ht="17" thickBot="1" x14ac:dyDescent="0.25">
      <c r="A1" s="1" t="s">
        <v>0</v>
      </c>
      <c r="B1" s="22"/>
      <c r="C1" s="22"/>
      <c r="D1" s="22"/>
      <c r="E1" s="22"/>
      <c r="F1" s="22"/>
      <c r="G1" s="22"/>
      <c r="H1" s="2"/>
    </row>
    <row r="2" spans="1:14" ht="17" thickBot="1" x14ac:dyDescent="0.25">
      <c r="B2" s="25"/>
      <c r="C2" s="26"/>
      <c r="D2" s="77" t="s">
        <v>10</v>
      </c>
      <c r="E2" s="78"/>
      <c r="F2" s="78"/>
      <c r="G2" s="79"/>
    </row>
    <row r="3" spans="1:14" ht="34" customHeight="1" thickBot="1" x14ac:dyDescent="0.25">
      <c r="A3" s="19" t="s">
        <v>1</v>
      </c>
      <c r="B3" s="23" t="s">
        <v>11</v>
      </c>
      <c r="C3" s="24" t="s">
        <v>2</v>
      </c>
      <c r="D3" s="34" t="s">
        <v>3</v>
      </c>
      <c r="E3" s="35" t="s">
        <v>4</v>
      </c>
      <c r="F3" s="35" t="s">
        <v>5</v>
      </c>
      <c r="G3" s="35" t="s">
        <v>6</v>
      </c>
      <c r="H3" s="20" t="s">
        <v>7</v>
      </c>
      <c r="K3" s="74"/>
      <c r="M3" s="80" t="s">
        <v>9</v>
      </c>
      <c r="N3" s="81"/>
    </row>
    <row r="4" spans="1:14" ht="18" thickBot="1" x14ac:dyDescent="0.3">
      <c r="A4" s="3">
        <v>1</v>
      </c>
      <c r="B4" s="3">
        <f>101+101</f>
        <v>202</v>
      </c>
      <c r="C4" s="75">
        <v>614</v>
      </c>
      <c r="D4" s="76">
        <v>1390</v>
      </c>
      <c r="E4" s="30">
        <v>950</v>
      </c>
      <c r="F4" s="30">
        <v>950</v>
      </c>
      <c r="G4" s="30">
        <v>883</v>
      </c>
      <c r="H4" s="5">
        <f>SUM(C4+D4+E4+F4+G4)</f>
        <v>4787</v>
      </c>
      <c r="I4" s="73"/>
      <c r="J4" s="73"/>
      <c r="M4" s="36" t="s">
        <v>16</v>
      </c>
      <c r="N4" s="37" t="s">
        <v>15</v>
      </c>
    </row>
    <row r="5" spans="1:14" ht="18" thickBot="1" x14ac:dyDescent="0.3">
      <c r="A5" s="3">
        <v>2</v>
      </c>
      <c r="B5" s="3">
        <f>101+101</f>
        <v>202</v>
      </c>
      <c r="C5" s="75">
        <v>599</v>
      </c>
      <c r="D5" s="76">
        <v>1356</v>
      </c>
      <c r="E5" s="30">
        <v>819</v>
      </c>
      <c r="F5" s="30">
        <v>819</v>
      </c>
      <c r="G5" s="30">
        <v>819</v>
      </c>
      <c r="H5" s="7">
        <f t="shared" ref="H5:H15" si="0">SUM(C5+D5+E5+F5+G5)</f>
        <v>4412</v>
      </c>
      <c r="I5" s="73"/>
      <c r="J5" s="73"/>
      <c r="K5" s="73"/>
      <c r="M5" s="38">
        <f>SUM(D4:G15)</f>
        <v>48321</v>
      </c>
      <c r="N5" s="39">
        <f>M5*I19</f>
        <v>4489.1658630000002</v>
      </c>
    </row>
    <row r="6" spans="1:14" ht="17" x14ac:dyDescent="0.25">
      <c r="A6" s="3">
        <v>3</v>
      </c>
      <c r="B6" s="3">
        <f>99+99</f>
        <v>198</v>
      </c>
      <c r="C6" s="4">
        <v>599</v>
      </c>
      <c r="D6" s="29">
        <v>1357</v>
      </c>
      <c r="E6" s="30">
        <v>819</v>
      </c>
      <c r="F6" s="30">
        <v>819</v>
      </c>
      <c r="G6" s="30">
        <v>819</v>
      </c>
      <c r="H6" s="7">
        <f t="shared" si="0"/>
        <v>4413</v>
      </c>
    </row>
    <row r="7" spans="1:14" ht="17" x14ac:dyDescent="0.25">
      <c r="A7" s="3">
        <v>4</v>
      </c>
      <c r="B7" s="3">
        <f>98+98</f>
        <v>196</v>
      </c>
      <c r="C7" s="4">
        <v>634</v>
      </c>
      <c r="D7" s="29">
        <v>1414</v>
      </c>
      <c r="E7" s="30">
        <v>978</v>
      </c>
      <c r="F7" s="30">
        <v>978</v>
      </c>
      <c r="G7" s="30">
        <v>910</v>
      </c>
      <c r="H7" s="7">
        <f t="shared" si="0"/>
        <v>4914</v>
      </c>
    </row>
    <row r="8" spans="1:14" ht="17" x14ac:dyDescent="0.25">
      <c r="A8" s="3">
        <v>5</v>
      </c>
      <c r="B8" s="3">
        <v>200</v>
      </c>
      <c r="C8" s="4">
        <v>809</v>
      </c>
      <c r="D8" s="29">
        <v>1605</v>
      </c>
      <c r="E8" s="30">
        <v>916</v>
      </c>
      <c r="F8" s="30">
        <v>916</v>
      </c>
      <c r="G8" s="31">
        <f>753</f>
        <v>753</v>
      </c>
      <c r="H8" s="7">
        <f t="shared" si="0"/>
        <v>4999</v>
      </c>
    </row>
    <row r="9" spans="1:14" ht="17" x14ac:dyDescent="0.25">
      <c r="A9" s="3">
        <v>6</v>
      </c>
      <c r="B9" s="3">
        <v>202</v>
      </c>
      <c r="C9" s="4">
        <v>616</v>
      </c>
      <c r="D9" s="29">
        <v>1379</v>
      </c>
      <c r="E9" s="30">
        <v>864</v>
      </c>
      <c r="F9" s="30">
        <v>864</v>
      </c>
      <c r="G9" s="31">
        <v>783</v>
      </c>
      <c r="H9" s="7">
        <f t="shared" si="0"/>
        <v>4506</v>
      </c>
    </row>
    <row r="10" spans="1:14" ht="17" x14ac:dyDescent="0.25">
      <c r="A10" s="3">
        <v>7</v>
      </c>
      <c r="B10" s="3">
        <v>202</v>
      </c>
      <c r="C10" s="4">
        <v>616</v>
      </c>
      <c r="D10" s="29">
        <v>1379</v>
      </c>
      <c r="E10" s="30">
        <v>864</v>
      </c>
      <c r="F10" s="30">
        <v>864</v>
      </c>
      <c r="G10" s="31">
        <v>783</v>
      </c>
      <c r="H10" s="7">
        <f t="shared" si="0"/>
        <v>4506</v>
      </c>
    </row>
    <row r="11" spans="1:14" ht="17" x14ac:dyDescent="0.25">
      <c r="A11" s="3">
        <v>8</v>
      </c>
      <c r="B11" s="3">
        <v>200</v>
      </c>
      <c r="C11" s="4">
        <v>788</v>
      </c>
      <c r="D11" s="29">
        <v>1605</v>
      </c>
      <c r="E11" s="30">
        <v>916</v>
      </c>
      <c r="F11" s="30">
        <v>916</v>
      </c>
      <c r="G11" s="31">
        <f>754</f>
        <v>754</v>
      </c>
      <c r="H11" s="7">
        <f t="shared" si="0"/>
        <v>4979</v>
      </c>
    </row>
    <row r="12" spans="1:14" ht="17" x14ac:dyDescent="0.25">
      <c r="A12" s="3">
        <v>9</v>
      </c>
      <c r="B12" s="3">
        <f>98+98</f>
        <v>196</v>
      </c>
      <c r="C12" s="4">
        <v>632</v>
      </c>
      <c r="D12" s="29">
        <v>1414</v>
      </c>
      <c r="E12" s="30">
        <v>978</v>
      </c>
      <c r="F12" s="30">
        <v>978</v>
      </c>
      <c r="G12" s="31">
        <v>910</v>
      </c>
      <c r="H12" s="7">
        <f t="shared" si="0"/>
        <v>4912</v>
      </c>
    </row>
    <row r="13" spans="1:14" ht="17" x14ac:dyDescent="0.25">
      <c r="A13" s="3">
        <v>10</v>
      </c>
      <c r="B13" s="3">
        <f>99+99</f>
        <v>198</v>
      </c>
      <c r="C13" s="4">
        <v>599</v>
      </c>
      <c r="D13" s="29">
        <v>1357</v>
      </c>
      <c r="E13" s="30">
        <v>819</v>
      </c>
      <c r="F13" s="30">
        <v>819</v>
      </c>
      <c r="G13" s="30">
        <v>819</v>
      </c>
      <c r="H13" s="7">
        <f>SUM(C13+D13+E13+F13+G13)</f>
        <v>4413</v>
      </c>
    </row>
    <row r="14" spans="1:14" ht="17" x14ac:dyDescent="0.25">
      <c r="A14" s="3">
        <v>11</v>
      </c>
      <c r="B14" s="3">
        <f>99+99</f>
        <v>198</v>
      </c>
      <c r="C14" s="4">
        <v>599</v>
      </c>
      <c r="D14" s="29">
        <v>1356</v>
      </c>
      <c r="E14" s="30">
        <v>819</v>
      </c>
      <c r="F14" s="30">
        <v>819</v>
      </c>
      <c r="G14" s="30">
        <v>819</v>
      </c>
      <c r="H14" s="7">
        <f t="shared" si="0"/>
        <v>4412</v>
      </c>
    </row>
    <row r="15" spans="1:14" ht="18" thickBot="1" x14ac:dyDescent="0.3">
      <c r="A15" s="8">
        <v>12</v>
      </c>
      <c r="B15" s="8">
        <f>99+99</f>
        <v>198</v>
      </c>
      <c r="C15" s="9">
        <v>614</v>
      </c>
      <c r="D15" s="32">
        <v>1390</v>
      </c>
      <c r="E15" s="33">
        <v>950</v>
      </c>
      <c r="F15" s="33">
        <v>950</v>
      </c>
      <c r="G15" s="33">
        <v>883</v>
      </c>
      <c r="H15" s="10">
        <f t="shared" si="0"/>
        <v>4787</v>
      </c>
    </row>
    <row r="16" spans="1:14" ht="17" x14ac:dyDescent="0.25">
      <c r="A16" s="11"/>
      <c r="B16" s="11"/>
      <c r="C16" s="12"/>
      <c r="D16" s="11"/>
      <c r="E16" s="11"/>
      <c r="F16" s="11"/>
      <c r="G16" s="11"/>
      <c r="H16" s="11"/>
    </row>
    <row r="17" spans="1:15" ht="18" thickBot="1" x14ac:dyDescent="0.3">
      <c r="A17" s="11"/>
      <c r="B17" s="11"/>
      <c r="C17" s="11"/>
      <c r="D17" s="11"/>
      <c r="E17" s="11"/>
      <c r="F17" s="11"/>
      <c r="G17" s="11"/>
      <c r="H17" s="11"/>
    </row>
    <row r="18" spans="1:15" ht="18" thickBot="1" x14ac:dyDescent="0.3">
      <c r="A18" s="11"/>
      <c r="B18" s="11"/>
      <c r="C18" s="11"/>
      <c r="D18" s="11"/>
      <c r="E18" s="11"/>
      <c r="F18" s="11"/>
      <c r="G18" s="11"/>
      <c r="H18" s="13"/>
      <c r="I18" s="46" t="s">
        <v>8</v>
      </c>
      <c r="J18" s="47" t="s">
        <v>15</v>
      </c>
    </row>
    <row r="19" spans="1:15" ht="18" thickBot="1" x14ac:dyDescent="0.3">
      <c r="A19" s="11"/>
      <c r="B19" s="27">
        <f>SUM(B4:B15)</f>
        <v>2392</v>
      </c>
      <c r="C19" s="14">
        <f>SUM(C4:C15)</f>
        <v>7719</v>
      </c>
      <c r="D19" s="14">
        <f>SUM(D4:D15)</f>
        <v>17002</v>
      </c>
      <c r="E19" s="14">
        <f t="shared" ref="E19:F19" si="1">SUM(E4:E15)</f>
        <v>10692</v>
      </c>
      <c r="F19" s="14">
        <f t="shared" si="1"/>
        <v>10692</v>
      </c>
      <c r="G19" s="14">
        <f>SUM(G4:G15)</f>
        <v>9935</v>
      </c>
      <c r="H19" s="48">
        <f>SUM(H4:H15)</f>
        <v>56040</v>
      </c>
      <c r="I19" s="57">
        <v>9.2902999999999999E-2</v>
      </c>
      <c r="J19" s="45">
        <f>H19*I19</f>
        <v>5206.2841200000003</v>
      </c>
      <c r="K19" s="50" t="s">
        <v>17</v>
      </c>
      <c r="L19" s="50"/>
      <c r="N19" s="6"/>
      <c r="O19" s="6"/>
    </row>
    <row r="20" spans="1:15" ht="17" x14ac:dyDescent="0.25">
      <c r="A20" s="11"/>
      <c r="B20" s="11"/>
      <c r="C20" s="11"/>
      <c r="D20" s="11"/>
      <c r="E20" s="11"/>
      <c r="F20" s="11"/>
      <c r="G20" s="11"/>
      <c r="H20" s="43"/>
      <c r="I20" s="66"/>
      <c r="J20" s="67"/>
      <c r="K20" s="41"/>
    </row>
    <row r="21" spans="1:15" ht="18" thickBot="1" x14ac:dyDescent="0.3">
      <c r="A21" s="11"/>
      <c r="B21" s="11"/>
      <c r="C21" s="11"/>
      <c r="D21" s="11"/>
      <c r="E21" s="11"/>
      <c r="F21" s="11"/>
      <c r="G21" s="11"/>
      <c r="H21" s="68"/>
      <c r="I21" s="66"/>
      <c r="J21" s="67"/>
      <c r="K21" s="41"/>
    </row>
    <row r="22" spans="1:15" ht="17" x14ac:dyDescent="0.25">
      <c r="A22" s="63" t="s">
        <v>12</v>
      </c>
      <c r="B22" s="18"/>
      <c r="C22" s="15">
        <f>148+120</f>
        <v>268</v>
      </c>
      <c r="D22" s="15"/>
      <c r="E22" s="15"/>
      <c r="F22" s="15"/>
      <c r="G22" s="16"/>
      <c r="H22" s="70">
        <f>SUM(C22:G22)</f>
        <v>268</v>
      </c>
      <c r="I22" s="59">
        <v>9.2902999999999999E-2</v>
      </c>
      <c r="J22" s="55">
        <f>H22*I22</f>
        <v>24.898004</v>
      </c>
    </row>
    <row r="23" spans="1:15" ht="18" thickBot="1" x14ac:dyDescent="0.3">
      <c r="A23" s="64" t="s">
        <v>13</v>
      </c>
      <c r="B23" s="21">
        <f>SUM(B4:B15)</f>
        <v>2392</v>
      </c>
      <c r="C23" s="42">
        <v>2870</v>
      </c>
      <c r="D23" s="42">
        <v>1146</v>
      </c>
      <c r="E23" s="42"/>
      <c r="F23" s="42"/>
      <c r="G23" s="21"/>
      <c r="H23" s="71">
        <f>SUM(B23:G23)</f>
        <v>6408</v>
      </c>
      <c r="I23" s="58">
        <v>9.2902999999999999E-2</v>
      </c>
      <c r="J23" s="28">
        <f>H23*I23</f>
        <v>595.32242399999996</v>
      </c>
    </row>
    <row r="24" spans="1:15" ht="17" x14ac:dyDescent="0.25">
      <c r="A24" s="63" t="s">
        <v>14</v>
      </c>
      <c r="B24" s="18"/>
      <c r="C24" s="15">
        <f>6973*0.8</f>
        <v>5578.4000000000005</v>
      </c>
      <c r="D24" s="15"/>
      <c r="E24" s="15"/>
      <c r="F24" s="15"/>
      <c r="G24" s="16"/>
      <c r="H24" s="70">
        <f>SUM(C24:G24)</f>
        <v>5578.4000000000005</v>
      </c>
      <c r="I24" s="59">
        <v>9.2902999999999999E-2</v>
      </c>
      <c r="J24" s="55">
        <f>H24*I24</f>
        <v>518.25009520000003</v>
      </c>
    </row>
    <row r="25" spans="1:15" ht="18" thickBot="1" x14ac:dyDescent="0.3">
      <c r="A25" s="65" t="s">
        <v>19</v>
      </c>
      <c r="B25" s="17"/>
      <c r="C25" s="17">
        <f>6973*0.2</f>
        <v>1394.6000000000001</v>
      </c>
      <c r="D25" s="17"/>
      <c r="E25" s="17"/>
      <c r="F25" s="17"/>
      <c r="G25" s="17"/>
      <c r="H25" s="72">
        <f>SUM(C25:G25)</f>
        <v>1394.6000000000001</v>
      </c>
      <c r="I25" s="60">
        <v>9.2902999999999999E-2</v>
      </c>
      <c r="J25" s="56">
        <f>H25*I25</f>
        <v>129.56252380000001</v>
      </c>
    </row>
    <row r="26" spans="1:15" ht="18" thickBot="1" x14ac:dyDescent="0.3">
      <c r="A26" s="11"/>
      <c r="B26" s="11"/>
      <c r="C26" s="11"/>
      <c r="D26" s="11"/>
      <c r="E26" s="11"/>
      <c r="F26" s="11"/>
      <c r="G26" s="11"/>
      <c r="H26" s="69">
        <f>SUM(H19:H25)</f>
        <v>69689</v>
      </c>
      <c r="I26" s="62">
        <v>9.2902999999999999E-2</v>
      </c>
      <c r="J26" s="40">
        <f>H26*I26</f>
        <v>6474.3171670000002</v>
      </c>
      <c r="K26" s="49" t="s">
        <v>18</v>
      </c>
      <c r="L26" s="50"/>
    </row>
    <row r="27" spans="1:15" ht="17" thickBot="1" x14ac:dyDescent="0.25">
      <c r="I27" s="61"/>
      <c r="J27" s="6">
        <f>SUM(J19:J25)-J26</f>
        <v>0</v>
      </c>
      <c r="K27" t="s">
        <v>20</v>
      </c>
    </row>
    <row r="28" spans="1:15" ht="18" thickBot="1" x14ac:dyDescent="0.3">
      <c r="H28" s="44">
        <f>H26-H25-H23</f>
        <v>61886.399999999994</v>
      </c>
      <c r="I28" s="57">
        <v>9.2902999999999999E-2</v>
      </c>
      <c r="J28" s="45">
        <f>H28*I28</f>
        <v>5749.4322191999991</v>
      </c>
      <c r="K28" s="51" t="s">
        <v>21</v>
      </c>
      <c r="L28" s="52"/>
    </row>
    <row r="29" spans="1:15" ht="18" thickBot="1" x14ac:dyDescent="0.3">
      <c r="H29" s="44">
        <f>H26-H28</f>
        <v>7802.6000000000058</v>
      </c>
      <c r="I29" s="62">
        <v>9.2902999999999999E-2</v>
      </c>
      <c r="J29" s="40">
        <f>H29*I29</f>
        <v>724.88494780000053</v>
      </c>
      <c r="K29" s="53" t="s">
        <v>22</v>
      </c>
      <c r="L29" s="54"/>
    </row>
    <row r="30" spans="1:15" x14ac:dyDescent="0.2">
      <c r="J30" s="6">
        <f>J26-J28-J29</f>
        <v>0</v>
      </c>
      <c r="K30" t="s">
        <v>20</v>
      </c>
    </row>
  </sheetData>
  <mergeCells count="2">
    <mergeCell ref="D2:G2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O'Brien</dc:creator>
  <cp:lastModifiedBy>Max O'Brien</cp:lastModifiedBy>
  <dcterms:created xsi:type="dcterms:W3CDTF">2022-04-27T09:16:24Z</dcterms:created>
  <dcterms:modified xsi:type="dcterms:W3CDTF">2022-05-10T13:51:47Z</dcterms:modified>
</cp:coreProperties>
</file>