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16\"/>
    </mc:Choice>
  </mc:AlternateContent>
  <xr:revisionPtr revIDLastSave="0" documentId="13_ncr:1_{3D41F6B5-64AF-47E0-87FD-639F9E87FBD4}" xr6:coauthVersionLast="34" xr6:coauthVersionMax="34" xr10:uidLastSave="{00000000-0000-0000-0000-000000000000}"/>
  <bookViews>
    <workbookView xWindow="0" yWindow="0" windowWidth="28800" windowHeight="10770" tabRatio="834" activeTab="1" xr2:uid="{00000000-000D-0000-FFFF-FFFF00000000}"/>
  </bookViews>
  <sheets>
    <sheet name="Project Summary" sheetId="1" r:id="rId1"/>
    <sheet name="Activity Schedule Summary" sheetId="28" r:id="rId2"/>
    <sheet name="Valuation Summary" sheetId="27" r:id="rId3"/>
    <sheet name="Project Overheads &amp; Scaffold" sheetId="26" r:id="rId4"/>
    <sheet name="1-44 Denyer House" sheetId="3" r:id="rId5"/>
    <sheet name="1-10 Lissenden Mansions" sheetId="4" r:id="rId6"/>
    <sheet name="11-20 Lissenden Mansions" sheetId="6" r:id="rId7"/>
    <sheet name="25 Troyes House" sheetId="5" r:id="rId8"/>
    <sheet name="5 Gillies Street" sheetId="7" r:id="rId9"/>
    <sheet name="8 Dale Road" sheetId="8" r:id="rId10"/>
    <sheet name="11 Gillies Street" sheetId="9" r:id="rId11"/>
    <sheet name="30 Grove Terrace" sheetId="10" r:id="rId12"/>
    <sheet name="25 Elaine Grove" sheetId="11" r:id="rId13"/>
    <sheet name="130 POW Road" sheetId="12" r:id="rId14"/>
    <sheet name="25 Herbert Street " sheetId="13" r:id="rId15"/>
    <sheet name="128 POW Road" sheetId="14" r:id="rId16"/>
    <sheet name="10 Gillies Street" sheetId="16" r:id="rId17"/>
    <sheet name="17 Ascham Street" sheetId="17" r:id="rId18"/>
    <sheet name="13 Doynton Street" sheetId="15" r:id="rId19"/>
    <sheet name="111 Chetwynd Road" sheetId="18" r:id="rId20"/>
    <sheet name="19 Ascham Street" sheetId="19" r:id="rId21"/>
    <sheet name="66 Leverton Street" sheetId="20" r:id="rId22"/>
    <sheet name="13 Oseney Street" sheetId="21" r:id="rId23"/>
    <sheet name="29 Grove Terrace" sheetId="22" r:id="rId24"/>
    <sheet name="28 Leighton Road" sheetId="23" r:id="rId25"/>
    <sheet name="13 Mortimer Terrace" sheetId="24" r:id="rId26"/>
    <sheet name="13 Winscombe Terrace" sheetId="25" r:id="rId27"/>
  </sheets>
  <externalReferences>
    <externalReference r:id="rId28"/>
  </externalReferences>
  <definedNames>
    <definedName name="_xlnm._FilterDatabase" localSheetId="16" hidden="1">'10 Gillies Street'!$B$8:$AE$49</definedName>
    <definedName name="_xlnm._FilterDatabase" localSheetId="10" hidden="1">'11 Gillies Street'!$B$8:$AE$79</definedName>
    <definedName name="_xlnm._FilterDatabase" localSheetId="5" hidden="1">'1-10 Lissenden Mansions'!$B$8:$AE$52</definedName>
    <definedName name="_xlnm._FilterDatabase" localSheetId="19" hidden="1">'111 Chetwynd Road'!$B$8:$AE$69</definedName>
    <definedName name="_xlnm._FilterDatabase" localSheetId="6" hidden="1">'11-20 Lissenden Mansions'!$B$8:$AE$54</definedName>
    <definedName name="_xlnm._FilterDatabase" localSheetId="15" hidden="1">'128 POW Road'!$B$8:$AE$74</definedName>
    <definedName name="_xlnm._FilterDatabase" localSheetId="18" hidden="1">'13 Doynton Street'!$B$8:$AE$62</definedName>
    <definedName name="_xlnm._FilterDatabase" localSheetId="25" hidden="1">'13 Mortimer Terrace'!$B$8:$AE$53</definedName>
    <definedName name="_xlnm._FilterDatabase" localSheetId="22" hidden="1">'13 Oseney Street'!$B$8:$AE$61</definedName>
    <definedName name="_xlnm._FilterDatabase" localSheetId="26" hidden="1">'13 Winscombe Terrace'!$B$8:$AE$46</definedName>
    <definedName name="_xlnm._FilterDatabase" localSheetId="13" hidden="1">'130 POW Road'!$B$8:$AE$89</definedName>
    <definedName name="_xlnm._FilterDatabase" localSheetId="4" hidden="1">'1-44 Denyer House'!$B$8:$AE$79</definedName>
    <definedName name="_xlnm._FilterDatabase" localSheetId="17" hidden="1">'17 Ascham Street'!$B$8:$AE$73</definedName>
    <definedName name="_xlnm._FilterDatabase" localSheetId="20" hidden="1">'19 Ascham Street'!$B$8:$AE$88</definedName>
    <definedName name="_xlnm._FilterDatabase" localSheetId="12" hidden="1">'25 Elaine Grove'!$B$8:$AE$82</definedName>
    <definedName name="_xlnm._FilterDatabase" localSheetId="14" hidden="1">'25 Herbert Street '!$B$8:$AE$72</definedName>
    <definedName name="_xlnm._FilterDatabase" localSheetId="7" hidden="1">'25 Troyes House'!$B$8:$AE$46</definedName>
    <definedName name="_xlnm._FilterDatabase" localSheetId="24" hidden="1">'28 Leighton Road'!$B$8:$AE$74</definedName>
    <definedName name="_xlnm._FilterDatabase" localSheetId="23" hidden="1">'29 Grove Terrace'!$B$8:$AE$67</definedName>
    <definedName name="_xlnm._FilterDatabase" localSheetId="11" hidden="1">'30 Grove Terrace'!$B$8:$AE$69</definedName>
    <definedName name="_xlnm._FilterDatabase" localSheetId="8" hidden="1">'5 Gillies Street'!$B$8:$AE$59</definedName>
    <definedName name="_xlnm._FilterDatabase" localSheetId="21" hidden="1">'66 Leverton Street'!$B$8:$AE$65</definedName>
    <definedName name="_xlnm._FilterDatabase" localSheetId="9" hidden="1">'8 Dale Road'!$B$8:$AE$57</definedName>
    <definedName name="_xlnm._FilterDatabase" localSheetId="1" hidden="1">'Activity Schedule Summary'!$A$7:$W$262</definedName>
    <definedName name="_xlnm._FilterDatabase" localSheetId="3" hidden="1">'Project Overheads &amp; Scaffold'!$A$8:$AB$57</definedName>
    <definedName name="_xlnm.Print_Titles" localSheetId="12">'25 Elaine Grove'!$1:$8</definedName>
    <definedName name="PropertyStart">'[1]Packet Rate Library'!$V$7</definedName>
  </definedNames>
  <calcPr calcId="17901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50" i="26" l="1"/>
  <c r="Z51" i="26"/>
  <c r="Z53" i="26"/>
  <c r="AB53" i="26" s="1"/>
  <c r="Z54" i="26"/>
  <c r="AB54" i="26" s="1"/>
  <c r="M48" i="26" l="1"/>
  <c r="Y68" i="8"/>
  <c r="T58" i="5" l="1"/>
  <c r="Y58" i="5"/>
  <c r="AB58" i="5"/>
  <c r="AD58" i="5"/>
  <c r="AC58" i="5" s="1"/>
  <c r="AE58" i="5"/>
  <c r="T53" i="5"/>
  <c r="C32" i="28" s="1"/>
  <c r="AA58" i="5" l="1"/>
  <c r="M33" i="1"/>
  <c r="AD61" i="24" l="1"/>
  <c r="AE61" i="24" s="1"/>
  <c r="AD60" i="24"/>
  <c r="AE60" i="24" s="1"/>
  <c r="AD59" i="24"/>
  <c r="AE59" i="24" s="1"/>
  <c r="AD58" i="24"/>
  <c r="AE58" i="24" s="1"/>
  <c r="AD57" i="24"/>
  <c r="AE57" i="24" s="1"/>
  <c r="AD54" i="24"/>
  <c r="AE54" i="24" s="1"/>
  <c r="Y78" i="3"/>
  <c r="AD78" i="3" s="1"/>
  <c r="Y63" i="7"/>
  <c r="Y85" i="9"/>
  <c r="Y93" i="19"/>
  <c r="Y87" i="11"/>
  <c r="AB93" i="19" l="1"/>
  <c r="AD93" i="19"/>
  <c r="AE93" i="19" s="1"/>
  <c r="AB85" i="9"/>
  <c r="AD85" i="9"/>
  <c r="AE85" i="9" s="1"/>
  <c r="AB63" i="7"/>
  <c r="AD63" i="7"/>
  <c r="AE63" i="7" s="1"/>
  <c r="AB87" i="11"/>
  <c r="AD87" i="11"/>
  <c r="AE87" i="11" s="1"/>
  <c r="AB78" i="3"/>
  <c r="AE78" i="3" s="1"/>
  <c r="Y56" i="24"/>
  <c r="AD56" i="24" s="1"/>
  <c r="Y71" i="22"/>
  <c r="AD71" i="22" s="1"/>
  <c r="Y69" i="20"/>
  <c r="AD69" i="20" s="1"/>
  <c r="Y92" i="19"/>
  <c r="Y77" i="17"/>
  <c r="Y78" i="14"/>
  <c r="Y75" i="13"/>
  <c r="Y53" i="16"/>
  <c r="Y93" i="12"/>
  <c r="Y66" i="15"/>
  <c r="Y86" i="11"/>
  <c r="Y73" i="10"/>
  <c r="Y84" i="9"/>
  <c r="Y60" i="8"/>
  <c r="Y61" i="7"/>
  <c r="Y44" i="5"/>
  <c r="Y77" i="3"/>
  <c r="AB69" i="20" l="1"/>
  <c r="AB84" i="9"/>
  <c r="AD84" i="9"/>
  <c r="AE84" i="9" s="1"/>
  <c r="AB93" i="12"/>
  <c r="AD93" i="12"/>
  <c r="AB77" i="17"/>
  <c r="AD77" i="17"/>
  <c r="AE77" i="17" s="1"/>
  <c r="AB44" i="5"/>
  <c r="AD44" i="5"/>
  <c r="AB73" i="10"/>
  <c r="AD73" i="10"/>
  <c r="AB53" i="16"/>
  <c r="AD53" i="16"/>
  <c r="AB92" i="19"/>
  <c r="AD92" i="19"/>
  <c r="AB71" i="22"/>
  <c r="AE71" i="22" s="1"/>
  <c r="AB77" i="3"/>
  <c r="AD77" i="3"/>
  <c r="AE77" i="3" s="1"/>
  <c r="AB61" i="7"/>
  <c r="AD61" i="7"/>
  <c r="AE61" i="7" s="1"/>
  <c r="AB86" i="11"/>
  <c r="AD86" i="11"/>
  <c r="AB75" i="13"/>
  <c r="AD75" i="13"/>
  <c r="AE75" i="13" s="1"/>
  <c r="AB60" i="8"/>
  <c r="AD60" i="8"/>
  <c r="AE60" i="8" s="1"/>
  <c r="AB66" i="15"/>
  <c r="AD66" i="15"/>
  <c r="AE66" i="15" s="1"/>
  <c r="AB78" i="14"/>
  <c r="AD78" i="14"/>
  <c r="AE78" i="14" s="1"/>
  <c r="AE69" i="20"/>
  <c r="AB56" i="24"/>
  <c r="AE56" i="24" s="1"/>
  <c r="AE93" i="12" l="1"/>
  <c r="AE92" i="19"/>
  <c r="AE73" i="10"/>
  <c r="AE86" i="11"/>
  <c r="AE53" i="16"/>
  <c r="AE44" i="5"/>
  <c r="Y55" i="24"/>
  <c r="AD55" i="24" s="1"/>
  <c r="Y77" i="23"/>
  <c r="AD77" i="23" s="1"/>
  <c r="Y70" i="22"/>
  <c r="Y91" i="19"/>
  <c r="Y76" i="17"/>
  <c r="Y52" i="16"/>
  <c r="Y77" i="14"/>
  <c r="Y92" i="12"/>
  <c r="Y65" i="15"/>
  <c r="Y85" i="11"/>
  <c r="Y72" i="10"/>
  <c r="Y83" i="9"/>
  <c r="Y62" i="7"/>
  <c r="Y43" i="5"/>
  <c r="Y76" i="3"/>
  <c r="AB76" i="3" l="1"/>
  <c r="AD76" i="3"/>
  <c r="AB77" i="14"/>
  <c r="AD77" i="14"/>
  <c r="AB70" i="22"/>
  <c r="AD70" i="22"/>
  <c r="AB43" i="5"/>
  <c r="AD43" i="5"/>
  <c r="AB85" i="11"/>
  <c r="AD85" i="11"/>
  <c r="AE85" i="11" s="1"/>
  <c r="AB52" i="16"/>
  <c r="AD52" i="16"/>
  <c r="AE52" i="16" s="1"/>
  <c r="AB62" i="7"/>
  <c r="AD62" i="7"/>
  <c r="AB65" i="15"/>
  <c r="AD65" i="15"/>
  <c r="AB76" i="17"/>
  <c r="AD76" i="17"/>
  <c r="AB83" i="9"/>
  <c r="AD83" i="9"/>
  <c r="AB92" i="12"/>
  <c r="AD92" i="12"/>
  <c r="AB91" i="19"/>
  <c r="AD91" i="19"/>
  <c r="AB72" i="10"/>
  <c r="AD72" i="10"/>
  <c r="AB55" i="24"/>
  <c r="AE55" i="24" s="1"/>
  <c r="AB77" i="23"/>
  <c r="AE77" i="23" s="1"/>
  <c r="Y74" i="13"/>
  <c r="Y59" i="8"/>
  <c r="Y71" i="10"/>
  <c r="AD71" i="10" s="1"/>
  <c r="Y69" i="22"/>
  <c r="Y90" i="19"/>
  <c r="Y75" i="17"/>
  <c r="Y82" i="9"/>
  <c r="AD82" i="9" s="1"/>
  <c r="Y51" i="16"/>
  <c r="Y76" i="14"/>
  <c r="Y91" i="12"/>
  <c r="Y68" i="20"/>
  <c r="Y84" i="11"/>
  <c r="Y64" i="15"/>
  <c r="Y75" i="3"/>
  <c r="AE65" i="15" l="1"/>
  <c r="AE62" i="7"/>
  <c r="AB84" i="11"/>
  <c r="AD84" i="11"/>
  <c r="AB51" i="16"/>
  <c r="AD51" i="16"/>
  <c r="AE51" i="16" s="1"/>
  <c r="AB69" i="22"/>
  <c r="AD69" i="22"/>
  <c r="AE69" i="22" s="1"/>
  <c r="AD75" i="3"/>
  <c r="AB75" i="3"/>
  <c r="AB91" i="12"/>
  <c r="AD91" i="12"/>
  <c r="AE91" i="12" s="1"/>
  <c r="AB75" i="17"/>
  <c r="AD75" i="17"/>
  <c r="AE75" i="17" s="1"/>
  <c r="AB59" i="8"/>
  <c r="AD59" i="8"/>
  <c r="AE59" i="8" s="1"/>
  <c r="AB64" i="15"/>
  <c r="AD64" i="15"/>
  <c r="AE64" i="15" s="1"/>
  <c r="AB76" i="14"/>
  <c r="AD76" i="14"/>
  <c r="AE76" i="14" s="1"/>
  <c r="AB90" i="19"/>
  <c r="AD90" i="19"/>
  <c r="AE90" i="19" s="1"/>
  <c r="AB74" i="13"/>
  <c r="AD74" i="13"/>
  <c r="AE74" i="13" s="1"/>
  <c r="AE72" i="10"/>
  <c r="AE92" i="12"/>
  <c r="AE76" i="17"/>
  <c r="AE43" i="5"/>
  <c r="AE77" i="14"/>
  <c r="AB68" i="20"/>
  <c r="AD68" i="20"/>
  <c r="AE71" i="10"/>
  <c r="AE91" i="19"/>
  <c r="AE83" i="9"/>
  <c r="AE70" i="22"/>
  <c r="AE76" i="3"/>
  <c r="AB71" i="10"/>
  <c r="AB82" i="9"/>
  <c r="Y76" i="23"/>
  <c r="Y81" i="9"/>
  <c r="Y67" i="20"/>
  <c r="Y42" i="5"/>
  <c r="AD42" i="5" s="1"/>
  <c r="Y74" i="3"/>
  <c r="AB74" i="3" l="1"/>
  <c r="AD74" i="3"/>
  <c r="AB76" i="23"/>
  <c r="AD76" i="23"/>
  <c r="AE82" i="9"/>
  <c r="AD53" i="5"/>
  <c r="I32" i="28" s="1"/>
  <c r="AE68" i="20"/>
  <c r="AE75" i="3"/>
  <c r="AB67" i="20"/>
  <c r="AD67" i="20"/>
  <c r="AE67" i="20" s="1"/>
  <c r="AB81" i="9"/>
  <c r="AD81" i="9"/>
  <c r="AE81" i="9" s="1"/>
  <c r="AE84" i="11"/>
  <c r="AB42" i="5"/>
  <c r="AB53" i="5" s="1"/>
  <c r="F32" i="28" s="1"/>
  <c r="Y53" i="5"/>
  <c r="Y73" i="3"/>
  <c r="G32" i="28" l="1"/>
  <c r="AB73" i="3"/>
  <c r="AD73" i="3"/>
  <c r="AC53" i="5"/>
  <c r="H32" i="28" s="1"/>
  <c r="D32" i="28"/>
  <c r="AE42" i="5"/>
  <c r="AE53" i="5" s="1"/>
  <c r="AE76" i="23"/>
  <c r="AE74" i="3"/>
  <c r="AA53" i="5"/>
  <c r="E32" i="28" s="1"/>
  <c r="Y72" i="18"/>
  <c r="AB72" i="18" s="1"/>
  <c r="AE73" i="3" l="1"/>
  <c r="S54" i="26"/>
  <c r="U54" i="26" s="1"/>
  <c r="S53" i="26" l="1"/>
  <c r="U53" i="26" s="1"/>
  <c r="T288" i="28" l="1"/>
  <c r="T289" i="28" s="1"/>
  <c r="T290" i="28" s="1"/>
  <c r="U288" i="28"/>
  <c r="U289" i="28" s="1"/>
  <c r="U290" i="28" s="1"/>
  <c r="S288" i="28" l="1"/>
  <c r="S289" i="28" s="1"/>
  <c r="R288" i="28"/>
  <c r="R289" i="28" s="1"/>
  <c r="Q288" i="28"/>
  <c r="Q289" i="28" s="1"/>
  <c r="P288" i="28"/>
  <c r="P289" i="28" s="1"/>
  <c r="O288" i="28"/>
  <c r="O289" i="28" s="1"/>
  <c r="N288" i="28"/>
  <c r="M288" i="28"/>
  <c r="M289" i="28" s="1"/>
  <c r="L288" i="28"/>
  <c r="K288" i="28"/>
  <c r="K289" i="28" s="1"/>
  <c r="J288" i="28"/>
  <c r="J289" i="28" s="1"/>
  <c r="V287" i="28"/>
  <c r="P290" i="28" l="1"/>
  <c r="L289" i="28"/>
  <c r="L290" i="28" s="1"/>
  <c r="J290" i="28"/>
  <c r="R290" i="28"/>
  <c r="N289" i="28"/>
  <c r="N290" i="28" s="1"/>
  <c r="V289" i="28"/>
  <c r="M290" i="28"/>
  <c r="Q290" i="28"/>
  <c r="V288" i="28"/>
  <c r="K290" i="28"/>
  <c r="O290" i="28"/>
  <c r="S290" i="28"/>
  <c r="AB50" i="26"/>
  <c r="V290" i="28" l="1"/>
  <c r="U260" i="28"/>
  <c r="U262" i="28" s="1"/>
  <c r="T260" i="28"/>
  <c r="T262" i="28" s="1"/>
  <c r="S260" i="28"/>
  <c r="S262" i="28" s="1"/>
  <c r="R260" i="28"/>
  <c r="R282" i="28" s="1"/>
  <c r="Q260" i="28"/>
  <c r="Q282" i="28" s="1"/>
  <c r="P260" i="28"/>
  <c r="P282" i="28" s="1"/>
  <c r="O260" i="28"/>
  <c r="O282" i="28" s="1"/>
  <c r="N260" i="28"/>
  <c r="N282" i="28" s="1"/>
  <c r="M260" i="28"/>
  <c r="M282" i="28" s="1"/>
  <c r="L260" i="28"/>
  <c r="L262" i="28" s="1"/>
  <c r="K260" i="28"/>
  <c r="K282" i="28" s="1"/>
  <c r="J260" i="28"/>
  <c r="J282" i="28" s="1"/>
  <c r="V258" i="28"/>
  <c r="V281" i="28" s="1"/>
  <c r="V255" i="28"/>
  <c r="V254" i="28"/>
  <c r="V253" i="28"/>
  <c r="V252" i="28"/>
  <c r="V251" i="28"/>
  <c r="V250" i="28"/>
  <c r="V249" i="28"/>
  <c r="V248" i="28"/>
  <c r="V247" i="28"/>
  <c r="V244" i="28"/>
  <c r="V243" i="28"/>
  <c r="V242" i="28"/>
  <c r="V241" i="28"/>
  <c r="V240" i="28"/>
  <c r="V239" i="28"/>
  <c r="V238" i="28"/>
  <c r="V237" i="28"/>
  <c r="V236" i="28"/>
  <c r="V233" i="28"/>
  <c r="V232" i="28"/>
  <c r="V231" i="28"/>
  <c r="V230" i="28"/>
  <c r="V229" i="28"/>
  <c r="V228" i="28"/>
  <c r="V227" i="28"/>
  <c r="V226" i="28"/>
  <c r="V225" i="28"/>
  <c r="V222" i="28"/>
  <c r="V221" i="28"/>
  <c r="V220" i="28"/>
  <c r="V219" i="28"/>
  <c r="V218" i="28"/>
  <c r="V217" i="28"/>
  <c r="V216" i="28"/>
  <c r="V215" i="28"/>
  <c r="V212" i="28"/>
  <c r="V211" i="28"/>
  <c r="V210" i="28"/>
  <c r="V209" i="28"/>
  <c r="V208" i="28"/>
  <c r="V207" i="28"/>
  <c r="V206" i="28"/>
  <c r="V205" i="28"/>
  <c r="V202" i="28"/>
  <c r="V201" i="28"/>
  <c r="V200" i="28"/>
  <c r="V199" i="28"/>
  <c r="V198" i="28"/>
  <c r="V197" i="28"/>
  <c r="V196" i="28"/>
  <c r="V195" i="28"/>
  <c r="V194" i="28"/>
  <c r="V193" i="28"/>
  <c r="V190" i="28"/>
  <c r="V189" i="28"/>
  <c r="V188" i="28"/>
  <c r="V187" i="28"/>
  <c r="V186" i="28"/>
  <c r="V185" i="28"/>
  <c r="V184" i="28"/>
  <c r="V183" i="28"/>
  <c r="V182" i="28"/>
  <c r="V181" i="28"/>
  <c r="V178" i="28"/>
  <c r="V177" i="28"/>
  <c r="V176" i="28"/>
  <c r="V175" i="28"/>
  <c r="V174" i="28"/>
  <c r="V173" i="28"/>
  <c r="V172" i="28"/>
  <c r="V171" i="28"/>
  <c r="V170" i="28"/>
  <c r="V167" i="28"/>
  <c r="V274" i="28" s="1"/>
  <c r="V166" i="28"/>
  <c r="V165" i="28"/>
  <c r="V164" i="28"/>
  <c r="V163" i="28"/>
  <c r="V162" i="28"/>
  <c r="V161" i="28"/>
  <c r="V160" i="28"/>
  <c r="V159" i="28"/>
  <c r="V158" i="28"/>
  <c r="V155" i="28"/>
  <c r="V154" i="28"/>
  <c r="V153" i="28"/>
  <c r="V152" i="28"/>
  <c r="V151" i="28"/>
  <c r="V150" i="28"/>
  <c r="V149" i="28"/>
  <c r="V148" i="28"/>
  <c r="V147" i="28"/>
  <c r="V144" i="28"/>
  <c r="V143" i="28"/>
  <c r="V142" i="28"/>
  <c r="V141" i="28"/>
  <c r="V140" i="28"/>
  <c r="V139" i="28"/>
  <c r="V138" i="28"/>
  <c r="V137" i="28"/>
  <c r="V134" i="28"/>
  <c r="V133" i="28"/>
  <c r="V132" i="28"/>
  <c r="V131" i="28"/>
  <c r="V130" i="28"/>
  <c r="V129" i="28"/>
  <c r="V128" i="28"/>
  <c r="V127" i="28"/>
  <c r="V126" i="28"/>
  <c r="V123" i="28"/>
  <c r="V122" i="28"/>
  <c r="V121" i="28"/>
  <c r="V120" i="28"/>
  <c r="V119" i="28"/>
  <c r="V118" i="28"/>
  <c r="V117" i="28"/>
  <c r="V116" i="28"/>
  <c r="V115" i="28"/>
  <c r="V112" i="28"/>
  <c r="V269" i="28" s="1"/>
  <c r="V111" i="28"/>
  <c r="V110" i="28"/>
  <c r="V109" i="28"/>
  <c r="V108" i="28"/>
  <c r="V107" i="28"/>
  <c r="V106" i="28"/>
  <c r="V105" i="28"/>
  <c r="V104" i="28"/>
  <c r="V103" i="28"/>
  <c r="V100" i="28"/>
  <c r="V99" i="28"/>
  <c r="V98" i="28"/>
  <c r="V97" i="28"/>
  <c r="V96" i="28"/>
  <c r="V95" i="28"/>
  <c r="V94" i="28"/>
  <c r="V93" i="28"/>
  <c r="V92" i="28"/>
  <c r="V91" i="28"/>
  <c r="V88" i="28"/>
  <c r="V87" i="28"/>
  <c r="V86" i="28"/>
  <c r="V85" i="28"/>
  <c r="V84" i="28"/>
  <c r="V83" i="28"/>
  <c r="V82" i="28"/>
  <c r="V81" i="28"/>
  <c r="V78" i="28"/>
  <c r="V77" i="28"/>
  <c r="V76" i="28"/>
  <c r="V75" i="28"/>
  <c r="V74" i="28"/>
  <c r="V73" i="28"/>
  <c r="V72" i="28"/>
  <c r="V71" i="28"/>
  <c r="V70" i="28"/>
  <c r="V67" i="28"/>
  <c r="V66" i="28"/>
  <c r="V65" i="28"/>
  <c r="V64" i="28"/>
  <c r="V63" i="28"/>
  <c r="V62" i="28"/>
  <c r="V61" i="28"/>
  <c r="V60" i="28"/>
  <c r="V59" i="28"/>
  <c r="V56" i="28"/>
  <c r="V55" i="28"/>
  <c r="V54" i="28"/>
  <c r="V53" i="28"/>
  <c r="V52" i="28"/>
  <c r="V51" i="28"/>
  <c r="V50" i="28"/>
  <c r="V49" i="28"/>
  <c r="V48" i="28"/>
  <c r="V45" i="28"/>
  <c r="V44" i="28"/>
  <c r="V43" i="28"/>
  <c r="V42" i="28"/>
  <c r="V41" i="28"/>
  <c r="V40" i="28"/>
  <c r="V37" i="28"/>
  <c r="V266" i="28" s="1"/>
  <c r="V36" i="28"/>
  <c r="V35" i="28"/>
  <c r="V34" i="28"/>
  <c r="V33" i="28"/>
  <c r="V31" i="28"/>
  <c r="V30" i="28"/>
  <c r="V29" i="28"/>
  <c r="V26" i="28"/>
  <c r="V25" i="28"/>
  <c r="V24" i="28"/>
  <c r="V23" i="28"/>
  <c r="V22" i="28"/>
  <c r="V21" i="28"/>
  <c r="V275" i="28"/>
  <c r="V18" i="28"/>
  <c r="V267" i="28"/>
  <c r="V17" i="28"/>
  <c r="V276" i="28" s="1"/>
  <c r="V16" i="28"/>
  <c r="V15" i="28"/>
  <c r="V14" i="28"/>
  <c r="V13" i="28"/>
  <c r="V12" i="28"/>
  <c r="V11" i="28"/>
  <c r="V10" i="28"/>
  <c r="U282" i="28"/>
  <c r="T282" i="28"/>
  <c r="S282" i="28"/>
  <c r="U281" i="28"/>
  <c r="T281" i="28"/>
  <c r="S281" i="28"/>
  <c r="R281" i="28"/>
  <c r="Q281" i="28"/>
  <c r="P281" i="28"/>
  <c r="O281" i="28"/>
  <c r="N281" i="28"/>
  <c r="M281" i="28"/>
  <c r="L281" i="28"/>
  <c r="K281" i="28"/>
  <c r="J281" i="28"/>
  <c r="U279" i="28"/>
  <c r="T279" i="28"/>
  <c r="S279" i="28"/>
  <c r="R279" i="28"/>
  <c r="Q279" i="28"/>
  <c r="P279" i="28"/>
  <c r="O279" i="28"/>
  <c r="N279" i="28"/>
  <c r="M279" i="28"/>
  <c r="L279" i="28"/>
  <c r="K279" i="28"/>
  <c r="J279" i="28"/>
  <c r="U278" i="28"/>
  <c r="T278" i="28"/>
  <c r="S278" i="28"/>
  <c r="R278" i="28"/>
  <c r="Q278" i="28"/>
  <c r="P278" i="28"/>
  <c r="O278" i="28"/>
  <c r="N278" i="28"/>
  <c r="M278" i="28"/>
  <c r="L278" i="28"/>
  <c r="K278" i="28"/>
  <c r="J278" i="28"/>
  <c r="U277" i="28"/>
  <c r="T277" i="28"/>
  <c r="S277" i="28"/>
  <c r="R277" i="28"/>
  <c r="Q277" i="28"/>
  <c r="P277" i="28"/>
  <c r="O277" i="28"/>
  <c r="N277" i="28"/>
  <c r="M277" i="28"/>
  <c r="L277" i="28"/>
  <c r="K277" i="28"/>
  <c r="J277" i="28"/>
  <c r="U276" i="28"/>
  <c r="T276" i="28"/>
  <c r="S276" i="28"/>
  <c r="R276" i="28"/>
  <c r="Q276" i="28"/>
  <c r="P276" i="28"/>
  <c r="O276" i="28"/>
  <c r="N276" i="28"/>
  <c r="M276" i="28"/>
  <c r="L276" i="28"/>
  <c r="K276" i="28"/>
  <c r="J276" i="28"/>
  <c r="U275" i="28"/>
  <c r="T275" i="28"/>
  <c r="S275" i="28"/>
  <c r="R275" i="28"/>
  <c r="Q275" i="28"/>
  <c r="P275" i="28"/>
  <c r="O275" i="28"/>
  <c r="N275" i="28"/>
  <c r="M275" i="28"/>
  <c r="L275" i="28"/>
  <c r="K275" i="28"/>
  <c r="J275" i="28"/>
  <c r="U274" i="28"/>
  <c r="T274" i="28"/>
  <c r="S274" i="28"/>
  <c r="R274" i="28"/>
  <c r="Q274" i="28"/>
  <c r="P274" i="28"/>
  <c r="O274" i="28"/>
  <c r="N274" i="28"/>
  <c r="M274" i="28"/>
  <c r="L274" i="28"/>
  <c r="K274" i="28"/>
  <c r="J274" i="28"/>
  <c r="U273" i="28"/>
  <c r="T273" i="28"/>
  <c r="S273" i="28"/>
  <c r="R273" i="28"/>
  <c r="Q273" i="28"/>
  <c r="P273" i="28"/>
  <c r="O273" i="28"/>
  <c r="N273" i="28"/>
  <c r="M273" i="28"/>
  <c r="L273" i="28"/>
  <c r="K273" i="28"/>
  <c r="J273" i="28"/>
  <c r="U272" i="28"/>
  <c r="T272" i="28"/>
  <c r="S272" i="28"/>
  <c r="R272" i="28"/>
  <c r="Q272" i="28"/>
  <c r="P272" i="28"/>
  <c r="O272" i="28"/>
  <c r="N272" i="28"/>
  <c r="M272" i="28"/>
  <c r="L272" i="28"/>
  <c r="K272" i="28"/>
  <c r="J272" i="28"/>
  <c r="U271" i="28"/>
  <c r="T271" i="28"/>
  <c r="S271" i="28"/>
  <c r="R271" i="28"/>
  <c r="Q271" i="28"/>
  <c r="P271" i="28"/>
  <c r="O271" i="28"/>
  <c r="N271" i="28"/>
  <c r="M271" i="28"/>
  <c r="L271" i="28"/>
  <c r="K271" i="28"/>
  <c r="J271" i="28"/>
  <c r="U270" i="28"/>
  <c r="T270" i="28"/>
  <c r="S270" i="28"/>
  <c r="R270" i="28"/>
  <c r="Q270" i="28"/>
  <c r="P270" i="28"/>
  <c r="O270" i="28"/>
  <c r="N270" i="28"/>
  <c r="M270" i="28"/>
  <c r="L270" i="28"/>
  <c r="K270" i="28"/>
  <c r="J270" i="28"/>
  <c r="U269" i="28"/>
  <c r="T269" i="28"/>
  <c r="S269" i="28"/>
  <c r="R269" i="28"/>
  <c r="Q269" i="28"/>
  <c r="P269" i="28"/>
  <c r="O269" i="28"/>
  <c r="N269" i="28"/>
  <c r="M269" i="28"/>
  <c r="L269" i="28"/>
  <c r="K269" i="28"/>
  <c r="J269" i="28"/>
  <c r="U268" i="28"/>
  <c r="T268" i="28"/>
  <c r="S268" i="28"/>
  <c r="R268" i="28"/>
  <c r="Q268" i="28"/>
  <c r="P268" i="28"/>
  <c r="O268" i="28"/>
  <c r="N268" i="28"/>
  <c r="M268" i="28"/>
  <c r="L268" i="28"/>
  <c r="K268" i="28"/>
  <c r="J268" i="28"/>
  <c r="U267" i="28"/>
  <c r="T267" i="28"/>
  <c r="S267" i="28"/>
  <c r="R267" i="28"/>
  <c r="Q267" i="28"/>
  <c r="P267" i="28"/>
  <c r="O267" i="28"/>
  <c r="N267" i="28"/>
  <c r="M267" i="28"/>
  <c r="L267" i="28"/>
  <c r="K267" i="28"/>
  <c r="J267" i="28"/>
  <c r="U266" i="28"/>
  <c r="T266" i="28"/>
  <c r="S266" i="28"/>
  <c r="R266" i="28"/>
  <c r="Q266" i="28"/>
  <c r="P266" i="28"/>
  <c r="O266" i="28"/>
  <c r="N266" i="28"/>
  <c r="M266" i="28"/>
  <c r="L266" i="28"/>
  <c r="K266" i="28"/>
  <c r="J266" i="28"/>
  <c r="U265" i="28"/>
  <c r="T265" i="28"/>
  <c r="S265" i="28"/>
  <c r="R265" i="28"/>
  <c r="Q265" i="28"/>
  <c r="P265" i="28"/>
  <c r="O265" i="28"/>
  <c r="N265" i="28"/>
  <c r="M265" i="28"/>
  <c r="L265" i="28"/>
  <c r="K265" i="28"/>
  <c r="J265" i="28"/>
  <c r="U264" i="28"/>
  <c r="T264" i="28"/>
  <c r="S264" i="28"/>
  <c r="R264" i="28"/>
  <c r="Q264" i="28"/>
  <c r="P264" i="28"/>
  <c r="O264" i="28"/>
  <c r="N264" i="28"/>
  <c r="M264" i="28"/>
  <c r="L264" i="28"/>
  <c r="K264" i="28"/>
  <c r="J264" i="28"/>
  <c r="M262" i="28" l="1"/>
  <c r="U284" i="28"/>
  <c r="U285" i="28" s="1"/>
  <c r="O262" i="28"/>
  <c r="L282" i="28"/>
  <c r="L284" i="28" s="1"/>
  <c r="L285" i="28" s="1"/>
  <c r="P262" i="28"/>
  <c r="Q262" i="28"/>
  <c r="Q284" i="28"/>
  <c r="P284" i="28"/>
  <c r="K284" i="28"/>
  <c r="O284" i="28"/>
  <c r="S284" i="28"/>
  <c r="S285" i="28" s="1"/>
  <c r="T284" i="28"/>
  <c r="T285" i="28" s="1"/>
  <c r="K262" i="28"/>
  <c r="K285" i="28" s="1"/>
  <c r="M284" i="28"/>
  <c r="J262" i="28"/>
  <c r="N262" i="28"/>
  <c r="R262" i="28"/>
  <c r="J284" i="28"/>
  <c r="N284" i="28"/>
  <c r="R284" i="28"/>
  <c r="V260" i="28"/>
  <c r="V282" i="28" s="1"/>
  <c r="V279" i="28"/>
  <c r="V272" i="28"/>
  <c r="V268" i="28"/>
  <c r="V273" i="28"/>
  <c r="V270" i="28"/>
  <c r="V271" i="28"/>
  <c r="V278" i="28"/>
  <c r="V277" i="28"/>
  <c r="V264" i="28"/>
  <c r="V265" i="28"/>
  <c r="M285" i="28" l="1"/>
  <c r="O285" i="28"/>
  <c r="J285" i="28"/>
  <c r="P285" i="28"/>
  <c r="Q285" i="28"/>
  <c r="R285" i="28"/>
  <c r="V262" i="28"/>
  <c r="N285" i="28"/>
  <c r="V284" i="28"/>
  <c r="V285" i="28" l="1"/>
  <c r="AG46" i="23"/>
  <c r="AG36" i="11"/>
  <c r="AG35" i="9"/>
  <c r="AG32" i="9"/>
  <c r="AG27" i="9"/>
  <c r="AG16" i="9"/>
  <c r="AG32" i="8"/>
  <c r="AG16" i="7"/>
  <c r="AG16" i="5"/>
  <c r="AG25" i="3"/>
  <c r="AG28" i="3"/>
  <c r="AG17" i="15" l="1"/>
  <c r="AG45" i="10" l="1"/>
  <c r="AG35" i="10"/>
  <c r="AG28" i="10" l="1"/>
  <c r="AG19" i="10"/>
  <c r="AG88" i="9" l="1"/>
  <c r="AG64" i="8"/>
  <c r="AD72" i="24" l="1"/>
  <c r="AD69" i="24"/>
  <c r="AB72" i="24"/>
  <c r="AB69" i="24"/>
  <c r="Y72" i="24"/>
  <c r="Y69" i="24"/>
  <c r="T72" i="24"/>
  <c r="T69" i="24"/>
  <c r="T110" i="19"/>
  <c r="AD60" i="16"/>
  <c r="AB60" i="16"/>
  <c r="Y60" i="16"/>
  <c r="T60" i="16"/>
  <c r="T87" i="14"/>
  <c r="T90" i="14"/>
  <c r="AD68" i="8"/>
  <c r="AB68" i="8"/>
  <c r="T68" i="8"/>
  <c r="T71" i="7"/>
  <c r="T77" i="7"/>
  <c r="Y57" i="5"/>
  <c r="Y55" i="5"/>
  <c r="Y51" i="5"/>
  <c r="T51" i="5"/>
  <c r="T57" i="5"/>
  <c r="T83" i="20"/>
  <c r="T84" i="20"/>
  <c r="AD100" i="12"/>
  <c r="AB100" i="12"/>
  <c r="Y100" i="12"/>
  <c r="T107" i="12"/>
  <c r="T100" i="12"/>
  <c r="T101" i="11"/>
  <c r="T94" i="11"/>
  <c r="Y94" i="11"/>
  <c r="AD94" i="11"/>
  <c r="AB94" i="11"/>
  <c r="Y70" i="18" l="1"/>
  <c r="AD70" i="18" s="1"/>
  <c r="AB70" i="18" l="1"/>
  <c r="AE70" i="18" s="1"/>
  <c r="Y75" i="9" l="1"/>
  <c r="AB75" i="9" s="1"/>
  <c r="Y40" i="9"/>
  <c r="AB40" i="9" s="1"/>
  <c r="Y34" i="16"/>
  <c r="AB34" i="16" s="1"/>
  <c r="Y33" i="16"/>
  <c r="AB33" i="16" s="1"/>
  <c r="Y37" i="8"/>
  <c r="AD37" i="8" s="1"/>
  <c r="Y38" i="8"/>
  <c r="AD38" i="8" s="1"/>
  <c r="Y43" i="7"/>
  <c r="AD43" i="7" s="1"/>
  <c r="Y42" i="7"/>
  <c r="AD42" i="7" s="1"/>
  <c r="Y58" i="14"/>
  <c r="AD58" i="14" s="1"/>
  <c r="AB37" i="8" l="1"/>
  <c r="AE37" i="8" s="1"/>
  <c r="AB38" i="8"/>
  <c r="AE38" i="8" s="1"/>
  <c r="AD75" i="9"/>
  <c r="AE75" i="9" s="1"/>
  <c r="AD40" i="9"/>
  <c r="AE40" i="9" s="1"/>
  <c r="AB43" i="7"/>
  <c r="AE43" i="7" s="1"/>
  <c r="AB42" i="7"/>
  <c r="AE42" i="7" s="1"/>
  <c r="AD34" i="16"/>
  <c r="AE34" i="16" s="1"/>
  <c r="AD33" i="16"/>
  <c r="AE33" i="16" s="1"/>
  <c r="AB58" i="14"/>
  <c r="AE58" i="14" s="1"/>
  <c r="Y30" i="12"/>
  <c r="Y29" i="12"/>
  <c r="Y28" i="12"/>
  <c r="Y15" i="9"/>
  <c r="Y29" i="7"/>
  <c r="Y30" i="7"/>
  <c r="Y31" i="7"/>
  <c r="Y32" i="7"/>
  <c r="Y28" i="7"/>
  <c r="AD44" i="3" l="1"/>
  <c r="AB44" i="3"/>
  <c r="T44" i="3"/>
  <c r="Y14" i="3"/>
  <c r="Y15" i="3"/>
  <c r="AE44" i="3" l="1"/>
  <c r="Y37" i="15" l="1"/>
  <c r="Y38" i="15"/>
  <c r="Y39" i="15"/>
  <c r="Y40" i="15"/>
  <c r="Y41" i="15"/>
  <c r="Y42" i="15"/>
  <c r="Y43" i="15"/>
  <c r="Y44" i="15"/>
  <c r="Y45" i="15"/>
  <c r="Y46" i="15"/>
  <c r="Y47" i="15"/>
  <c r="Y48" i="15"/>
  <c r="Y49" i="15"/>
  <c r="Y50" i="15"/>
  <c r="Y51" i="15"/>
  <c r="Y81" i="15" s="1"/>
  <c r="Y52" i="15"/>
  <c r="Y53" i="15"/>
  <c r="Y54" i="15"/>
  <c r="Y55" i="15"/>
  <c r="Y56" i="15"/>
  <c r="Y57" i="15"/>
  <c r="Y58" i="15"/>
  <c r="Y59" i="15"/>
  <c r="Y60" i="15"/>
  <c r="Y61" i="15"/>
  <c r="Y62" i="15"/>
  <c r="Y36" i="15"/>
  <c r="Y12" i="15"/>
  <c r="Y13" i="15"/>
  <c r="Y14" i="15"/>
  <c r="Y15" i="15"/>
  <c r="Y74" i="15" s="1"/>
  <c r="Y16" i="15"/>
  <c r="Y17" i="15"/>
  <c r="Y18" i="15"/>
  <c r="Y19" i="15"/>
  <c r="Y20" i="15"/>
  <c r="Y21" i="15"/>
  <c r="Y22" i="15"/>
  <c r="Y23" i="15"/>
  <c r="Y24" i="15"/>
  <c r="Y25" i="15"/>
  <c r="Y26" i="15"/>
  <c r="Y27" i="15"/>
  <c r="Y28" i="15"/>
  <c r="Y29" i="15"/>
  <c r="Y30" i="15"/>
  <c r="Y31" i="15"/>
  <c r="Y32" i="15"/>
  <c r="Y11" i="15"/>
  <c r="T12" i="15"/>
  <c r="T13" i="15"/>
  <c r="T14" i="15"/>
  <c r="T15" i="15"/>
  <c r="T74" i="15" s="1"/>
  <c r="T16" i="15"/>
  <c r="T17" i="15"/>
  <c r="T18" i="15"/>
  <c r="T19" i="15"/>
  <c r="T20" i="15"/>
  <c r="T21" i="15"/>
  <c r="T22" i="15"/>
  <c r="T23" i="15"/>
  <c r="T24" i="15"/>
  <c r="T25" i="15"/>
  <c r="T26" i="15"/>
  <c r="T27" i="15"/>
  <c r="T28" i="15"/>
  <c r="T29" i="15"/>
  <c r="T30" i="15"/>
  <c r="T31" i="15"/>
  <c r="T32" i="15"/>
  <c r="T34" i="15"/>
  <c r="T79" i="15" s="1"/>
  <c r="T35" i="15"/>
  <c r="T36" i="15"/>
  <c r="T37" i="15"/>
  <c r="T38" i="15"/>
  <c r="T39" i="15"/>
  <c r="T40" i="15"/>
  <c r="T41" i="15"/>
  <c r="T42" i="15"/>
  <c r="T43" i="15"/>
  <c r="T44" i="15"/>
  <c r="T45" i="15"/>
  <c r="T46" i="15"/>
  <c r="T47" i="15"/>
  <c r="T48" i="15"/>
  <c r="T49" i="15"/>
  <c r="T50" i="15"/>
  <c r="T51" i="15"/>
  <c r="T81" i="15" s="1"/>
  <c r="T52" i="15"/>
  <c r="T53" i="15"/>
  <c r="T54" i="15"/>
  <c r="T55" i="15"/>
  <c r="T56" i="15"/>
  <c r="T57" i="15"/>
  <c r="T58" i="15"/>
  <c r="T59" i="15"/>
  <c r="T60" i="15"/>
  <c r="T61" i="15"/>
  <c r="T62" i="15"/>
  <c r="T11" i="15"/>
  <c r="T72" i="15" l="1"/>
  <c r="Y73" i="15"/>
  <c r="T76" i="15"/>
  <c r="T73" i="15"/>
  <c r="T75" i="15"/>
  <c r="Y77" i="15"/>
  <c r="Y72" i="15"/>
  <c r="T80" i="15"/>
  <c r="T78" i="15"/>
  <c r="T77" i="15"/>
  <c r="Y76" i="15"/>
  <c r="Y75" i="15"/>
  <c r="Y50" i="4"/>
  <c r="Y49" i="4"/>
  <c r="Y48" i="4"/>
  <c r="Y47" i="4"/>
  <c r="Y46" i="4"/>
  <c r="Y45" i="4"/>
  <c r="Y44" i="4"/>
  <c r="Y43" i="4"/>
  <c r="Y42" i="4"/>
  <c r="Y41" i="4"/>
  <c r="Y40" i="4"/>
  <c r="Y39" i="4"/>
  <c r="Y37" i="4"/>
  <c r="Y36" i="4"/>
  <c r="Y35" i="4"/>
  <c r="Y34" i="4"/>
  <c r="Y33" i="4"/>
  <c r="Y32" i="4"/>
  <c r="Y31" i="4"/>
  <c r="Y30" i="4"/>
  <c r="Y28" i="4"/>
  <c r="Y27" i="4"/>
  <c r="Y26" i="4"/>
  <c r="Y25" i="4"/>
  <c r="Y24" i="4"/>
  <c r="Y23" i="4"/>
  <c r="Y22" i="4"/>
  <c r="Y21" i="4"/>
  <c r="Y20" i="4"/>
  <c r="Y19" i="4"/>
  <c r="Y18" i="4"/>
  <c r="Y17" i="4"/>
  <c r="Y16" i="4"/>
  <c r="Y15" i="4"/>
  <c r="Y14" i="4"/>
  <c r="Y13" i="4"/>
  <c r="Y12" i="4"/>
  <c r="AD39" i="3" l="1"/>
  <c r="AD37" i="3"/>
  <c r="AD35" i="3"/>
  <c r="AD28" i="3"/>
  <c r="AD27" i="3"/>
  <c r="AD25" i="3"/>
  <c r="AD22" i="3"/>
  <c r="AD16" i="3"/>
  <c r="AD15" i="3"/>
  <c r="AD14" i="3"/>
  <c r="AD12" i="3"/>
  <c r="T88" i="3" l="1"/>
  <c r="T87" i="3"/>
  <c r="Y65" i="20"/>
  <c r="AD65" i="20" s="1"/>
  <c r="Y69" i="18"/>
  <c r="AD69" i="18" s="1"/>
  <c r="Y68" i="18"/>
  <c r="AB68" i="18" s="1"/>
  <c r="Y71" i="3"/>
  <c r="AD71" i="3" s="1"/>
  <c r="Y70" i="3"/>
  <c r="AD70" i="3" s="1"/>
  <c r="Y69" i="3"/>
  <c r="AD69" i="3" s="1"/>
  <c r="Y68" i="3"/>
  <c r="AD68" i="3" s="1"/>
  <c r="AD68" i="18" l="1"/>
  <c r="AE68" i="18" s="1"/>
  <c r="AB65" i="20"/>
  <c r="AE65" i="20" s="1"/>
  <c r="AB68" i="3"/>
  <c r="AE68" i="3" s="1"/>
  <c r="AB70" i="3"/>
  <c r="AE70" i="3" s="1"/>
  <c r="AB71" i="3"/>
  <c r="AE71" i="3" s="1"/>
  <c r="AB69" i="3"/>
  <c r="AE69" i="3" s="1"/>
  <c r="AB69" i="18"/>
  <c r="AE69" i="18" s="1"/>
  <c r="T54" i="25" l="1"/>
  <c r="T57" i="25"/>
  <c r="AE59" i="6"/>
  <c r="AD59" i="6"/>
  <c r="AB59" i="6"/>
  <c r="Y59" i="6"/>
  <c r="T59" i="6"/>
  <c r="Y59" i="4"/>
  <c r="AC69" i="24" l="1"/>
  <c r="AC72" i="24"/>
  <c r="Y74" i="23"/>
  <c r="AD74" i="23" s="1"/>
  <c r="Y73" i="23"/>
  <c r="AD73" i="23" s="1"/>
  <c r="Y72" i="23"/>
  <c r="AD72" i="23" s="1"/>
  <c r="Y71" i="23"/>
  <c r="AD71" i="23" s="1"/>
  <c r="Y70" i="23"/>
  <c r="AD70" i="23" s="1"/>
  <c r="Y69" i="23"/>
  <c r="AD69" i="23" s="1"/>
  <c r="Y68" i="23"/>
  <c r="AD68" i="23" s="1"/>
  <c r="Y49" i="22"/>
  <c r="AB49" i="22" s="1"/>
  <c r="Y50" i="22"/>
  <c r="AD50" i="22" s="1"/>
  <c r="Y51" i="22"/>
  <c r="AB51" i="22" s="1"/>
  <c r="Y52" i="22"/>
  <c r="AB52" i="22" s="1"/>
  <c r="Y48" i="22"/>
  <c r="AB48" i="22" s="1"/>
  <c r="X67" i="22"/>
  <c r="Y67" i="22" s="1"/>
  <c r="X66" i="22"/>
  <c r="Y66" i="22" s="1"/>
  <c r="X65" i="22"/>
  <c r="Y65" i="22" s="1"/>
  <c r="X64" i="22"/>
  <c r="Y64" i="22" s="1"/>
  <c r="X63" i="22"/>
  <c r="Y63" i="22" s="1"/>
  <c r="X62" i="22"/>
  <c r="Y62" i="22" s="1"/>
  <c r="X61" i="22"/>
  <c r="Y61" i="22" s="1"/>
  <c r="X60" i="22"/>
  <c r="Y60" i="22" s="1"/>
  <c r="X59" i="22"/>
  <c r="Y59" i="22" s="1"/>
  <c r="X58" i="22"/>
  <c r="Y58" i="22" s="1"/>
  <c r="X57" i="22"/>
  <c r="Y57" i="22" s="1"/>
  <c r="X56" i="22"/>
  <c r="Y56" i="22" s="1"/>
  <c r="X55" i="22"/>
  <c r="Y55" i="22" s="1"/>
  <c r="X54" i="22"/>
  <c r="Y54" i="22" s="1"/>
  <c r="X53" i="22"/>
  <c r="Y53" i="22" s="1"/>
  <c r="C202" i="28"/>
  <c r="C201" i="28"/>
  <c r="Y64" i="20"/>
  <c r="AB64" i="20" s="1"/>
  <c r="Y63" i="20"/>
  <c r="AB63" i="20" s="1"/>
  <c r="Y62" i="20"/>
  <c r="AB62" i="20" s="1"/>
  <c r="Y61" i="20"/>
  <c r="AB61" i="20" s="1"/>
  <c r="Y60" i="20"/>
  <c r="AB60" i="20" s="1"/>
  <c r="Y59" i="20"/>
  <c r="AB59" i="20" s="1"/>
  <c r="Y58" i="20"/>
  <c r="AB58" i="20" s="1"/>
  <c r="Y57" i="20"/>
  <c r="AB57" i="20" s="1"/>
  <c r="Y56" i="20"/>
  <c r="AB56" i="20" s="1"/>
  <c r="Y55" i="20"/>
  <c r="AB55" i="20" s="1"/>
  <c r="Y54" i="20"/>
  <c r="AB54" i="20" s="1"/>
  <c r="Y53" i="20"/>
  <c r="AB53" i="20" s="1"/>
  <c r="Y52" i="20"/>
  <c r="AB52" i="20" s="1"/>
  <c r="Y51" i="20"/>
  <c r="AB51" i="20" s="1"/>
  <c r="Y50" i="20"/>
  <c r="AB50" i="20" s="1"/>
  <c r="Y49" i="20"/>
  <c r="AB49" i="20" s="1"/>
  <c r="Y48" i="20"/>
  <c r="Y47" i="20"/>
  <c r="Y83" i="20" s="1"/>
  <c r="Y46" i="20"/>
  <c r="Y45" i="20"/>
  <c r="Y44" i="20"/>
  <c r="AB44" i="20" s="1"/>
  <c r="Y43" i="20"/>
  <c r="AB43" i="20" s="1"/>
  <c r="Y42" i="20"/>
  <c r="AB42" i="20" s="1"/>
  <c r="C190" i="28"/>
  <c r="Y88" i="19"/>
  <c r="AD88" i="19" s="1"/>
  <c r="Y87" i="19"/>
  <c r="AD87" i="19" s="1"/>
  <c r="Y86" i="19"/>
  <c r="AD86" i="19" s="1"/>
  <c r="Y85" i="19"/>
  <c r="AD85" i="19" s="1"/>
  <c r="Y84" i="19"/>
  <c r="AD84" i="19" s="1"/>
  <c r="Y83" i="19"/>
  <c r="AD83" i="19" s="1"/>
  <c r="Y82" i="19"/>
  <c r="AD82" i="19" s="1"/>
  <c r="Y81" i="19"/>
  <c r="AD81" i="19" s="1"/>
  <c r="Y80" i="19"/>
  <c r="AD80" i="19" s="1"/>
  <c r="Y79" i="19"/>
  <c r="AD79" i="19" s="1"/>
  <c r="Y78" i="19"/>
  <c r="AD78" i="19" s="1"/>
  <c r="Y77" i="19"/>
  <c r="AD77" i="19" s="1"/>
  <c r="Y76" i="19"/>
  <c r="AD76" i="19" s="1"/>
  <c r="Y75" i="19"/>
  <c r="AD75" i="19" s="1"/>
  <c r="Y74" i="19"/>
  <c r="Y73" i="19"/>
  <c r="Y72" i="19"/>
  <c r="AD72" i="19" s="1"/>
  <c r="Y71" i="19"/>
  <c r="AD71" i="19" s="1"/>
  <c r="Y70" i="19"/>
  <c r="AD70" i="19" s="1"/>
  <c r="Y69" i="19"/>
  <c r="AD69" i="19" s="1"/>
  <c r="Y68" i="19"/>
  <c r="AD68" i="19" s="1"/>
  <c r="C167" i="28"/>
  <c r="AD62" i="15"/>
  <c r="AD61" i="15"/>
  <c r="AD60" i="15"/>
  <c r="AD59" i="15"/>
  <c r="AD58" i="15"/>
  <c r="AD57" i="15"/>
  <c r="AD56" i="15"/>
  <c r="AD55" i="15"/>
  <c r="AD54" i="15"/>
  <c r="AD53" i="15"/>
  <c r="AD51" i="15"/>
  <c r="AD81" i="15" s="1"/>
  <c r="AD50" i="15"/>
  <c r="AD49" i="15"/>
  <c r="AD47" i="15"/>
  <c r="AD46" i="15"/>
  <c r="Y73" i="17"/>
  <c r="AD73" i="17" s="1"/>
  <c r="Y72" i="17"/>
  <c r="AD72" i="17" s="1"/>
  <c r="Y71" i="17"/>
  <c r="AD71" i="17" s="1"/>
  <c r="Y70" i="17"/>
  <c r="AD70" i="17" s="1"/>
  <c r="Y69" i="17"/>
  <c r="AD69" i="17" s="1"/>
  <c r="Y68" i="17"/>
  <c r="AD68" i="17" s="1"/>
  <c r="Y67" i="17"/>
  <c r="AD67" i="17" s="1"/>
  <c r="Y66" i="17"/>
  <c r="AD66" i="17" s="1"/>
  <c r="Y65" i="17"/>
  <c r="AD65" i="17" s="1"/>
  <c r="Y64" i="17"/>
  <c r="AD64" i="17" s="1"/>
  <c r="Y63" i="17"/>
  <c r="AD63" i="17" s="1"/>
  <c r="Y62" i="17"/>
  <c r="AD62" i="17" s="1"/>
  <c r="Y61" i="17"/>
  <c r="AD61" i="17" s="1"/>
  <c r="Y60" i="17"/>
  <c r="AD60" i="17" s="1"/>
  <c r="Y59" i="17"/>
  <c r="AD59" i="17" s="1"/>
  <c r="Y58" i="17"/>
  <c r="AD58" i="17" s="1"/>
  <c r="Y57" i="17"/>
  <c r="AD57" i="17" s="1"/>
  <c r="Y56" i="17"/>
  <c r="AD56" i="17" s="1"/>
  <c r="Y55" i="17"/>
  <c r="AD55" i="17" s="1"/>
  <c r="Y54" i="17"/>
  <c r="AD54" i="17" s="1"/>
  <c r="Y53" i="17"/>
  <c r="AD53" i="17" s="1"/>
  <c r="Y84" i="20" l="1"/>
  <c r="AD73" i="19"/>
  <c r="AD110" i="19" s="1"/>
  <c r="Y110" i="19"/>
  <c r="D190" i="28" s="1"/>
  <c r="AB47" i="20"/>
  <c r="AB83" i="20" s="1"/>
  <c r="AB45" i="20"/>
  <c r="AB84" i="20" s="1"/>
  <c r="D202" i="28"/>
  <c r="AD48" i="15"/>
  <c r="AB50" i="22"/>
  <c r="AE50" i="22" s="1"/>
  <c r="AD52" i="15"/>
  <c r="AB46" i="20"/>
  <c r="AB48" i="20"/>
  <c r="AD52" i="22"/>
  <c r="AE52" i="22" s="1"/>
  <c r="AD74" i="19"/>
  <c r="AD51" i="22"/>
  <c r="AE51" i="22" s="1"/>
  <c r="AD49" i="22"/>
  <c r="AE49" i="22" s="1"/>
  <c r="AB68" i="23"/>
  <c r="AE68" i="23" s="1"/>
  <c r="AB69" i="23"/>
  <c r="AE69" i="23" s="1"/>
  <c r="AB70" i="23"/>
  <c r="AE70" i="23" s="1"/>
  <c r="AB71" i="23"/>
  <c r="AE71" i="23" s="1"/>
  <c r="AB72" i="23"/>
  <c r="AE72" i="23" s="1"/>
  <c r="AB73" i="23"/>
  <c r="AE73" i="23" s="1"/>
  <c r="AB74" i="23"/>
  <c r="AE74" i="23" s="1"/>
  <c r="AB53" i="22"/>
  <c r="AD53" i="22"/>
  <c r="AB57" i="22"/>
  <c r="AD57" i="22"/>
  <c r="AB61" i="22"/>
  <c r="AD61" i="22"/>
  <c r="AB65" i="22"/>
  <c r="AD65" i="22"/>
  <c r="AB54" i="22"/>
  <c r="AD54" i="22"/>
  <c r="AB58" i="22"/>
  <c r="AD58" i="22"/>
  <c r="AB62" i="22"/>
  <c r="AD62" i="22"/>
  <c r="AB66" i="22"/>
  <c r="AD66" i="22"/>
  <c r="AB55" i="22"/>
  <c r="AD55" i="22"/>
  <c r="AB59" i="22"/>
  <c r="AD59" i="22"/>
  <c r="AB63" i="22"/>
  <c r="AD63" i="22"/>
  <c r="AB67" i="22"/>
  <c r="AD67" i="22"/>
  <c r="AB56" i="22"/>
  <c r="AD56" i="22"/>
  <c r="AB60" i="22"/>
  <c r="AD60" i="22"/>
  <c r="AB64" i="22"/>
  <c r="AD64" i="22"/>
  <c r="AD48" i="22"/>
  <c r="AE48" i="22" s="1"/>
  <c r="AD42" i="20"/>
  <c r="AE42" i="20" s="1"/>
  <c r="AD44" i="20"/>
  <c r="AE44" i="20" s="1"/>
  <c r="AD46" i="20"/>
  <c r="AD48" i="20"/>
  <c r="AD50" i="20"/>
  <c r="AE50" i="20" s="1"/>
  <c r="AD52" i="20"/>
  <c r="AE52" i="20" s="1"/>
  <c r="AD54" i="20"/>
  <c r="AE54" i="20" s="1"/>
  <c r="AD56" i="20"/>
  <c r="AE56" i="20" s="1"/>
  <c r="AD58" i="20"/>
  <c r="AE58" i="20" s="1"/>
  <c r="AD60" i="20"/>
  <c r="AE60" i="20" s="1"/>
  <c r="AD62" i="20"/>
  <c r="AE62" i="20" s="1"/>
  <c r="AD64" i="20"/>
  <c r="AE64" i="20" s="1"/>
  <c r="AD43" i="20"/>
  <c r="AE43" i="20" s="1"/>
  <c r="AD45" i="20"/>
  <c r="AD47" i="20"/>
  <c r="AD49" i="20"/>
  <c r="AE49" i="20" s="1"/>
  <c r="AD51" i="20"/>
  <c r="AE51" i="20" s="1"/>
  <c r="AD53" i="20"/>
  <c r="AE53" i="20" s="1"/>
  <c r="AD55" i="20"/>
  <c r="AE55" i="20" s="1"/>
  <c r="AD57" i="20"/>
  <c r="AE57" i="20" s="1"/>
  <c r="AD59" i="20"/>
  <c r="AE59" i="20" s="1"/>
  <c r="AD61" i="20"/>
  <c r="AE61" i="20" s="1"/>
  <c r="AD63" i="20"/>
  <c r="AE63" i="20" s="1"/>
  <c r="AB68" i="19"/>
  <c r="AE68" i="19" s="1"/>
  <c r="AB69" i="19"/>
  <c r="AE69" i="19" s="1"/>
  <c r="AB70" i="19"/>
  <c r="AE70" i="19" s="1"/>
  <c r="AB71" i="19"/>
  <c r="AB72" i="19"/>
  <c r="AB73" i="19"/>
  <c r="AB74" i="19"/>
  <c r="AB75" i="19"/>
  <c r="AE75" i="19" s="1"/>
  <c r="AB76" i="19"/>
  <c r="AE76" i="19" s="1"/>
  <c r="AB77" i="19"/>
  <c r="AE77" i="19" s="1"/>
  <c r="AB78" i="19"/>
  <c r="AE78" i="19" s="1"/>
  <c r="AB79" i="19"/>
  <c r="AE79" i="19" s="1"/>
  <c r="AB80" i="19"/>
  <c r="AE80" i="19" s="1"/>
  <c r="AB81" i="19"/>
  <c r="AE81" i="19" s="1"/>
  <c r="AB82" i="19"/>
  <c r="AE82" i="19" s="1"/>
  <c r="AB83" i="19"/>
  <c r="AE83" i="19" s="1"/>
  <c r="AB84" i="19"/>
  <c r="AE84" i="19" s="1"/>
  <c r="AB85" i="19"/>
  <c r="AE85" i="19" s="1"/>
  <c r="AB86" i="19"/>
  <c r="AE86" i="19" s="1"/>
  <c r="AB87" i="19"/>
  <c r="AE87" i="19" s="1"/>
  <c r="AB88" i="19"/>
  <c r="AE88" i="19" s="1"/>
  <c r="AB46" i="15"/>
  <c r="AE46" i="15" s="1"/>
  <c r="AB47" i="15"/>
  <c r="AE47" i="15" s="1"/>
  <c r="AB48" i="15"/>
  <c r="AB49" i="15"/>
  <c r="AE49" i="15" s="1"/>
  <c r="AB50" i="15"/>
  <c r="AE50" i="15" s="1"/>
  <c r="AB51" i="15"/>
  <c r="AB52" i="15"/>
  <c r="AB53" i="15"/>
  <c r="AE53" i="15" s="1"/>
  <c r="AB54" i="15"/>
  <c r="AE54" i="15" s="1"/>
  <c r="AB55" i="15"/>
  <c r="AE55" i="15" s="1"/>
  <c r="AB56" i="15"/>
  <c r="AE56" i="15" s="1"/>
  <c r="AB57" i="15"/>
  <c r="AE57" i="15" s="1"/>
  <c r="AB58" i="15"/>
  <c r="AE58" i="15" s="1"/>
  <c r="AB59" i="15"/>
  <c r="AE59" i="15" s="1"/>
  <c r="AB60" i="15"/>
  <c r="AE60" i="15" s="1"/>
  <c r="AB61" i="15"/>
  <c r="AE61" i="15" s="1"/>
  <c r="AB62" i="15"/>
  <c r="AE62" i="15" s="1"/>
  <c r="AB53" i="17"/>
  <c r="AB54" i="17"/>
  <c r="AE54" i="17" s="1"/>
  <c r="AB55" i="17"/>
  <c r="AB56" i="17"/>
  <c r="AE56" i="17" s="1"/>
  <c r="AB57" i="17"/>
  <c r="AE57" i="17" s="1"/>
  <c r="AB58" i="17"/>
  <c r="AE58" i="17" s="1"/>
  <c r="AB59" i="17"/>
  <c r="AE59" i="17" s="1"/>
  <c r="AB60" i="17"/>
  <c r="AE60" i="17" s="1"/>
  <c r="AB61" i="17"/>
  <c r="AE61" i="17" s="1"/>
  <c r="AB62" i="17"/>
  <c r="AE62" i="17" s="1"/>
  <c r="AB63" i="17"/>
  <c r="AE63" i="17" s="1"/>
  <c r="AB64" i="17"/>
  <c r="AE64" i="17" s="1"/>
  <c r="AB65" i="17"/>
  <c r="AE65" i="17" s="1"/>
  <c r="AB66" i="17"/>
  <c r="AE66" i="17" s="1"/>
  <c r="AB67" i="17"/>
  <c r="AE67" i="17" s="1"/>
  <c r="AB68" i="17"/>
  <c r="AE68" i="17" s="1"/>
  <c r="AB69" i="17"/>
  <c r="AB70" i="17"/>
  <c r="AE70" i="17" s="1"/>
  <c r="AB71" i="17"/>
  <c r="AE71" i="17" s="1"/>
  <c r="AB72" i="17"/>
  <c r="AB73" i="17"/>
  <c r="AE73" i="17" s="1"/>
  <c r="I190" i="28" l="1"/>
  <c r="W190" i="28" s="1"/>
  <c r="AE73" i="19"/>
  <c r="AE110" i="19" s="1"/>
  <c r="AB110" i="19"/>
  <c r="AE51" i="15"/>
  <c r="AE81" i="15" s="1"/>
  <c r="AB81" i="15"/>
  <c r="F167" i="28" s="1"/>
  <c r="F202" i="28"/>
  <c r="AE47" i="20"/>
  <c r="AE83" i="20" s="1"/>
  <c r="AD83" i="20"/>
  <c r="AE45" i="20"/>
  <c r="AE84" i="20" s="1"/>
  <c r="AD84" i="20"/>
  <c r="F201" i="28"/>
  <c r="AC81" i="15"/>
  <c r="H167" i="28" s="1"/>
  <c r="AE72" i="19"/>
  <c r="AE71" i="19"/>
  <c r="AE72" i="17"/>
  <c r="AE69" i="17"/>
  <c r="AE55" i="17"/>
  <c r="AE53" i="17"/>
  <c r="AE48" i="15"/>
  <c r="AC110" i="19"/>
  <c r="H190" i="28" s="1"/>
  <c r="AE74" i="19"/>
  <c r="AA84" i="20"/>
  <c r="E202" i="28" s="1"/>
  <c r="AE60" i="22"/>
  <c r="AE67" i="22"/>
  <c r="AE59" i="22"/>
  <c r="AE66" i="22"/>
  <c r="AE58" i="22"/>
  <c r="AE65" i="22"/>
  <c r="AE57" i="22"/>
  <c r="AE64" i="22"/>
  <c r="AE56" i="22"/>
  <c r="AE63" i="22"/>
  <c r="AE55" i="22"/>
  <c r="AE62" i="22"/>
  <c r="AE54" i="22"/>
  <c r="AE61" i="22"/>
  <c r="AE53" i="22"/>
  <c r="AE46" i="20"/>
  <c r="D201" i="28"/>
  <c r="AE48" i="20"/>
  <c r="D167" i="28"/>
  <c r="AE52" i="15"/>
  <c r="C254" i="28"/>
  <c r="C251" i="28"/>
  <c r="AD46" i="25"/>
  <c r="AB46" i="25"/>
  <c r="T46" i="25"/>
  <c r="Q46" i="25"/>
  <c r="AD45" i="25"/>
  <c r="AB45" i="25"/>
  <c r="T45" i="25"/>
  <c r="Q45" i="25"/>
  <c r="AD44" i="25"/>
  <c r="AB44" i="25"/>
  <c r="T44" i="25"/>
  <c r="Q44" i="25"/>
  <c r="AD43" i="25"/>
  <c r="AB43" i="25"/>
  <c r="T43" i="25"/>
  <c r="Q43" i="25"/>
  <c r="AD42" i="25"/>
  <c r="AB42" i="25"/>
  <c r="T42" i="25"/>
  <c r="Q42" i="25"/>
  <c r="Y41" i="25"/>
  <c r="AB41" i="25" s="1"/>
  <c r="T41" i="25"/>
  <c r="Q41" i="25"/>
  <c r="Y40" i="25"/>
  <c r="T40" i="25"/>
  <c r="Q40" i="25"/>
  <c r="Y39" i="25"/>
  <c r="AB39" i="25" s="1"/>
  <c r="T39" i="25"/>
  <c r="Q39" i="25"/>
  <c r="Y38" i="25"/>
  <c r="T38" i="25"/>
  <c r="Q38" i="25"/>
  <c r="Y37" i="25"/>
  <c r="AB37" i="25" s="1"/>
  <c r="T37" i="25"/>
  <c r="Q37" i="25"/>
  <c r="Y36" i="25"/>
  <c r="Y35" i="25"/>
  <c r="AD34" i="25"/>
  <c r="AB34" i="25"/>
  <c r="T34" i="25"/>
  <c r="Q34" i="25"/>
  <c r="Y33" i="25"/>
  <c r="AD33" i="25" s="1"/>
  <c r="T33" i="25"/>
  <c r="Q33" i="25"/>
  <c r="Y32" i="25"/>
  <c r="AD32" i="25" s="1"/>
  <c r="T32" i="25"/>
  <c r="Q32" i="25"/>
  <c r="Y31" i="25"/>
  <c r="AD31" i="25" s="1"/>
  <c r="T31" i="25"/>
  <c r="Q31" i="25"/>
  <c r="Y30" i="25"/>
  <c r="AD30" i="25" s="1"/>
  <c r="T30" i="25"/>
  <c r="Q30" i="25"/>
  <c r="Y29" i="25"/>
  <c r="AD29" i="25" s="1"/>
  <c r="Y28" i="25"/>
  <c r="AD28" i="25" s="1"/>
  <c r="T28" i="25"/>
  <c r="Q28" i="25"/>
  <c r="Y27" i="25"/>
  <c r="AD27" i="25" s="1"/>
  <c r="T27" i="25"/>
  <c r="Q27" i="25"/>
  <c r="Y26" i="25"/>
  <c r="AD26" i="25" s="1"/>
  <c r="Y25" i="25"/>
  <c r="Y54" i="25" s="1"/>
  <c r="Y24" i="25"/>
  <c r="AD24" i="25" s="1"/>
  <c r="Y23" i="25"/>
  <c r="AD23" i="25" s="1"/>
  <c r="T23" i="25"/>
  <c r="Q23" i="25"/>
  <c r="Y22" i="25"/>
  <c r="AD22" i="25" s="1"/>
  <c r="T22" i="25"/>
  <c r="Q22" i="25"/>
  <c r="Y21" i="25"/>
  <c r="AD21" i="25" s="1"/>
  <c r="T21" i="25"/>
  <c r="Q21" i="25"/>
  <c r="Y20" i="25"/>
  <c r="AD20" i="25" s="1"/>
  <c r="T20" i="25"/>
  <c r="Q20" i="25"/>
  <c r="Y19" i="25"/>
  <c r="AD19" i="25" s="1"/>
  <c r="T19" i="25"/>
  <c r="Q19" i="25"/>
  <c r="Y18" i="25"/>
  <c r="AD18" i="25" s="1"/>
  <c r="T18" i="25"/>
  <c r="Q18" i="25"/>
  <c r="Y17" i="25"/>
  <c r="AD17" i="25" s="1"/>
  <c r="Y16" i="25"/>
  <c r="T16" i="25"/>
  <c r="T52" i="25" s="1"/>
  <c r="C249" i="28" s="1"/>
  <c r="Q16" i="25"/>
  <c r="Y15" i="25"/>
  <c r="AD15" i="25" s="1"/>
  <c r="Y14" i="25"/>
  <c r="AB14" i="25" s="1"/>
  <c r="T14" i="25"/>
  <c r="T51" i="25" s="1"/>
  <c r="C248" i="28" s="1"/>
  <c r="Q14" i="25"/>
  <c r="Y13" i="25"/>
  <c r="AD13" i="25" s="1"/>
  <c r="Y12" i="25"/>
  <c r="AD12" i="25" s="1"/>
  <c r="T12" i="25"/>
  <c r="Q12" i="25"/>
  <c r="N12" i="25"/>
  <c r="Y11" i="25"/>
  <c r="T11" i="25"/>
  <c r="T50" i="25" s="1"/>
  <c r="C247" i="28" s="1"/>
  <c r="Q11" i="25"/>
  <c r="B3" i="25"/>
  <c r="B1" i="25"/>
  <c r="I243" i="28"/>
  <c r="W243" i="28" s="1"/>
  <c r="D243" i="28"/>
  <c r="C243" i="28"/>
  <c r="I240" i="28"/>
  <c r="W240" i="28" s="1"/>
  <c r="F240" i="28"/>
  <c r="C240" i="28"/>
  <c r="AD53" i="24"/>
  <c r="AB53" i="24"/>
  <c r="S53" i="24"/>
  <c r="T53" i="24" s="1"/>
  <c r="Q53" i="24"/>
  <c r="AD52" i="24"/>
  <c r="AB52" i="24"/>
  <c r="T52" i="24"/>
  <c r="Q52" i="24"/>
  <c r="AD51" i="24"/>
  <c r="AB51" i="24"/>
  <c r="T51" i="24"/>
  <c r="Q51" i="24"/>
  <c r="AD50" i="24"/>
  <c r="AB50" i="24"/>
  <c r="T50" i="24"/>
  <c r="Q50" i="24"/>
  <c r="AD49" i="24"/>
  <c r="AB49" i="24"/>
  <c r="T49" i="24"/>
  <c r="Q49" i="24"/>
  <c r="Y48" i="24"/>
  <c r="AD48" i="24" s="1"/>
  <c r="T48" i="24"/>
  <c r="Q48" i="24"/>
  <c r="Y47" i="24"/>
  <c r="T47" i="24"/>
  <c r="Q47" i="24"/>
  <c r="Y46" i="24"/>
  <c r="AD46" i="24" s="1"/>
  <c r="T46" i="24"/>
  <c r="Q46" i="24"/>
  <c r="Y45" i="24"/>
  <c r="T45" i="24"/>
  <c r="Q45" i="24"/>
  <c r="Y44" i="24"/>
  <c r="AD44" i="24" s="1"/>
  <c r="T44" i="24"/>
  <c r="Q44" i="24"/>
  <c r="Y43" i="24"/>
  <c r="T43" i="24"/>
  <c r="Q43" i="24"/>
  <c r="Y42" i="24"/>
  <c r="AD42" i="24" s="1"/>
  <c r="T42" i="24"/>
  <c r="Q42" i="24"/>
  <c r="Y41" i="24"/>
  <c r="T41" i="24"/>
  <c r="Q41" i="24"/>
  <c r="Y40" i="24"/>
  <c r="AD40" i="24" s="1"/>
  <c r="T40" i="24"/>
  <c r="Q40" i="24"/>
  <c r="Y39" i="24"/>
  <c r="T39" i="24"/>
  <c r="Q39" i="24"/>
  <c r="AE38" i="24"/>
  <c r="AE37" i="24"/>
  <c r="AE72" i="24" s="1"/>
  <c r="AD36" i="24"/>
  <c r="AB36" i="24"/>
  <c r="T36" i="24"/>
  <c r="Q36" i="24"/>
  <c r="Y35" i="24"/>
  <c r="AD35" i="24" s="1"/>
  <c r="T35" i="24"/>
  <c r="Q35" i="24"/>
  <c r="Y34" i="24"/>
  <c r="AB34" i="24" s="1"/>
  <c r="T34" i="24"/>
  <c r="Q34" i="24"/>
  <c r="Y33" i="24"/>
  <c r="T33" i="24"/>
  <c r="Q33" i="24"/>
  <c r="AE32" i="24"/>
  <c r="Y32" i="24"/>
  <c r="Y31" i="24"/>
  <c r="AD31" i="24" s="1"/>
  <c r="T31" i="24"/>
  <c r="Q31" i="24"/>
  <c r="Y30" i="24"/>
  <c r="T30" i="24"/>
  <c r="Q30" i="24"/>
  <c r="AE29" i="24"/>
  <c r="AE28" i="24"/>
  <c r="AE27" i="24"/>
  <c r="AE69" i="24" s="1"/>
  <c r="Y26" i="24"/>
  <c r="T26" i="24"/>
  <c r="Q26" i="24"/>
  <c r="Y25" i="24"/>
  <c r="AD25" i="24" s="1"/>
  <c r="T25" i="24"/>
  <c r="Q25" i="24"/>
  <c r="Y24" i="24"/>
  <c r="T24" i="24"/>
  <c r="Q24" i="24"/>
  <c r="Y23" i="24"/>
  <c r="AD23" i="24" s="1"/>
  <c r="T23" i="24"/>
  <c r="Q23" i="24"/>
  <c r="Y22" i="24"/>
  <c r="T22" i="24"/>
  <c r="Q22" i="24"/>
  <c r="Y21" i="24"/>
  <c r="T21" i="24"/>
  <c r="Q21" i="24"/>
  <c r="AE20" i="24"/>
  <c r="Y19" i="24"/>
  <c r="AD19" i="24" s="1"/>
  <c r="T19" i="24"/>
  <c r="Q19" i="24"/>
  <c r="Y18" i="24"/>
  <c r="AB18" i="24" s="1"/>
  <c r="T18" i="24"/>
  <c r="Q18" i="24"/>
  <c r="Y17" i="24"/>
  <c r="AD17" i="24" s="1"/>
  <c r="T17" i="24"/>
  <c r="Q17" i="24"/>
  <c r="Y16" i="24"/>
  <c r="T16" i="24"/>
  <c r="Q16" i="24"/>
  <c r="AE15" i="24"/>
  <c r="Y14" i="24"/>
  <c r="AD14" i="24" s="1"/>
  <c r="AD66" i="24" s="1"/>
  <c r="T14" i="24"/>
  <c r="Q14" i="24"/>
  <c r="AE13" i="24"/>
  <c r="Y13" i="24"/>
  <c r="Y66" i="24" s="1"/>
  <c r="Y12" i="24"/>
  <c r="AD12" i="24" s="1"/>
  <c r="T12" i="24"/>
  <c r="Q12" i="24"/>
  <c r="N12" i="24"/>
  <c r="Y11" i="24"/>
  <c r="T11" i="24"/>
  <c r="Q11" i="24"/>
  <c r="B3" i="24"/>
  <c r="B1" i="24"/>
  <c r="AD67" i="23"/>
  <c r="AB67" i="23"/>
  <c r="T67" i="23"/>
  <c r="Q67" i="23"/>
  <c r="AD66" i="23"/>
  <c r="AB66" i="23"/>
  <c r="T66" i="23"/>
  <c r="Q66" i="23"/>
  <c r="AD65" i="23"/>
  <c r="AB65" i="23"/>
  <c r="T65" i="23"/>
  <c r="Q65" i="23"/>
  <c r="AD64" i="23"/>
  <c r="AB64" i="23"/>
  <c r="T64" i="23"/>
  <c r="Q64" i="23"/>
  <c r="AD63" i="23"/>
  <c r="AB63" i="23"/>
  <c r="T63" i="23"/>
  <c r="Q63" i="23"/>
  <c r="Y62" i="23"/>
  <c r="AB62" i="23" s="1"/>
  <c r="T62" i="23"/>
  <c r="Q62" i="23"/>
  <c r="Y61" i="23"/>
  <c r="AD61" i="23" s="1"/>
  <c r="T61" i="23"/>
  <c r="Q61" i="23"/>
  <c r="Y60" i="23"/>
  <c r="AB60" i="23" s="1"/>
  <c r="T60" i="23"/>
  <c r="Q60" i="23"/>
  <c r="Y59" i="23"/>
  <c r="T59" i="23"/>
  <c r="Q59" i="23"/>
  <c r="Y58" i="23"/>
  <c r="AB58" i="23" s="1"/>
  <c r="T58" i="23"/>
  <c r="Q58" i="23"/>
  <c r="Y57" i="23"/>
  <c r="T57" i="23"/>
  <c r="Q57" i="23"/>
  <c r="Y56" i="23"/>
  <c r="T56" i="23"/>
  <c r="Q56" i="23"/>
  <c r="Y55" i="23"/>
  <c r="T55" i="23"/>
  <c r="Q55" i="23"/>
  <c r="Y54" i="23"/>
  <c r="AB54" i="23" s="1"/>
  <c r="T54" i="23"/>
  <c r="Q54" i="23"/>
  <c r="Y53" i="23"/>
  <c r="T53" i="23"/>
  <c r="Q53" i="23"/>
  <c r="Y52" i="23"/>
  <c r="AD51" i="23"/>
  <c r="AB51" i="23"/>
  <c r="T51" i="23"/>
  <c r="Q51" i="23"/>
  <c r="Y50" i="23"/>
  <c r="T50" i="23"/>
  <c r="Q50" i="23"/>
  <c r="Y49" i="23"/>
  <c r="AD49" i="23" s="1"/>
  <c r="T49" i="23"/>
  <c r="Q49" i="23"/>
  <c r="Y48" i="23"/>
  <c r="AD48" i="23" s="1"/>
  <c r="T48" i="23"/>
  <c r="Q48" i="23"/>
  <c r="Y47" i="23"/>
  <c r="AB47" i="23" s="1"/>
  <c r="T47" i="23"/>
  <c r="Q47" i="23"/>
  <c r="Y46" i="23"/>
  <c r="T45" i="23"/>
  <c r="Q45" i="23"/>
  <c r="Y44" i="23"/>
  <c r="T44" i="23"/>
  <c r="Q44" i="23"/>
  <c r="Y43" i="23"/>
  <c r="AB43" i="23" s="1"/>
  <c r="T43" i="23"/>
  <c r="Q43" i="23"/>
  <c r="Y42" i="23"/>
  <c r="T42" i="23"/>
  <c r="Q42" i="23"/>
  <c r="Y41" i="23"/>
  <c r="T41" i="23"/>
  <c r="Q41" i="23"/>
  <c r="Y40" i="23"/>
  <c r="T40" i="23"/>
  <c r="Q40" i="23"/>
  <c r="Y39" i="23"/>
  <c r="Y38" i="23"/>
  <c r="AB38" i="23" s="1"/>
  <c r="T38" i="23"/>
  <c r="Q38" i="23"/>
  <c r="Y37" i="23"/>
  <c r="T37" i="23"/>
  <c r="Q37" i="23"/>
  <c r="Y36" i="23"/>
  <c r="Y35" i="23"/>
  <c r="AB35" i="23" s="1"/>
  <c r="T35" i="23"/>
  <c r="Q35" i="23"/>
  <c r="Y34" i="23"/>
  <c r="T34" i="23"/>
  <c r="Q34" i="23"/>
  <c r="Y33" i="23"/>
  <c r="AB33" i="23" s="1"/>
  <c r="T33" i="23"/>
  <c r="Q33" i="23"/>
  <c r="Y32" i="23"/>
  <c r="T32" i="23"/>
  <c r="Q32" i="23"/>
  <c r="Y31" i="23"/>
  <c r="T31" i="23"/>
  <c r="Q31" i="23"/>
  <c r="Y30" i="23"/>
  <c r="Y29" i="23"/>
  <c r="AB29" i="23" s="1"/>
  <c r="T29" i="23"/>
  <c r="Q29" i="23"/>
  <c r="Y28" i="23"/>
  <c r="AB28" i="23" s="1"/>
  <c r="T28" i="23"/>
  <c r="Q28" i="23"/>
  <c r="Y27" i="23"/>
  <c r="AB27" i="23" s="1"/>
  <c r="T27" i="23"/>
  <c r="Q27" i="23"/>
  <c r="Y26" i="23"/>
  <c r="AB26" i="23" s="1"/>
  <c r="T26" i="23"/>
  <c r="Q26" i="23"/>
  <c r="Y25" i="23"/>
  <c r="AB25" i="23" s="1"/>
  <c r="T25" i="23"/>
  <c r="Q25" i="23"/>
  <c r="Y24" i="23"/>
  <c r="AB24" i="23" s="1"/>
  <c r="T24" i="23"/>
  <c r="Q24" i="23"/>
  <c r="Y23" i="23"/>
  <c r="AB23" i="23" s="1"/>
  <c r="T23" i="23"/>
  <c r="Q23" i="23"/>
  <c r="Y22" i="23"/>
  <c r="AB22" i="23" s="1"/>
  <c r="T22" i="23"/>
  <c r="Q22" i="23"/>
  <c r="Y21" i="23"/>
  <c r="AB21" i="23" s="1"/>
  <c r="T21" i="23"/>
  <c r="Q21" i="23"/>
  <c r="Y20" i="23"/>
  <c r="T20" i="23"/>
  <c r="Q20" i="23"/>
  <c r="Y19" i="23"/>
  <c r="AD18" i="23"/>
  <c r="AB18" i="23"/>
  <c r="T18" i="23"/>
  <c r="Q18" i="23"/>
  <c r="Y17" i="23"/>
  <c r="AD17" i="23" s="1"/>
  <c r="T17" i="23"/>
  <c r="Q17" i="23"/>
  <c r="Y16" i="23"/>
  <c r="AB16" i="23" s="1"/>
  <c r="T16" i="23"/>
  <c r="Q16" i="23"/>
  <c r="Y15" i="23"/>
  <c r="Y14" i="23"/>
  <c r="AB14" i="23" s="1"/>
  <c r="T14" i="23"/>
  <c r="T85" i="23" s="1"/>
  <c r="Q14" i="23"/>
  <c r="Y13" i="23"/>
  <c r="Y12" i="23"/>
  <c r="AD12" i="23" s="1"/>
  <c r="T12" i="23"/>
  <c r="Q12" i="23"/>
  <c r="N12" i="23"/>
  <c r="Y11" i="23"/>
  <c r="T11" i="23"/>
  <c r="T84" i="23" s="1"/>
  <c r="Q11" i="23"/>
  <c r="B3" i="23"/>
  <c r="B1" i="23"/>
  <c r="AD47" i="22"/>
  <c r="AB47" i="22"/>
  <c r="T47" i="22"/>
  <c r="Q47" i="22"/>
  <c r="Y46" i="22"/>
  <c r="AD46" i="22" s="1"/>
  <c r="T46" i="22"/>
  <c r="Q46" i="22"/>
  <c r="Y45" i="22"/>
  <c r="T45" i="22"/>
  <c r="Q45" i="22"/>
  <c r="Y44" i="22"/>
  <c r="T43" i="22"/>
  <c r="Q43" i="22"/>
  <c r="Y42" i="22"/>
  <c r="AB42" i="22" s="1"/>
  <c r="T42" i="22"/>
  <c r="Q42" i="22"/>
  <c r="Y41" i="22"/>
  <c r="AD41" i="22" s="1"/>
  <c r="T41" i="22"/>
  <c r="Q41" i="22"/>
  <c r="Y40" i="22"/>
  <c r="AB40" i="22" s="1"/>
  <c r="T40" i="22"/>
  <c r="Q40" i="22"/>
  <c r="Y39" i="22"/>
  <c r="T39" i="22"/>
  <c r="Q39" i="22"/>
  <c r="Y38" i="22"/>
  <c r="AD37" i="22"/>
  <c r="AB37" i="22"/>
  <c r="T37" i="22"/>
  <c r="Q37" i="22"/>
  <c r="Y36" i="22"/>
  <c r="AD36" i="22" s="1"/>
  <c r="T36" i="22"/>
  <c r="Q36" i="22"/>
  <c r="Y35" i="22"/>
  <c r="AD35" i="22" s="1"/>
  <c r="T35" i="22"/>
  <c r="Q35" i="22"/>
  <c r="Y34" i="22"/>
  <c r="T34" i="22"/>
  <c r="Q34" i="22"/>
  <c r="Y33" i="22"/>
  <c r="Y32" i="22"/>
  <c r="AD32" i="22" s="1"/>
  <c r="T32" i="22"/>
  <c r="Q32" i="22"/>
  <c r="Y31" i="22"/>
  <c r="AD31" i="22" s="1"/>
  <c r="T31" i="22"/>
  <c r="Q31" i="22"/>
  <c r="Y30" i="22"/>
  <c r="AD30" i="22" s="1"/>
  <c r="T30" i="22"/>
  <c r="Q30" i="22"/>
  <c r="Y29" i="22"/>
  <c r="T29" i="22"/>
  <c r="Q29" i="22"/>
  <c r="Y28" i="22"/>
  <c r="AD27" i="22"/>
  <c r="AB27" i="22"/>
  <c r="T27" i="22"/>
  <c r="Q27" i="22"/>
  <c r="Y26" i="22"/>
  <c r="AB26" i="22" s="1"/>
  <c r="T26" i="22"/>
  <c r="Q26" i="22"/>
  <c r="Y25" i="22"/>
  <c r="AD25" i="22" s="1"/>
  <c r="T25" i="22"/>
  <c r="Q25" i="22"/>
  <c r="Y24" i="22"/>
  <c r="AB24" i="22" s="1"/>
  <c r="T24" i="22"/>
  <c r="Q24" i="22"/>
  <c r="Y23" i="22"/>
  <c r="AD23" i="22" s="1"/>
  <c r="T23" i="22"/>
  <c r="Q23" i="22"/>
  <c r="Y22" i="22"/>
  <c r="AB22" i="22" s="1"/>
  <c r="T22" i="22"/>
  <c r="Q22" i="22"/>
  <c r="Y21" i="22"/>
  <c r="AD21" i="22" s="1"/>
  <c r="T21" i="22"/>
  <c r="Q21" i="22"/>
  <c r="Y20" i="22"/>
  <c r="T20" i="22"/>
  <c r="Q20" i="22"/>
  <c r="Y19" i="22"/>
  <c r="AD18" i="22"/>
  <c r="AB18" i="22"/>
  <c r="T18" i="22"/>
  <c r="Q18" i="22"/>
  <c r="AD17" i="22"/>
  <c r="AB17" i="22"/>
  <c r="T17" i="22"/>
  <c r="Q17" i="22"/>
  <c r="Y16" i="22"/>
  <c r="T16" i="22"/>
  <c r="Q16" i="22"/>
  <c r="Y15" i="22"/>
  <c r="Y14" i="22"/>
  <c r="T14" i="22"/>
  <c r="T78" i="22" s="1"/>
  <c r="Q14" i="22"/>
  <c r="Y13" i="22"/>
  <c r="Y12" i="22"/>
  <c r="AB12" i="22" s="1"/>
  <c r="T12" i="22"/>
  <c r="Q12" i="22"/>
  <c r="N12" i="22"/>
  <c r="Y11" i="22"/>
  <c r="Y77" i="22" s="1"/>
  <c r="T11" i="22"/>
  <c r="T77" i="22" s="1"/>
  <c r="Q11" i="22"/>
  <c r="B3" i="22"/>
  <c r="B1" i="22"/>
  <c r="Y61" i="21"/>
  <c r="AB61" i="21" s="1"/>
  <c r="T61" i="21"/>
  <c r="Q61" i="21"/>
  <c r="Y60" i="21"/>
  <c r="T60" i="21"/>
  <c r="Q60" i="21"/>
  <c r="Y59" i="21"/>
  <c r="AB59" i="21" s="1"/>
  <c r="T59" i="21"/>
  <c r="Q59" i="21"/>
  <c r="Y58" i="21"/>
  <c r="T58" i="21"/>
  <c r="Q58" i="21"/>
  <c r="Y57" i="21"/>
  <c r="AB57" i="21" s="1"/>
  <c r="Y56" i="21"/>
  <c r="AB56" i="21" s="1"/>
  <c r="T56" i="21"/>
  <c r="Q56" i="21"/>
  <c r="Y55" i="21"/>
  <c r="T55" i="21"/>
  <c r="Q55" i="21"/>
  <c r="Y54" i="21"/>
  <c r="AB54" i="21" s="1"/>
  <c r="T54" i="21"/>
  <c r="Q54" i="21"/>
  <c r="Y53" i="21"/>
  <c r="T53" i="21"/>
  <c r="Q53" i="21"/>
  <c r="Y52" i="21"/>
  <c r="AB52" i="21" s="1"/>
  <c r="T52" i="21"/>
  <c r="Q52" i="21"/>
  <c r="Y51" i="21"/>
  <c r="T51" i="21"/>
  <c r="Q51" i="21"/>
  <c r="AE50" i="21"/>
  <c r="Y49" i="21"/>
  <c r="AD49" i="21" s="1"/>
  <c r="T49" i="21"/>
  <c r="Q49" i="21"/>
  <c r="Y48" i="21"/>
  <c r="AD48" i="21" s="1"/>
  <c r="T48" i="21"/>
  <c r="Q48" i="21"/>
  <c r="Y47" i="21"/>
  <c r="AB47" i="21" s="1"/>
  <c r="T47" i="21"/>
  <c r="Q47" i="21"/>
  <c r="Y46" i="21"/>
  <c r="T46" i="21"/>
  <c r="Q46" i="21"/>
  <c r="Y45" i="21"/>
  <c r="AB45" i="21" s="1"/>
  <c r="T45" i="21"/>
  <c r="Q45" i="21"/>
  <c r="Y44" i="21"/>
  <c r="AD44" i="21" s="1"/>
  <c r="T44" i="21"/>
  <c r="Q44" i="21"/>
  <c r="Y43" i="21"/>
  <c r="AB43" i="21" s="1"/>
  <c r="T43" i="21"/>
  <c r="Q43" i="21"/>
  <c r="Y42" i="21"/>
  <c r="AB42" i="21" s="1"/>
  <c r="T42" i="21"/>
  <c r="Q42" i="21"/>
  <c r="Y41" i="21"/>
  <c r="AD41" i="21" s="1"/>
  <c r="Y40" i="21"/>
  <c r="AD40" i="21" s="1"/>
  <c r="T40" i="21"/>
  <c r="Q40" i="21"/>
  <c r="Y39" i="21"/>
  <c r="AD39" i="21" s="1"/>
  <c r="T39" i="21"/>
  <c r="Q39" i="21"/>
  <c r="Y38" i="21"/>
  <c r="AB38" i="21" s="1"/>
  <c r="T38" i="21"/>
  <c r="Q38" i="21"/>
  <c r="Y37" i="21"/>
  <c r="T37" i="21"/>
  <c r="Q37" i="21"/>
  <c r="AD36" i="21"/>
  <c r="AB36" i="21"/>
  <c r="Y35" i="21"/>
  <c r="T35" i="21"/>
  <c r="Q35" i="21"/>
  <c r="Y34" i="21"/>
  <c r="AB34" i="21" s="1"/>
  <c r="T34" i="21"/>
  <c r="Q34" i="21"/>
  <c r="Y33" i="21"/>
  <c r="AD33" i="21" s="1"/>
  <c r="T33" i="21"/>
  <c r="Q33" i="21"/>
  <c r="Y32" i="21"/>
  <c r="AB32" i="21" s="1"/>
  <c r="T32" i="21"/>
  <c r="Q32" i="21"/>
  <c r="Y31" i="21"/>
  <c r="T31" i="21"/>
  <c r="Q31" i="21"/>
  <c r="Y30" i="21"/>
  <c r="AB30" i="21" s="1"/>
  <c r="T30" i="21"/>
  <c r="Q30" i="21"/>
  <c r="Y29" i="21"/>
  <c r="AB29" i="21" s="1"/>
  <c r="T29" i="21"/>
  <c r="Q29" i="21"/>
  <c r="Y28" i="21"/>
  <c r="AB28" i="21" s="1"/>
  <c r="T28" i="21"/>
  <c r="Q28" i="21"/>
  <c r="Y27" i="21"/>
  <c r="T27" i="21"/>
  <c r="Q27" i="21"/>
  <c r="Y26" i="21"/>
  <c r="AB26" i="21" s="1"/>
  <c r="T26" i="21"/>
  <c r="Q26" i="21"/>
  <c r="Y25" i="21"/>
  <c r="AD25" i="21" s="1"/>
  <c r="T25" i="21"/>
  <c r="Q25" i="21"/>
  <c r="Y24" i="21"/>
  <c r="AB24" i="21" s="1"/>
  <c r="T24" i="21"/>
  <c r="Q24" i="21"/>
  <c r="Y23" i="21"/>
  <c r="T23" i="21"/>
  <c r="Q23" i="21"/>
  <c r="Y22" i="21"/>
  <c r="AB22" i="21" s="1"/>
  <c r="T22" i="21"/>
  <c r="Q22" i="21"/>
  <c r="Y21" i="21"/>
  <c r="AD21" i="21" s="1"/>
  <c r="T21" i="21"/>
  <c r="Q21" i="21"/>
  <c r="Y20" i="21"/>
  <c r="AB20" i="21" s="1"/>
  <c r="T20" i="21"/>
  <c r="Q20" i="21"/>
  <c r="Y19" i="21"/>
  <c r="T19" i="21"/>
  <c r="Q19" i="21"/>
  <c r="AE18" i="21"/>
  <c r="Y17" i="21"/>
  <c r="AD17" i="21" s="1"/>
  <c r="T17" i="21"/>
  <c r="Q17" i="21"/>
  <c r="Y16" i="21"/>
  <c r="AB16" i="21" s="1"/>
  <c r="T16" i="21"/>
  <c r="Q16" i="21"/>
  <c r="AE15" i="21"/>
  <c r="Y14" i="21"/>
  <c r="Y66" i="21" s="1"/>
  <c r="T14" i="21"/>
  <c r="T66" i="21" s="1"/>
  <c r="C206" i="28" s="1"/>
  <c r="Q14" i="21"/>
  <c r="Y13" i="21"/>
  <c r="AB13" i="21" s="1"/>
  <c r="Y12" i="21"/>
  <c r="AD12" i="21" s="1"/>
  <c r="T12" i="21"/>
  <c r="Q12" i="21"/>
  <c r="N12" i="21"/>
  <c r="Y11" i="21"/>
  <c r="AD11" i="21" s="1"/>
  <c r="T11" i="21"/>
  <c r="Q11" i="21"/>
  <c r="B3" i="21"/>
  <c r="B1" i="21"/>
  <c r="Y41" i="20"/>
  <c r="AD41" i="20" s="1"/>
  <c r="T41" i="20"/>
  <c r="Q41" i="20"/>
  <c r="Y40" i="20"/>
  <c r="T40" i="20"/>
  <c r="Q40" i="20"/>
  <c r="Y39" i="20"/>
  <c r="T38" i="20"/>
  <c r="Q38" i="20"/>
  <c r="Y37" i="20"/>
  <c r="AB37" i="20" s="1"/>
  <c r="T37" i="20"/>
  <c r="Q37" i="20"/>
  <c r="Y36" i="20"/>
  <c r="AB36" i="20" s="1"/>
  <c r="T36" i="20"/>
  <c r="Q36" i="20"/>
  <c r="Y35" i="20"/>
  <c r="AB35" i="20" s="1"/>
  <c r="T35" i="20"/>
  <c r="Q35" i="20"/>
  <c r="Y34" i="20"/>
  <c r="T34" i="20"/>
  <c r="Q34" i="20"/>
  <c r="Y33" i="20"/>
  <c r="Y32" i="20"/>
  <c r="AB32" i="20" s="1"/>
  <c r="T32" i="20"/>
  <c r="Q32" i="20"/>
  <c r="Y31" i="20"/>
  <c r="AB31" i="20" s="1"/>
  <c r="T31" i="20"/>
  <c r="Q31" i="20"/>
  <c r="Y30" i="20"/>
  <c r="AB30" i="20" s="1"/>
  <c r="T30" i="20"/>
  <c r="Q30" i="20"/>
  <c r="Y29" i="20"/>
  <c r="T29" i="20"/>
  <c r="Q29" i="20"/>
  <c r="Y28" i="20"/>
  <c r="Y27" i="20"/>
  <c r="T27" i="20"/>
  <c r="T79" i="20" s="1"/>
  <c r="Q27" i="20"/>
  <c r="Y26" i="20"/>
  <c r="AD25" i="20"/>
  <c r="AB25" i="20"/>
  <c r="T25" i="20"/>
  <c r="Q25" i="20"/>
  <c r="Y24" i="20"/>
  <c r="AD24" i="20" s="1"/>
  <c r="T24" i="20"/>
  <c r="Q24" i="20"/>
  <c r="Y23" i="20"/>
  <c r="AD23" i="20" s="1"/>
  <c r="T23" i="20"/>
  <c r="Q23" i="20"/>
  <c r="Y22" i="20"/>
  <c r="AD22" i="20" s="1"/>
  <c r="T22" i="20"/>
  <c r="Q22" i="20"/>
  <c r="Y21" i="20"/>
  <c r="AD21" i="20" s="1"/>
  <c r="T21" i="20"/>
  <c r="Q21" i="20"/>
  <c r="Y20" i="20"/>
  <c r="AD20" i="20" s="1"/>
  <c r="T20" i="20"/>
  <c r="Q20" i="20"/>
  <c r="Y19" i="20"/>
  <c r="T19" i="20"/>
  <c r="Q19" i="20"/>
  <c r="Y18" i="20"/>
  <c r="Y17" i="20"/>
  <c r="AD17" i="20" s="1"/>
  <c r="T17" i="20"/>
  <c r="Q17" i="20"/>
  <c r="Y16" i="20"/>
  <c r="T16" i="20"/>
  <c r="Q16" i="20"/>
  <c r="Y15" i="20"/>
  <c r="Y14" i="20"/>
  <c r="T14" i="20"/>
  <c r="T76" i="20" s="1"/>
  <c r="Q14" i="20"/>
  <c r="Y13" i="20"/>
  <c r="Y12" i="20"/>
  <c r="AD12" i="20" s="1"/>
  <c r="T12" i="20"/>
  <c r="Q12" i="20"/>
  <c r="N12" i="20"/>
  <c r="Y11" i="20"/>
  <c r="T11" i="20"/>
  <c r="T75" i="20" s="1"/>
  <c r="Q11" i="20"/>
  <c r="B3" i="20"/>
  <c r="B1" i="20"/>
  <c r="AD67" i="19"/>
  <c r="AB67" i="19"/>
  <c r="T67" i="19"/>
  <c r="Q67" i="19"/>
  <c r="AD66" i="19"/>
  <c r="AB66" i="19"/>
  <c r="T66" i="19"/>
  <c r="Q66" i="19"/>
  <c r="AD65" i="19"/>
  <c r="AB65" i="19"/>
  <c r="T65" i="19"/>
  <c r="Q65" i="19"/>
  <c r="AD64" i="19"/>
  <c r="AB64" i="19"/>
  <c r="T64" i="19"/>
  <c r="Q64" i="19"/>
  <c r="AD63" i="19"/>
  <c r="AB63" i="19"/>
  <c r="T63" i="19"/>
  <c r="Q63" i="19"/>
  <c r="Y62" i="19"/>
  <c r="AD62" i="19" s="1"/>
  <c r="T62" i="19"/>
  <c r="Q62" i="19"/>
  <c r="Y61" i="19"/>
  <c r="AB61" i="19" s="1"/>
  <c r="T61" i="19"/>
  <c r="Q61" i="19"/>
  <c r="Y60" i="19"/>
  <c r="AD60" i="19" s="1"/>
  <c r="T60" i="19"/>
  <c r="Q60" i="19"/>
  <c r="Y59" i="19"/>
  <c r="AB59" i="19" s="1"/>
  <c r="T59" i="19"/>
  <c r="Q59" i="19"/>
  <c r="Y58" i="19"/>
  <c r="AD58" i="19" s="1"/>
  <c r="T58" i="19"/>
  <c r="Q58" i="19"/>
  <c r="Y57" i="19"/>
  <c r="AB57" i="19" s="1"/>
  <c r="T57" i="19"/>
  <c r="Q57" i="19"/>
  <c r="Y56" i="19"/>
  <c r="T56" i="19"/>
  <c r="Q56" i="19"/>
  <c r="Y55" i="19"/>
  <c r="AD54" i="19"/>
  <c r="AB54" i="19"/>
  <c r="T54" i="19"/>
  <c r="Q54" i="19"/>
  <c r="AD53" i="19"/>
  <c r="AB53" i="19"/>
  <c r="T53" i="19"/>
  <c r="Q53" i="19"/>
  <c r="AD52" i="19"/>
  <c r="AB52" i="19"/>
  <c r="T52" i="19"/>
  <c r="Q52" i="19"/>
  <c r="Y51" i="19"/>
  <c r="T51" i="19"/>
  <c r="Q51" i="19"/>
  <c r="Y50" i="19"/>
  <c r="T49" i="19"/>
  <c r="Q49" i="19"/>
  <c r="Y48" i="19"/>
  <c r="AB48" i="19" s="1"/>
  <c r="T48" i="19"/>
  <c r="Q48" i="19"/>
  <c r="Y47" i="19"/>
  <c r="AD47" i="19" s="1"/>
  <c r="T47" i="19"/>
  <c r="Q47" i="19"/>
  <c r="Y46" i="19"/>
  <c r="AB46" i="19" s="1"/>
  <c r="T46" i="19"/>
  <c r="Q46" i="19"/>
  <c r="Y45" i="19"/>
  <c r="T45" i="19"/>
  <c r="Q45" i="19"/>
  <c r="Y44" i="19"/>
  <c r="Y43" i="19"/>
  <c r="AB43" i="19" s="1"/>
  <c r="T43" i="19"/>
  <c r="Q43" i="19"/>
  <c r="Y42" i="19"/>
  <c r="AD42" i="19" s="1"/>
  <c r="T42" i="19"/>
  <c r="Q42" i="19"/>
  <c r="Y41" i="19"/>
  <c r="T41" i="19"/>
  <c r="Q41" i="19"/>
  <c r="AE40" i="19"/>
  <c r="AD39" i="19"/>
  <c r="AB39" i="19"/>
  <c r="T39" i="19"/>
  <c r="Q39" i="19"/>
  <c r="AD38" i="19"/>
  <c r="AB38" i="19"/>
  <c r="T38" i="19"/>
  <c r="Q38" i="19"/>
  <c r="Y37" i="19"/>
  <c r="AD37" i="19" s="1"/>
  <c r="T37" i="19"/>
  <c r="Q37" i="19"/>
  <c r="Y36" i="19"/>
  <c r="AB36" i="19" s="1"/>
  <c r="T36" i="19"/>
  <c r="Q36" i="19"/>
  <c r="Y35" i="19"/>
  <c r="AD35" i="19" s="1"/>
  <c r="T35" i="19"/>
  <c r="Q35" i="19"/>
  <c r="Y34" i="19"/>
  <c r="AD34" i="19" s="1"/>
  <c r="T34" i="19"/>
  <c r="Q34" i="19"/>
  <c r="Y33" i="19"/>
  <c r="T33" i="19"/>
  <c r="Q33" i="19"/>
  <c r="AE32" i="19"/>
  <c r="AD31" i="19"/>
  <c r="AB31" i="19"/>
  <c r="T31" i="19"/>
  <c r="Q31" i="19"/>
  <c r="Y30" i="19"/>
  <c r="AD30" i="19" s="1"/>
  <c r="T30" i="19"/>
  <c r="Q30" i="19"/>
  <c r="Y29" i="19"/>
  <c r="AD29" i="19" s="1"/>
  <c r="T29" i="19"/>
  <c r="Q29" i="19"/>
  <c r="Y28" i="19"/>
  <c r="AD28" i="19" s="1"/>
  <c r="T28" i="19"/>
  <c r="Q28" i="19"/>
  <c r="Y27" i="19"/>
  <c r="AB27" i="19" s="1"/>
  <c r="T27" i="19"/>
  <c r="Q27" i="19"/>
  <c r="Y26" i="19"/>
  <c r="AD26" i="19" s="1"/>
  <c r="T26" i="19"/>
  <c r="Q26" i="19"/>
  <c r="Y25" i="19"/>
  <c r="AD25" i="19" s="1"/>
  <c r="T25" i="19"/>
  <c r="Q25" i="19"/>
  <c r="Y24" i="19"/>
  <c r="AD24" i="19" s="1"/>
  <c r="T24" i="19"/>
  <c r="Q24" i="19"/>
  <c r="Y23" i="19"/>
  <c r="AD23" i="19" s="1"/>
  <c r="T23" i="19"/>
  <c r="Q23" i="19"/>
  <c r="Y22" i="19"/>
  <c r="AD22" i="19" s="1"/>
  <c r="T22" i="19"/>
  <c r="Q22" i="19"/>
  <c r="Y21" i="19"/>
  <c r="T21" i="19"/>
  <c r="Q21" i="19"/>
  <c r="AE20" i="19"/>
  <c r="AD19" i="19"/>
  <c r="AB19" i="19"/>
  <c r="T19" i="19"/>
  <c r="Q19" i="19"/>
  <c r="Y18" i="19"/>
  <c r="AD18" i="19" s="1"/>
  <c r="T18" i="19"/>
  <c r="Q18" i="19"/>
  <c r="Y17" i="19"/>
  <c r="AD17" i="19" s="1"/>
  <c r="T17" i="19"/>
  <c r="Q17" i="19"/>
  <c r="Y16" i="19"/>
  <c r="T16" i="19"/>
  <c r="Q16" i="19"/>
  <c r="AE15" i="19"/>
  <c r="Y14" i="19"/>
  <c r="Y102" i="19" s="1"/>
  <c r="T14" i="19"/>
  <c r="T102" i="19" s="1"/>
  <c r="Q14" i="19"/>
  <c r="AE13" i="19"/>
  <c r="Y12" i="19"/>
  <c r="T12" i="19"/>
  <c r="Q12" i="19"/>
  <c r="N12" i="19"/>
  <c r="Y11" i="19"/>
  <c r="Y101" i="19" s="1"/>
  <c r="T11" i="19"/>
  <c r="T101" i="19" s="1"/>
  <c r="Q11" i="19"/>
  <c r="B3" i="19"/>
  <c r="B1" i="19"/>
  <c r="AD67" i="18"/>
  <c r="AB67" i="18"/>
  <c r="T67" i="18"/>
  <c r="Q67" i="18"/>
  <c r="AD66" i="18"/>
  <c r="AB66" i="18"/>
  <c r="T66" i="18"/>
  <c r="Q66" i="18"/>
  <c r="AD65" i="18"/>
  <c r="AB65" i="18"/>
  <c r="T65" i="18"/>
  <c r="Q65" i="18"/>
  <c r="AD64" i="18"/>
  <c r="AB64" i="18"/>
  <c r="T64" i="18"/>
  <c r="Q64" i="18"/>
  <c r="AD63" i="18"/>
  <c r="AB63" i="18"/>
  <c r="T63" i="18"/>
  <c r="Q63" i="18"/>
  <c r="Y62" i="18"/>
  <c r="AB62" i="18" s="1"/>
  <c r="T62" i="18"/>
  <c r="Q62" i="18"/>
  <c r="Y61" i="18"/>
  <c r="AD61" i="18" s="1"/>
  <c r="T61" i="18"/>
  <c r="Q61" i="18"/>
  <c r="Y60" i="18"/>
  <c r="T60" i="18"/>
  <c r="Q60" i="18"/>
  <c r="Y59" i="18"/>
  <c r="AD59" i="18" s="1"/>
  <c r="T59" i="18"/>
  <c r="Q59" i="18"/>
  <c r="Y58" i="18"/>
  <c r="AB58" i="18" s="1"/>
  <c r="T58" i="18"/>
  <c r="Q58" i="18"/>
  <c r="Y57" i="18"/>
  <c r="AD57" i="18" s="1"/>
  <c r="T57" i="18"/>
  <c r="Q57" i="18"/>
  <c r="Y56" i="18"/>
  <c r="AB56" i="18" s="1"/>
  <c r="T56" i="18"/>
  <c r="Q56" i="18"/>
  <c r="Y55" i="18"/>
  <c r="AD55" i="18" s="1"/>
  <c r="T55" i="18"/>
  <c r="Q55" i="18"/>
  <c r="Y54" i="18"/>
  <c r="AB54" i="18" s="1"/>
  <c r="T54" i="18"/>
  <c r="Q54" i="18"/>
  <c r="Y53" i="18"/>
  <c r="AD53" i="18" s="1"/>
  <c r="T53" i="18"/>
  <c r="Q53" i="18"/>
  <c r="Y52" i="18"/>
  <c r="T52" i="18"/>
  <c r="Q52" i="18"/>
  <c r="Y51" i="18"/>
  <c r="AD51" i="18" s="1"/>
  <c r="T51" i="18"/>
  <c r="Q51" i="18"/>
  <c r="Y50" i="18"/>
  <c r="AB50" i="18" s="1"/>
  <c r="T50" i="18"/>
  <c r="Q50" i="18"/>
  <c r="Y49" i="18"/>
  <c r="T49" i="18"/>
  <c r="Q49" i="18"/>
  <c r="Y48" i="18"/>
  <c r="AD47" i="18"/>
  <c r="AB47" i="18"/>
  <c r="T47" i="18"/>
  <c r="Q47" i="18"/>
  <c r="AD46" i="18"/>
  <c r="AB46" i="18"/>
  <c r="T46" i="18"/>
  <c r="Q46" i="18"/>
  <c r="Y45" i="18"/>
  <c r="AD45" i="18" s="1"/>
  <c r="T45" i="18"/>
  <c r="Q45" i="18"/>
  <c r="Y44" i="18"/>
  <c r="AB44" i="18" s="1"/>
  <c r="T44" i="18"/>
  <c r="Q44" i="18"/>
  <c r="Y43" i="18"/>
  <c r="AD43" i="18" s="1"/>
  <c r="T43" i="18"/>
  <c r="Q43" i="18"/>
  <c r="Y42" i="18"/>
  <c r="AB42" i="18" s="1"/>
  <c r="T42" i="18"/>
  <c r="Q42" i="18"/>
  <c r="Y41" i="18"/>
  <c r="AD41" i="18" s="1"/>
  <c r="T41" i="18"/>
  <c r="Q41" i="18"/>
  <c r="Y40" i="18"/>
  <c r="AD40" i="18" s="1"/>
  <c r="T40" i="18"/>
  <c r="Q40" i="18"/>
  <c r="Y39" i="18"/>
  <c r="AD38" i="18"/>
  <c r="AB38" i="18"/>
  <c r="T38" i="18"/>
  <c r="Q38" i="18"/>
  <c r="Y37" i="18"/>
  <c r="AD37" i="18" s="1"/>
  <c r="T37" i="18"/>
  <c r="Q37" i="18"/>
  <c r="Y36" i="18"/>
  <c r="T36" i="18"/>
  <c r="Q36" i="18"/>
  <c r="Y35" i="18"/>
  <c r="T35" i="18"/>
  <c r="Q35" i="18"/>
  <c r="Y34" i="18"/>
  <c r="T34" i="18"/>
  <c r="Q34" i="18"/>
  <c r="Y33" i="18"/>
  <c r="Y32" i="18"/>
  <c r="T32" i="18"/>
  <c r="Q32" i="18"/>
  <c r="Y31" i="18"/>
  <c r="Y30" i="18"/>
  <c r="T30" i="18"/>
  <c r="Q30" i="18"/>
  <c r="Y29" i="18"/>
  <c r="T29" i="18"/>
  <c r="Q29" i="18"/>
  <c r="Y28" i="18"/>
  <c r="Y27" i="18"/>
  <c r="T27" i="18"/>
  <c r="Q27" i="18"/>
  <c r="Y26" i="18"/>
  <c r="T26" i="18"/>
  <c r="Q26" i="18"/>
  <c r="Y25" i="18"/>
  <c r="AD25" i="18" s="1"/>
  <c r="T25" i="18"/>
  <c r="Q25" i="18"/>
  <c r="Y24" i="18"/>
  <c r="AB24" i="18" s="1"/>
  <c r="T24" i="18"/>
  <c r="Q24" i="18"/>
  <c r="Y23" i="18"/>
  <c r="AD23" i="18" s="1"/>
  <c r="T23" i="18"/>
  <c r="Q23" i="18"/>
  <c r="Y22" i="18"/>
  <c r="AD22" i="18" s="1"/>
  <c r="T22" i="18"/>
  <c r="Q22" i="18"/>
  <c r="Y21" i="18"/>
  <c r="T21" i="18"/>
  <c r="Q21" i="18"/>
  <c r="Y20" i="18"/>
  <c r="AD19" i="18"/>
  <c r="AB19" i="18"/>
  <c r="T19" i="18"/>
  <c r="Q19" i="18"/>
  <c r="AD18" i="18"/>
  <c r="AB18" i="18"/>
  <c r="T18" i="18"/>
  <c r="Q18" i="18"/>
  <c r="AD17" i="18"/>
  <c r="AB17" i="18"/>
  <c r="T17" i="18"/>
  <c r="Q17" i="18"/>
  <c r="Y16" i="18"/>
  <c r="T16" i="18"/>
  <c r="Q16" i="18"/>
  <c r="AE15" i="18"/>
  <c r="Y15" i="18"/>
  <c r="Y80" i="18" s="1"/>
  <c r="Y14" i="18"/>
  <c r="T14" i="18"/>
  <c r="Q14" i="18"/>
  <c r="AE13" i="18"/>
  <c r="Y13" i="18"/>
  <c r="Y79" i="18" s="1"/>
  <c r="Y12" i="18"/>
  <c r="AB12" i="18" s="1"/>
  <c r="T12" i="18"/>
  <c r="Q12" i="18"/>
  <c r="N12" i="18"/>
  <c r="Y11" i="18"/>
  <c r="Y78" i="18" s="1"/>
  <c r="T11" i="18"/>
  <c r="T78" i="18" s="1"/>
  <c r="Q11" i="18"/>
  <c r="B3" i="18"/>
  <c r="B1" i="18"/>
  <c r="C165" i="28"/>
  <c r="C160" i="28"/>
  <c r="AD45" i="15"/>
  <c r="AB45" i="15"/>
  <c r="AD44" i="15"/>
  <c r="AB44" i="15"/>
  <c r="AD43" i="15"/>
  <c r="AB43" i="15"/>
  <c r="AD42" i="15"/>
  <c r="AB42" i="15"/>
  <c r="AD41" i="15"/>
  <c r="AB41" i="15"/>
  <c r="AB40" i="15"/>
  <c r="AD39" i="15"/>
  <c r="AB38" i="15"/>
  <c r="AB37" i="15"/>
  <c r="Y35" i="15"/>
  <c r="Y80" i="15" s="1"/>
  <c r="Y34" i="15"/>
  <c r="X33" i="15"/>
  <c r="AD26" i="15"/>
  <c r="AB26" i="15"/>
  <c r="AD25" i="15"/>
  <c r="AD24" i="15"/>
  <c r="AB23" i="15"/>
  <c r="AD22" i="15"/>
  <c r="AB21" i="15"/>
  <c r="AD20" i="15"/>
  <c r="AB19" i="15"/>
  <c r="AB17" i="15"/>
  <c r="AB15" i="15"/>
  <c r="AB74" i="15" s="1"/>
  <c r="AD13" i="15"/>
  <c r="AD12" i="15"/>
  <c r="B3" i="15"/>
  <c r="B1" i="15"/>
  <c r="AD52" i="17"/>
  <c r="AB52" i="17"/>
  <c r="T52" i="17"/>
  <c r="Q52" i="17"/>
  <c r="AD51" i="17"/>
  <c r="AB51" i="17"/>
  <c r="T51" i="17"/>
  <c r="Q51" i="17"/>
  <c r="AD50" i="17"/>
  <c r="AB50" i="17"/>
  <c r="T50" i="17"/>
  <c r="Q50" i="17"/>
  <c r="AD49" i="17"/>
  <c r="AB49" i="17"/>
  <c r="T49" i="17"/>
  <c r="Q49" i="17"/>
  <c r="AD48" i="17"/>
  <c r="AB48" i="17"/>
  <c r="T48" i="17"/>
  <c r="Q48" i="17"/>
  <c r="Y47" i="17"/>
  <c r="T47" i="17"/>
  <c r="Q47" i="17"/>
  <c r="Y46" i="17"/>
  <c r="AB46" i="17" s="1"/>
  <c r="T46" i="17"/>
  <c r="Q46" i="17"/>
  <c r="Y45" i="17"/>
  <c r="AB45" i="17" s="1"/>
  <c r="T45" i="17"/>
  <c r="Q45" i="17"/>
  <c r="Y44" i="17"/>
  <c r="AB44" i="17" s="1"/>
  <c r="T44" i="17"/>
  <c r="Q44" i="17"/>
  <c r="Y43" i="17"/>
  <c r="AB43" i="17" s="1"/>
  <c r="T43" i="17"/>
  <c r="Q43" i="17"/>
  <c r="Y42" i="17"/>
  <c r="T42" i="17"/>
  <c r="Q42" i="17"/>
  <c r="Y41" i="17"/>
  <c r="AD40" i="17"/>
  <c r="AB40" i="17"/>
  <c r="T40" i="17"/>
  <c r="Q40" i="17"/>
  <c r="Y39" i="17"/>
  <c r="AD39" i="17" s="1"/>
  <c r="T39" i="17"/>
  <c r="Q39" i="17"/>
  <c r="Y38" i="17"/>
  <c r="AD38" i="17" s="1"/>
  <c r="T38" i="17"/>
  <c r="Q38" i="17"/>
  <c r="Y37" i="17"/>
  <c r="AB37" i="17" s="1"/>
  <c r="T37" i="17"/>
  <c r="Q37" i="17"/>
  <c r="Y36" i="17"/>
  <c r="T35" i="17"/>
  <c r="Q35" i="17"/>
  <c r="Y34" i="17"/>
  <c r="AB34" i="17" s="1"/>
  <c r="T34" i="17"/>
  <c r="Q34" i="17"/>
  <c r="Y33" i="17"/>
  <c r="AB33" i="17" s="1"/>
  <c r="T33" i="17"/>
  <c r="Q33" i="17"/>
  <c r="Y32" i="17"/>
  <c r="AB32" i="17" s="1"/>
  <c r="T32" i="17"/>
  <c r="Q32" i="17"/>
  <c r="Y31" i="17"/>
  <c r="T31" i="17"/>
  <c r="Q31" i="17"/>
  <c r="Y30" i="17"/>
  <c r="Y29" i="17"/>
  <c r="T29" i="17"/>
  <c r="T88" i="17" s="1"/>
  <c r="Q29" i="17"/>
  <c r="Y28" i="17"/>
  <c r="Y27" i="17"/>
  <c r="AD27" i="17" s="1"/>
  <c r="T27" i="17"/>
  <c r="Q27" i="17"/>
  <c r="Y26" i="17"/>
  <c r="Y25" i="17"/>
  <c r="AB25" i="17" s="1"/>
  <c r="T25" i="17"/>
  <c r="Q25" i="17"/>
  <c r="Y24" i="17"/>
  <c r="AB24" i="17" s="1"/>
  <c r="T24" i="17"/>
  <c r="Q24" i="17"/>
  <c r="Y23" i="17"/>
  <c r="AB23" i="17" s="1"/>
  <c r="T23" i="17"/>
  <c r="Q23" i="17"/>
  <c r="Y22" i="17"/>
  <c r="AB22" i="17" s="1"/>
  <c r="T22" i="17"/>
  <c r="Q22" i="17"/>
  <c r="Y21" i="17"/>
  <c r="AB21" i="17" s="1"/>
  <c r="T21" i="17"/>
  <c r="Q21" i="17"/>
  <c r="Y20" i="17"/>
  <c r="AB20" i="17" s="1"/>
  <c r="T20" i="17"/>
  <c r="Q20" i="17"/>
  <c r="Y19" i="17"/>
  <c r="T19" i="17"/>
  <c r="Q19" i="17"/>
  <c r="Y18" i="17"/>
  <c r="Y17" i="17"/>
  <c r="AB17" i="17" s="1"/>
  <c r="T17" i="17"/>
  <c r="Q17" i="17"/>
  <c r="Y16" i="17"/>
  <c r="T16" i="17"/>
  <c r="Q16" i="17"/>
  <c r="Y15" i="17"/>
  <c r="Y14" i="17"/>
  <c r="AD14" i="17" s="1"/>
  <c r="T14" i="17"/>
  <c r="T84" i="17" s="1"/>
  <c r="Q14" i="17"/>
  <c r="Y13" i="17"/>
  <c r="Y12" i="17"/>
  <c r="AB12" i="17" s="1"/>
  <c r="T12" i="17"/>
  <c r="Q12" i="17"/>
  <c r="N12" i="17"/>
  <c r="Y11" i="17"/>
  <c r="T11" i="17"/>
  <c r="T83" i="17" s="1"/>
  <c r="Q11" i="17"/>
  <c r="B3" i="17"/>
  <c r="B1" i="17"/>
  <c r="I139" i="28"/>
  <c r="W139" i="28" s="1"/>
  <c r="F139" i="28"/>
  <c r="C139" i="28"/>
  <c r="Y49" i="16"/>
  <c r="Y48" i="16"/>
  <c r="AB48" i="16" s="1"/>
  <c r="Y47" i="16"/>
  <c r="Y46" i="16"/>
  <c r="AB46" i="16" s="1"/>
  <c r="Y45" i="16"/>
  <c r="Y44" i="16"/>
  <c r="Y43" i="16"/>
  <c r="Y42" i="16"/>
  <c r="AB42" i="16" s="1"/>
  <c r="Y41" i="16"/>
  <c r="Y40" i="16"/>
  <c r="AB40" i="16" s="1"/>
  <c r="Y39" i="16"/>
  <c r="Y38" i="16"/>
  <c r="AB38" i="16" s="1"/>
  <c r="Y37" i="16"/>
  <c r="T37" i="16"/>
  <c r="T65" i="16" s="1"/>
  <c r="Q37" i="16"/>
  <c r="Y36" i="16"/>
  <c r="T35" i="16"/>
  <c r="Q35" i="16"/>
  <c r="Y32" i="16"/>
  <c r="AD32" i="16" s="1"/>
  <c r="T32" i="16"/>
  <c r="Q32" i="16"/>
  <c r="Y31" i="16"/>
  <c r="AB31" i="16" s="1"/>
  <c r="T31" i="16"/>
  <c r="Q31" i="16"/>
  <c r="Y30" i="16"/>
  <c r="T30" i="16"/>
  <c r="Q30" i="16"/>
  <c r="Y29" i="16"/>
  <c r="T29" i="16"/>
  <c r="Q29" i="16"/>
  <c r="Y28" i="16"/>
  <c r="Y27" i="16"/>
  <c r="T27" i="16"/>
  <c r="Q27" i="16"/>
  <c r="Y26" i="16"/>
  <c r="T26" i="16"/>
  <c r="Q26" i="16"/>
  <c r="Y25" i="16"/>
  <c r="Y24" i="16"/>
  <c r="T24" i="16"/>
  <c r="Q24" i="16"/>
  <c r="Y23" i="16"/>
  <c r="AD23" i="16" s="1"/>
  <c r="T23" i="16"/>
  <c r="Q23" i="16"/>
  <c r="Y22" i="16"/>
  <c r="Y21" i="16"/>
  <c r="T21" i="16"/>
  <c r="Q21" i="16"/>
  <c r="Y20" i="16"/>
  <c r="AD20" i="16" s="1"/>
  <c r="T20" i="16"/>
  <c r="Q20" i="16"/>
  <c r="Y19" i="16"/>
  <c r="AD19" i="16" s="1"/>
  <c r="T19" i="16"/>
  <c r="Q19" i="16"/>
  <c r="Y18" i="16"/>
  <c r="AD18" i="16" s="1"/>
  <c r="T18" i="16"/>
  <c r="Q18" i="16"/>
  <c r="Y17" i="16"/>
  <c r="T17" i="16"/>
  <c r="Q17" i="16"/>
  <c r="AE16" i="16"/>
  <c r="AE15" i="16"/>
  <c r="AE60" i="16" s="1"/>
  <c r="Y14" i="16"/>
  <c r="T14" i="16"/>
  <c r="T59" i="16" s="1"/>
  <c r="Q14" i="16"/>
  <c r="Y13" i="16"/>
  <c r="Y12" i="16"/>
  <c r="AB12" i="16" s="1"/>
  <c r="T12" i="16"/>
  <c r="Q12" i="16"/>
  <c r="N12" i="16"/>
  <c r="Y11" i="16"/>
  <c r="Y58" i="16" s="1"/>
  <c r="T11" i="16"/>
  <c r="T58" i="16" s="1"/>
  <c r="Q11" i="16"/>
  <c r="B3" i="16"/>
  <c r="B1" i="16"/>
  <c r="C133" i="28"/>
  <c r="C130" i="28"/>
  <c r="Y74" i="14"/>
  <c r="AD74" i="14" s="1"/>
  <c r="Y73" i="14"/>
  <c r="Y72" i="14"/>
  <c r="AD72" i="14" s="1"/>
  <c r="Y71" i="14"/>
  <c r="AB71" i="14" s="1"/>
  <c r="Y70" i="14"/>
  <c r="AD70" i="14" s="1"/>
  <c r="Y69" i="14"/>
  <c r="Y68" i="14"/>
  <c r="AD68" i="14" s="1"/>
  <c r="Y67" i="14"/>
  <c r="AB67" i="14" s="1"/>
  <c r="Y66" i="14"/>
  <c r="AD66" i="14" s="1"/>
  <c r="Y65" i="14"/>
  <c r="Y64" i="14"/>
  <c r="AD64" i="14" s="1"/>
  <c r="Y63" i="14"/>
  <c r="AB63" i="14" s="1"/>
  <c r="Y62" i="14"/>
  <c r="AB62" i="14" s="1"/>
  <c r="Y61" i="14"/>
  <c r="AD61" i="14" s="1"/>
  <c r="Y60" i="14"/>
  <c r="Y59" i="14"/>
  <c r="AD59" i="14" s="1"/>
  <c r="Y57" i="14"/>
  <c r="AB57" i="14" s="1"/>
  <c r="Y56" i="14"/>
  <c r="AB56" i="14" s="1"/>
  <c r="Y55" i="14"/>
  <c r="AB55" i="14" s="1"/>
  <c r="Y54" i="14"/>
  <c r="AB54" i="14" s="1"/>
  <c r="Y53" i="14"/>
  <c r="AB53" i="14" s="1"/>
  <c r="Y52" i="14"/>
  <c r="AB52" i="14" s="1"/>
  <c r="AD51" i="14"/>
  <c r="AB51" i="14"/>
  <c r="T51" i="14"/>
  <c r="Q51" i="14"/>
  <c r="AD50" i="14"/>
  <c r="AB50" i="14"/>
  <c r="T50" i="14"/>
  <c r="Q50" i="14"/>
  <c r="AD49" i="14"/>
  <c r="AB49" i="14"/>
  <c r="T49" i="14"/>
  <c r="Q49" i="14"/>
  <c r="AD48" i="14"/>
  <c r="AB48" i="14"/>
  <c r="T48" i="14"/>
  <c r="Q48" i="14"/>
  <c r="AD47" i="14"/>
  <c r="AB47" i="14"/>
  <c r="T47" i="14"/>
  <c r="Q47" i="14"/>
  <c r="Y46" i="14"/>
  <c r="AB46" i="14" s="1"/>
  <c r="T46" i="14"/>
  <c r="Q46" i="14"/>
  <c r="Y45" i="14"/>
  <c r="AD45" i="14" s="1"/>
  <c r="T45" i="14"/>
  <c r="Q45" i="14"/>
  <c r="Y44" i="14"/>
  <c r="AD44" i="14" s="1"/>
  <c r="T44" i="14"/>
  <c r="Q44" i="14"/>
  <c r="Y43" i="14"/>
  <c r="AD43" i="14" s="1"/>
  <c r="T43" i="14"/>
  <c r="Q43" i="14"/>
  <c r="Y42" i="14"/>
  <c r="AB42" i="14" s="1"/>
  <c r="T42" i="14"/>
  <c r="Q42" i="14"/>
  <c r="Y41" i="14"/>
  <c r="AD41" i="14" s="1"/>
  <c r="T41" i="14"/>
  <c r="Q41" i="14"/>
  <c r="Y40" i="14"/>
  <c r="AD40" i="14" s="1"/>
  <c r="T40" i="14"/>
  <c r="Q40" i="14"/>
  <c r="Y39" i="14"/>
  <c r="AD39" i="14" s="1"/>
  <c r="T39" i="14"/>
  <c r="Q39" i="14"/>
  <c r="Y38" i="14"/>
  <c r="AB38" i="14" s="1"/>
  <c r="T38" i="14"/>
  <c r="Q38" i="14"/>
  <c r="Y37" i="14"/>
  <c r="Y36" i="14"/>
  <c r="T35" i="14"/>
  <c r="Q35" i="14"/>
  <c r="Y34" i="14"/>
  <c r="AB34" i="14" s="1"/>
  <c r="T34" i="14"/>
  <c r="Q34" i="14"/>
  <c r="Y33" i="14"/>
  <c r="AD33" i="14" s="1"/>
  <c r="T33" i="14"/>
  <c r="Q33" i="14"/>
  <c r="Y32" i="14"/>
  <c r="T32" i="14"/>
  <c r="Q32" i="14"/>
  <c r="Y31" i="14"/>
  <c r="Y30" i="14"/>
  <c r="T30" i="14"/>
  <c r="Q30" i="14"/>
  <c r="Y29" i="14"/>
  <c r="T29" i="14"/>
  <c r="Q29" i="14"/>
  <c r="Y28" i="14"/>
  <c r="Y27" i="14"/>
  <c r="Y26" i="14"/>
  <c r="Y25" i="14"/>
  <c r="AB25" i="14" s="1"/>
  <c r="T25" i="14"/>
  <c r="Q25" i="14"/>
  <c r="Y24" i="14"/>
  <c r="AB24" i="14" s="1"/>
  <c r="T24" i="14"/>
  <c r="Q24" i="14"/>
  <c r="Y23" i="14"/>
  <c r="AD23" i="14" s="1"/>
  <c r="T23" i="14"/>
  <c r="Q23" i="14"/>
  <c r="Y22" i="14"/>
  <c r="T22" i="14"/>
  <c r="Q22" i="14"/>
  <c r="Y21" i="14"/>
  <c r="AD21" i="14" s="1"/>
  <c r="T21" i="14"/>
  <c r="Q21" i="14"/>
  <c r="Y20" i="14"/>
  <c r="AD20" i="14" s="1"/>
  <c r="T20" i="14"/>
  <c r="Q20" i="14"/>
  <c r="Y19" i="14"/>
  <c r="T19" i="14"/>
  <c r="Q19" i="14"/>
  <c r="Y18" i="14"/>
  <c r="Y17" i="14"/>
  <c r="AB17" i="14" s="1"/>
  <c r="T17" i="14"/>
  <c r="Q17" i="14"/>
  <c r="Y16" i="14"/>
  <c r="AD16" i="14" s="1"/>
  <c r="T16" i="14"/>
  <c r="Q16" i="14"/>
  <c r="Y15" i="14"/>
  <c r="Y14" i="14"/>
  <c r="AB14" i="14" s="1"/>
  <c r="T14" i="14"/>
  <c r="Q14" i="14"/>
  <c r="Y13" i="14"/>
  <c r="Y12" i="14"/>
  <c r="AD12" i="14" s="1"/>
  <c r="T12" i="14"/>
  <c r="Q12" i="14"/>
  <c r="N12" i="14"/>
  <c r="Y11" i="14"/>
  <c r="T11" i="14"/>
  <c r="T83" i="14" s="1"/>
  <c r="Q11" i="14"/>
  <c r="B3" i="14"/>
  <c r="B1" i="14"/>
  <c r="Y72" i="13"/>
  <c r="AB72" i="13" s="1"/>
  <c r="Y71" i="13"/>
  <c r="AD71" i="13" s="1"/>
  <c r="Y70" i="13"/>
  <c r="Y69" i="13"/>
  <c r="AD69" i="13" s="1"/>
  <c r="Y68" i="13"/>
  <c r="AB68" i="13" s="1"/>
  <c r="Y67" i="13"/>
  <c r="AB67" i="13" s="1"/>
  <c r="Y66" i="13"/>
  <c r="Y65" i="13"/>
  <c r="Y64" i="13"/>
  <c r="AD64" i="13" s="1"/>
  <c r="Y63" i="13"/>
  <c r="AB63" i="13" s="1"/>
  <c r="Y62" i="13"/>
  <c r="Y61" i="13"/>
  <c r="Y60" i="13"/>
  <c r="AD60" i="13" s="1"/>
  <c r="Y59" i="13"/>
  <c r="Y58" i="13"/>
  <c r="AB58" i="13" s="1"/>
  <c r="Y57" i="13"/>
  <c r="Y56" i="13"/>
  <c r="Y55" i="13"/>
  <c r="Y54" i="13"/>
  <c r="AB54" i="13" s="1"/>
  <c r="Y53" i="13"/>
  <c r="Y52" i="13"/>
  <c r="AB52" i="13" s="1"/>
  <c r="Y51" i="13"/>
  <c r="AD50" i="13"/>
  <c r="AB50" i="13"/>
  <c r="S50" i="13"/>
  <c r="T50" i="13" s="1"/>
  <c r="Q50" i="13"/>
  <c r="AD49" i="13"/>
  <c r="AB49" i="13"/>
  <c r="T49" i="13"/>
  <c r="Q49" i="13"/>
  <c r="AD48" i="13"/>
  <c r="AB48" i="13"/>
  <c r="T48" i="13"/>
  <c r="Q48" i="13"/>
  <c r="AD47" i="13"/>
  <c r="AB47" i="13"/>
  <c r="T47" i="13"/>
  <c r="Q47" i="13"/>
  <c r="AD46" i="13"/>
  <c r="AB46" i="13"/>
  <c r="T46" i="13"/>
  <c r="Q46" i="13"/>
  <c r="Y45" i="13"/>
  <c r="AD45" i="13" s="1"/>
  <c r="T45" i="13"/>
  <c r="Q45" i="13"/>
  <c r="Y44" i="13"/>
  <c r="AD44" i="13" s="1"/>
  <c r="T44" i="13"/>
  <c r="Q44" i="13"/>
  <c r="Y43" i="13"/>
  <c r="AD43" i="13" s="1"/>
  <c r="T43" i="13"/>
  <c r="Q43" i="13"/>
  <c r="Y42" i="13"/>
  <c r="T42" i="13"/>
  <c r="Q42" i="13"/>
  <c r="Y41" i="13"/>
  <c r="AD40" i="13"/>
  <c r="AB40" i="13"/>
  <c r="T40" i="13"/>
  <c r="T89" i="13" s="1"/>
  <c r="Q40" i="13"/>
  <c r="Y39" i="13"/>
  <c r="T38" i="13"/>
  <c r="Q38" i="13"/>
  <c r="Y37" i="13"/>
  <c r="AB37" i="13" s="1"/>
  <c r="T37" i="13"/>
  <c r="Q37" i="13"/>
  <c r="Y36" i="13"/>
  <c r="AD36" i="13" s="1"/>
  <c r="T36" i="13"/>
  <c r="Q36" i="13"/>
  <c r="Y35" i="13"/>
  <c r="AD35" i="13" s="1"/>
  <c r="T35" i="13"/>
  <c r="Q35" i="13"/>
  <c r="Y34" i="13"/>
  <c r="T34" i="13"/>
  <c r="Q34" i="13"/>
  <c r="Y33" i="13"/>
  <c r="Y32" i="13"/>
  <c r="AB32" i="13" s="1"/>
  <c r="T32" i="13"/>
  <c r="Q32" i="13"/>
  <c r="Y31" i="13"/>
  <c r="T31" i="13"/>
  <c r="Q31" i="13"/>
  <c r="Y30" i="13"/>
  <c r="Y29" i="13"/>
  <c r="T29" i="13"/>
  <c r="Q29" i="13"/>
  <c r="Y28" i="13"/>
  <c r="T28" i="13"/>
  <c r="Q28" i="13"/>
  <c r="Y27" i="13"/>
  <c r="T27" i="13"/>
  <c r="Q27" i="13"/>
  <c r="Y26" i="13"/>
  <c r="Y25" i="13"/>
  <c r="AD25" i="13" s="1"/>
  <c r="T25" i="13"/>
  <c r="Q25" i="13"/>
  <c r="Y24" i="13"/>
  <c r="AD24" i="13" s="1"/>
  <c r="T24" i="13"/>
  <c r="Q24" i="13"/>
  <c r="Y23" i="13"/>
  <c r="AD23" i="13" s="1"/>
  <c r="T23" i="13"/>
  <c r="Q23" i="13"/>
  <c r="Y22" i="13"/>
  <c r="AB22" i="13" s="1"/>
  <c r="T22" i="13"/>
  <c r="Q22" i="13"/>
  <c r="Y21" i="13"/>
  <c r="T21" i="13"/>
  <c r="Q21" i="13"/>
  <c r="Y20" i="13"/>
  <c r="Y19" i="13"/>
  <c r="AD19" i="13" s="1"/>
  <c r="T19" i="13"/>
  <c r="Q19" i="13"/>
  <c r="Y18" i="13"/>
  <c r="AD18" i="13" s="1"/>
  <c r="T18" i="13"/>
  <c r="Q18" i="13"/>
  <c r="Y17" i="13"/>
  <c r="AB17" i="13" s="1"/>
  <c r="T17" i="13"/>
  <c r="Q17" i="13"/>
  <c r="Y16" i="13"/>
  <c r="T16" i="13"/>
  <c r="Q16" i="13"/>
  <c r="Y15" i="13"/>
  <c r="Y14" i="13"/>
  <c r="T14" i="13"/>
  <c r="T83" i="13" s="1"/>
  <c r="Q14" i="13"/>
  <c r="Y13" i="13"/>
  <c r="Y12" i="13"/>
  <c r="AD12" i="13" s="1"/>
  <c r="T12" i="13"/>
  <c r="Q12" i="13"/>
  <c r="N12" i="13"/>
  <c r="Y11" i="13"/>
  <c r="Y82" i="13" s="1"/>
  <c r="T11" i="13"/>
  <c r="T82" i="13" s="1"/>
  <c r="Q11" i="13"/>
  <c r="B3" i="13"/>
  <c r="B1" i="13"/>
  <c r="C112" i="28"/>
  <c r="F105" i="28"/>
  <c r="D105" i="28"/>
  <c r="C105" i="28"/>
  <c r="Y89" i="12"/>
  <c r="Y88" i="12"/>
  <c r="Y87" i="12"/>
  <c r="Y86" i="12"/>
  <c r="Y85" i="12"/>
  <c r="AD85" i="12" s="1"/>
  <c r="Y84" i="12"/>
  <c r="AD84" i="12" s="1"/>
  <c r="Y83" i="12"/>
  <c r="AD83" i="12" s="1"/>
  <c r="Y82" i="12"/>
  <c r="AD82" i="12" s="1"/>
  <c r="Y81" i="12"/>
  <c r="AD81" i="12" s="1"/>
  <c r="Y80" i="12"/>
  <c r="AD80" i="12" s="1"/>
  <c r="Y79" i="12"/>
  <c r="AD79" i="12" s="1"/>
  <c r="Y78" i="12"/>
  <c r="AD78" i="12" s="1"/>
  <c r="Y77" i="12"/>
  <c r="AD77" i="12" s="1"/>
  <c r="Y76" i="12"/>
  <c r="AD76" i="12" s="1"/>
  <c r="Y75" i="12"/>
  <c r="AD75" i="12" s="1"/>
  <c r="Y74" i="12"/>
  <c r="AD74" i="12" s="1"/>
  <c r="Y73" i="12"/>
  <c r="AD73" i="12" s="1"/>
  <c r="Y72" i="12"/>
  <c r="AD72" i="12" s="1"/>
  <c r="Y71" i="12"/>
  <c r="AD71" i="12" s="1"/>
  <c r="Y70" i="12"/>
  <c r="AD70" i="12" s="1"/>
  <c r="Y69" i="12"/>
  <c r="AD69" i="12" s="1"/>
  <c r="X68" i="12"/>
  <c r="Y68" i="12" s="1"/>
  <c r="AD68" i="12" s="1"/>
  <c r="Y67" i="12"/>
  <c r="AD67" i="12" s="1"/>
  <c r="Y66" i="12"/>
  <c r="Y65" i="12"/>
  <c r="Y64" i="12"/>
  <c r="AB64" i="12" s="1"/>
  <c r="Y63" i="12"/>
  <c r="Y62" i="12"/>
  <c r="AD62" i="12" s="1"/>
  <c r="AD61" i="12"/>
  <c r="AB61" i="12"/>
  <c r="T61" i="12"/>
  <c r="Q61" i="12"/>
  <c r="AD60" i="12"/>
  <c r="AB60" i="12"/>
  <c r="T60" i="12"/>
  <c r="Q60" i="12"/>
  <c r="AD59" i="12"/>
  <c r="AB59" i="12"/>
  <c r="T59" i="12"/>
  <c r="Q59" i="12"/>
  <c r="AD58" i="12"/>
  <c r="AB58" i="12"/>
  <c r="T58" i="12"/>
  <c r="Q58" i="12"/>
  <c r="AD57" i="12"/>
  <c r="AB57" i="12"/>
  <c r="T57" i="12"/>
  <c r="Q57" i="12"/>
  <c r="Y56" i="12"/>
  <c r="AD56" i="12" s="1"/>
  <c r="T56" i="12"/>
  <c r="Q56" i="12"/>
  <c r="Y55" i="12"/>
  <c r="AD55" i="12" s="1"/>
  <c r="T55" i="12"/>
  <c r="Q55" i="12"/>
  <c r="Y54" i="12"/>
  <c r="AD54" i="12" s="1"/>
  <c r="T54" i="12"/>
  <c r="Q54" i="12"/>
  <c r="Y53" i="12"/>
  <c r="AD53" i="12" s="1"/>
  <c r="T53" i="12"/>
  <c r="Q53" i="12"/>
  <c r="Y52" i="12"/>
  <c r="AD52" i="12" s="1"/>
  <c r="T52" i="12"/>
  <c r="Q52" i="12"/>
  <c r="Y51" i="12"/>
  <c r="AD51" i="12" s="1"/>
  <c r="T51" i="12"/>
  <c r="Q51" i="12"/>
  <c r="Y50" i="12"/>
  <c r="AD50" i="12" s="1"/>
  <c r="T50" i="12"/>
  <c r="Q50" i="12"/>
  <c r="Y49" i="12"/>
  <c r="T49" i="12"/>
  <c r="Q49" i="12"/>
  <c r="Y48" i="12"/>
  <c r="AD47" i="12"/>
  <c r="AB47" i="12"/>
  <c r="T47" i="12"/>
  <c r="Q47" i="12"/>
  <c r="AD46" i="12"/>
  <c r="AB46" i="12"/>
  <c r="T46" i="12"/>
  <c r="Q46" i="12"/>
  <c r="AD45" i="12"/>
  <c r="AB45" i="12"/>
  <c r="T45" i="12"/>
  <c r="Q45" i="12"/>
  <c r="AD44" i="12"/>
  <c r="AB44" i="12"/>
  <c r="T44" i="12"/>
  <c r="T105" i="12" s="1"/>
  <c r="Q44" i="12"/>
  <c r="Y43" i="12"/>
  <c r="T42" i="12"/>
  <c r="Q42" i="12"/>
  <c r="Y41" i="12"/>
  <c r="AD41" i="12" s="1"/>
  <c r="T41" i="12"/>
  <c r="Q41" i="12"/>
  <c r="Y40" i="12"/>
  <c r="AB40" i="12" s="1"/>
  <c r="T40" i="12"/>
  <c r="Q40" i="12"/>
  <c r="Y39" i="12"/>
  <c r="AB39" i="12" s="1"/>
  <c r="T39" i="12"/>
  <c r="Q39" i="12"/>
  <c r="Y38" i="12"/>
  <c r="T38" i="12"/>
  <c r="Q38" i="12"/>
  <c r="Y37" i="12"/>
  <c r="Y36" i="12"/>
  <c r="AB36" i="12" s="1"/>
  <c r="T36" i="12"/>
  <c r="Q36" i="12"/>
  <c r="Y35" i="12"/>
  <c r="AB35" i="12" s="1"/>
  <c r="T35" i="12"/>
  <c r="Q35" i="12"/>
  <c r="Y34" i="12"/>
  <c r="AD34" i="12" s="1"/>
  <c r="T34" i="12"/>
  <c r="Q34" i="12"/>
  <c r="Y33" i="12"/>
  <c r="AB33" i="12" s="1"/>
  <c r="T33" i="12"/>
  <c r="Q33" i="12"/>
  <c r="Y32" i="12"/>
  <c r="T32" i="12"/>
  <c r="Q32" i="12"/>
  <c r="Y31" i="12"/>
  <c r="AD30" i="12"/>
  <c r="AB30" i="12"/>
  <c r="T30" i="12"/>
  <c r="Q30" i="12"/>
  <c r="AD29" i="12"/>
  <c r="AB29" i="12"/>
  <c r="T29" i="12"/>
  <c r="Q29" i="12"/>
  <c r="AD28" i="12"/>
  <c r="AB28" i="12"/>
  <c r="T28" i="12"/>
  <c r="Q28" i="12"/>
  <c r="Y27" i="12"/>
  <c r="Y26" i="12"/>
  <c r="AB26" i="12" s="1"/>
  <c r="T26" i="12"/>
  <c r="Q26" i="12"/>
  <c r="Y25" i="12"/>
  <c r="AD25" i="12" s="1"/>
  <c r="T25" i="12"/>
  <c r="Q25" i="12"/>
  <c r="Y24" i="12"/>
  <c r="AB24" i="12" s="1"/>
  <c r="T24" i="12"/>
  <c r="Q24" i="12"/>
  <c r="Y23" i="12"/>
  <c r="AD23" i="12" s="1"/>
  <c r="T23" i="12"/>
  <c r="Q23" i="12"/>
  <c r="Y22" i="12"/>
  <c r="AD22" i="12" s="1"/>
  <c r="T22" i="12"/>
  <c r="Q22" i="12"/>
  <c r="Y21" i="12"/>
  <c r="AD21" i="12" s="1"/>
  <c r="T21" i="12"/>
  <c r="Q21" i="12"/>
  <c r="Y20" i="12"/>
  <c r="AD20" i="12" s="1"/>
  <c r="T20" i="12"/>
  <c r="Q20" i="12"/>
  <c r="Y19" i="12"/>
  <c r="T19" i="12"/>
  <c r="Q19" i="12"/>
  <c r="Y18" i="12"/>
  <c r="T18" i="12"/>
  <c r="Q18" i="12"/>
  <c r="AE17" i="12"/>
  <c r="AE16" i="12"/>
  <c r="AE15" i="12"/>
  <c r="AE100" i="12" s="1"/>
  <c r="Y14" i="12"/>
  <c r="T14" i="12"/>
  <c r="T99" i="12" s="1"/>
  <c r="Q14" i="12"/>
  <c r="Y13" i="12"/>
  <c r="Y12" i="12"/>
  <c r="T12" i="12"/>
  <c r="Q12" i="12"/>
  <c r="N12" i="12"/>
  <c r="Y11" i="12"/>
  <c r="Y98" i="12" s="1"/>
  <c r="T11" i="12"/>
  <c r="T98" i="12" s="1"/>
  <c r="Q11" i="12"/>
  <c r="B3" i="12"/>
  <c r="B1" i="12"/>
  <c r="C100" i="28"/>
  <c r="F93" i="28"/>
  <c r="D93" i="28"/>
  <c r="C93" i="28"/>
  <c r="Y82" i="11"/>
  <c r="AB82" i="11" s="1"/>
  <c r="Y81" i="11"/>
  <c r="AD81" i="11" s="1"/>
  <c r="Y80" i="11"/>
  <c r="Y79" i="11"/>
  <c r="AB79" i="11" s="1"/>
  <c r="Y78" i="11"/>
  <c r="AD78" i="11" s="1"/>
  <c r="Y77" i="11"/>
  <c r="AB77" i="11" s="1"/>
  <c r="Y76" i="11"/>
  <c r="AD76" i="11" s="1"/>
  <c r="Y75" i="11"/>
  <c r="AD75" i="11" s="1"/>
  <c r="Y74" i="11"/>
  <c r="AD74" i="11" s="1"/>
  <c r="Y73" i="11"/>
  <c r="AB73" i="11" s="1"/>
  <c r="Y72" i="11"/>
  <c r="AD72" i="11" s="1"/>
  <c r="Y71" i="11"/>
  <c r="AD71" i="11" s="1"/>
  <c r="Y70" i="11"/>
  <c r="AD70" i="11" s="1"/>
  <c r="Y69" i="11"/>
  <c r="Y68" i="11"/>
  <c r="AD68" i="11" s="1"/>
  <c r="Y67" i="11"/>
  <c r="Y66" i="11"/>
  <c r="Y101" i="11" s="1"/>
  <c r="Y65" i="11"/>
  <c r="AB65" i="11" s="1"/>
  <c r="Y64" i="11"/>
  <c r="AD64" i="11" s="1"/>
  <c r="Y63" i="11"/>
  <c r="AD63" i="11" s="1"/>
  <c r="Y62" i="11"/>
  <c r="Y61" i="11"/>
  <c r="AD61" i="11" s="1"/>
  <c r="Y60" i="11"/>
  <c r="Y59" i="11"/>
  <c r="AB59" i="11" s="1"/>
  <c r="T59" i="11"/>
  <c r="Q59" i="11"/>
  <c r="Y58" i="11"/>
  <c r="T58" i="11"/>
  <c r="Q58" i="11"/>
  <c r="Y57" i="11"/>
  <c r="AB57" i="11" s="1"/>
  <c r="T57" i="11"/>
  <c r="Q57" i="11"/>
  <c r="Y56" i="11"/>
  <c r="AB56" i="11" s="1"/>
  <c r="T56" i="11"/>
  <c r="Q56" i="11"/>
  <c r="Y55" i="11"/>
  <c r="AB55" i="11" s="1"/>
  <c r="T55" i="11"/>
  <c r="Q55" i="11"/>
  <c r="Y54" i="11"/>
  <c r="T54" i="11"/>
  <c r="Q54" i="11"/>
  <c r="Y53" i="11"/>
  <c r="AB53" i="11" s="1"/>
  <c r="T53" i="11"/>
  <c r="Q53" i="11"/>
  <c r="Y52" i="11"/>
  <c r="AB52" i="11" s="1"/>
  <c r="T52" i="11"/>
  <c r="Q52" i="11"/>
  <c r="Y51" i="11"/>
  <c r="AB51" i="11" s="1"/>
  <c r="T51" i="11"/>
  <c r="Q51" i="11"/>
  <c r="Y50" i="11"/>
  <c r="T50" i="11"/>
  <c r="Q50" i="11"/>
  <c r="Y49" i="11"/>
  <c r="AB49" i="11" s="1"/>
  <c r="T49" i="11"/>
  <c r="Q49" i="11"/>
  <c r="Y48" i="11"/>
  <c r="AB48" i="11" s="1"/>
  <c r="T48" i="11"/>
  <c r="Q48" i="11"/>
  <c r="Y47" i="11"/>
  <c r="AB47" i="11" s="1"/>
  <c r="T47" i="11"/>
  <c r="Q47" i="11"/>
  <c r="Y46" i="11"/>
  <c r="T46" i="11"/>
  <c r="Q46" i="11"/>
  <c r="Y45" i="11"/>
  <c r="Y44" i="11"/>
  <c r="T44" i="11"/>
  <c r="Q44" i="11"/>
  <c r="Y43" i="11"/>
  <c r="T42" i="11"/>
  <c r="Q42" i="11"/>
  <c r="Y41" i="11"/>
  <c r="AD41" i="11" s="1"/>
  <c r="T41" i="11"/>
  <c r="Q41" i="11"/>
  <c r="Y40" i="11"/>
  <c r="AB40" i="11" s="1"/>
  <c r="T40" i="11"/>
  <c r="Q40" i="11"/>
  <c r="Y39" i="11"/>
  <c r="T39" i="11"/>
  <c r="Q39" i="11"/>
  <c r="Y38" i="11"/>
  <c r="AD38" i="11" s="1"/>
  <c r="T38" i="11"/>
  <c r="Q38" i="11"/>
  <c r="Y37" i="11"/>
  <c r="T37" i="11"/>
  <c r="Q37" i="11"/>
  <c r="Y36" i="11"/>
  <c r="Y35" i="11"/>
  <c r="AD35" i="11" s="1"/>
  <c r="T35" i="11"/>
  <c r="Q35" i="11"/>
  <c r="Y34" i="11"/>
  <c r="AD34" i="11" s="1"/>
  <c r="T34" i="11"/>
  <c r="Q34" i="11"/>
  <c r="Y33" i="11"/>
  <c r="AD33" i="11" s="1"/>
  <c r="T33" i="11"/>
  <c r="Q33" i="11"/>
  <c r="Y32" i="11"/>
  <c r="AD32" i="11" s="1"/>
  <c r="T32" i="11"/>
  <c r="Q32" i="11"/>
  <c r="Y31" i="11"/>
  <c r="AD31" i="11" s="1"/>
  <c r="T31" i="11"/>
  <c r="Q31" i="11"/>
  <c r="Y30" i="11"/>
  <c r="Y29" i="11"/>
  <c r="T29" i="11"/>
  <c r="Q29" i="11"/>
  <c r="Y28" i="11"/>
  <c r="T28" i="11"/>
  <c r="Q28" i="11"/>
  <c r="Y27" i="11"/>
  <c r="AD27" i="11" s="1"/>
  <c r="T27" i="11"/>
  <c r="Q27" i="11"/>
  <c r="Y26" i="11"/>
  <c r="Y25" i="11"/>
  <c r="AB25" i="11" s="1"/>
  <c r="T25" i="11"/>
  <c r="Q25" i="11"/>
  <c r="Y24" i="11"/>
  <c r="T24" i="11"/>
  <c r="Q24" i="11"/>
  <c r="Y23" i="11"/>
  <c r="AB23" i="11" s="1"/>
  <c r="T23" i="11"/>
  <c r="Q23" i="11"/>
  <c r="Y22" i="11"/>
  <c r="T22" i="11"/>
  <c r="Q22" i="11"/>
  <c r="Y21" i="11"/>
  <c r="AB21" i="11" s="1"/>
  <c r="T21" i="11"/>
  <c r="Q21" i="11"/>
  <c r="Y20" i="11"/>
  <c r="AD20" i="11" s="1"/>
  <c r="T20" i="11"/>
  <c r="Q20" i="11"/>
  <c r="Y19" i="11"/>
  <c r="T19" i="11"/>
  <c r="Q19" i="11"/>
  <c r="Y18" i="11"/>
  <c r="T18" i="11"/>
  <c r="Q18" i="11"/>
  <c r="AE17" i="11"/>
  <c r="AE16" i="11"/>
  <c r="AE15" i="11"/>
  <c r="AE94" i="11" s="1"/>
  <c r="Y14" i="11"/>
  <c r="T14" i="11"/>
  <c r="Q14" i="11"/>
  <c r="AE13" i="11"/>
  <c r="Y12" i="11"/>
  <c r="AB12" i="11" s="1"/>
  <c r="T12" i="11"/>
  <c r="Q12" i="11"/>
  <c r="N12" i="11"/>
  <c r="Y11" i="11"/>
  <c r="T11" i="11"/>
  <c r="Q11" i="11"/>
  <c r="B3" i="11"/>
  <c r="B1" i="11"/>
  <c r="X69" i="10"/>
  <c r="Y69" i="10" s="1"/>
  <c r="X68" i="10"/>
  <c r="Y68" i="10" s="1"/>
  <c r="AB68" i="10" s="1"/>
  <c r="X67" i="10"/>
  <c r="Y67" i="10" s="1"/>
  <c r="X66" i="10"/>
  <c r="Y66" i="10" s="1"/>
  <c r="AD66" i="10" s="1"/>
  <c r="X65" i="10"/>
  <c r="Y65" i="10" s="1"/>
  <c r="AD65" i="10" s="1"/>
  <c r="X64" i="10"/>
  <c r="Y64" i="10" s="1"/>
  <c r="AB64" i="10" s="1"/>
  <c r="X63" i="10"/>
  <c r="Y63" i="10" s="1"/>
  <c r="X62" i="10"/>
  <c r="Y62" i="10" s="1"/>
  <c r="AD62" i="10" s="1"/>
  <c r="X61" i="10"/>
  <c r="Y61" i="10" s="1"/>
  <c r="AD61" i="10" s="1"/>
  <c r="X60" i="10"/>
  <c r="Y60" i="10" s="1"/>
  <c r="AB60" i="10" s="1"/>
  <c r="X59" i="10"/>
  <c r="Y59" i="10" s="1"/>
  <c r="X58" i="10"/>
  <c r="Y58" i="10" s="1"/>
  <c r="AD58" i="10" s="1"/>
  <c r="X57" i="10"/>
  <c r="Y57" i="10" s="1"/>
  <c r="AD57" i="10" s="1"/>
  <c r="X56" i="10"/>
  <c r="Y56" i="10" s="1"/>
  <c r="AB56" i="10" s="1"/>
  <c r="X55" i="10"/>
  <c r="Y55" i="10" s="1"/>
  <c r="X54" i="10"/>
  <c r="Y54" i="10" s="1"/>
  <c r="AB54" i="10" s="1"/>
  <c r="Y53" i="10"/>
  <c r="AD53" i="10" s="1"/>
  <c r="Y52" i="10"/>
  <c r="AB52" i="10" s="1"/>
  <c r="Y51" i="10"/>
  <c r="AB51" i="10" s="1"/>
  <c r="Y50" i="10"/>
  <c r="AD50" i="10" s="1"/>
  <c r="Y49" i="10"/>
  <c r="AD49" i="10" s="1"/>
  <c r="AD48" i="10"/>
  <c r="AB48" i="10"/>
  <c r="T48" i="10"/>
  <c r="Q48" i="10"/>
  <c r="Y47" i="10"/>
  <c r="AB47" i="10" s="1"/>
  <c r="T47" i="10"/>
  <c r="Q47" i="10"/>
  <c r="Y46" i="10"/>
  <c r="T46" i="10"/>
  <c r="Q46" i="10"/>
  <c r="Y45" i="10"/>
  <c r="T44" i="10"/>
  <c r="Q44" i="10"/>
  <c r="Y43" i="10"/>
  <c r="T43" i="10"/>
  <c r="Q43" i="10"/>
  <c r="Y42" i="10"/>
  <c r="AB42" i="10" s="1"/>
  <c r="T42" i="10"/>
  <c r="Q42" i="10"/>
  <c r="Y41" i="10"/>
  <c r="T41" i="10"/>
  <c r="Q41" i="10"/>
  <c r="Y40" i="10"/>
  <c r="T40" i="10"/>
  <c r="Q40" i="10"/>
  <c r="Y39" i="10"/>
  <c r="Y38" i="10"/>
  <c r="T38" i="10"/>
  <c r="Q38" i="10"/>
  <c r="Y37" i="10"/>
  <c r="AD37" i="10" s="1"/>
  <c r="T37" i="10"/>
  <c r="Q37" i="10"/>
  <c r="Y36" i="10"/>
  <c r="T36" i="10"/>
  <c r="Q36" i="10"/>
  <c r="Y35" i="10"/>
  <c r="AD34" i="10"/>
  <c r="AB34" i="10"/>
  <c r="T34" i="10"/>
  <c r="Q34" i="10"/>
  <c r="Y33" i="10"/>
  <c r="AB33" i="10" s="1"/>
  <c r="T33" i="10"/>
  <c r="Q33" i="10"/>
  <c r="Y32" i="10"/>
  <c r="AD32" i="10" s="1"/>
  <c r="T32" i="10"/>
  <c r="Q32" i="10"/>
  <c r="Y31" i="10"/>
  <c r="AB31" i="10" s="1"/>
  <c r="T31" i="10"/>
  <c r="Q31" i="10"/>
  <c r="Y30" i="10"/>
  <c r="AD30" i="10" s="1"/>
  <c r="T30" i="10"/>
  <c r="Q30" i="10"/>
  <c r="Y29" i="10"/>
  <c r="T29" i="10"/>
  <c r="Q29" i="10"/>
  <c r="Y28" i="10"/>
  <c r="AD27" i="10"/>
  <c r="AB27" i="10"/>
  <c r="T27" i="10"/>
  <c r="Q27" i="10"/>
  <c r="Y26" i="10"/>
  <c r="AB26" i="10" s="1"/>
  <c r="T26" i="10"/>
  <c r="Q26" i="10"/>
  <c r="Y25" i="10"/>
  <c r="AD25" i="10" s="1"/>
  <c r="T25" i="10"/>
  <c r="Q25" i="10"/>
  <c r="Y24" i="10"/>
  <c r="AB24" i="10" s="1"/>
  <c r="T24" i="10"/>
  <c r="Q24" i="10"/>
  <c r="Y23" i="10"/>
  <c r="AD23" i="10" s="1"/>
  <c r="T23" i="10"/>
  <c r="Q23" i="10"/>
  <c r="Y22" i="10"/>
  <c r="T22" i="10"/>
  <c r="Q22" i="10"/>
  <c r="Y21" i="10"/>
  <c r="AD21" i="10" s="1"/>
  <c r="T21" i="10"/>
  <c r="Q21" i="10"/>
  <c r="Y20" i="10"/>
  <c r="T20" i="10"/>
  <c r="Q20" i="10"/>
  <c r="AE19" i="10"/>
  <c r="AD18" i="10"/>
  <c r="AB18" i="10"/>
  <c r="T18" i="10"/>
  <c r="Q18" i="10"/>
  <c r="AD17" i="10"/>
  <c r="AB17" i="10"/>
  <c r="T17" i="10"/>
  <c r="Q17" i="10"/>
  <c r="Y16" i="10"/>
  <c r="Y81" i="10" s="1"/>
  <c r="T16" i="10"/>
  <c r="Q16" i="10"/>
  <c r="AE15" i="10"/>
  <c r="Y14" i="10"/>
  <c r="T14" i="10"/>
  <c r="T80" i="10" s="1"/>
  <c r="Q14" i="10"/>
  <c r="AE13" i="10"/>
  <c r="Y12" i="10"/>
  <c r="AD12" i="10" s="1"/>
  <c r="T12" i="10"/>
  <c r="Q12" i="10"/>
  <c r="N12" i="10"/>
  <c r="Y11" i="10"/>
  <c r="T11" i="10"/>
  <c r="Q11" i="10"/>
  <c r="B3" i="10"/>
  <c r="B1" i="10"/>
  <c r="Y79" i="9"/>
  <c r="Y78" i="9"/>
  <c r="AB78" i="9" s="1"/>
  <c r="Y77" i="9"/>
  <c r="AB77" i="9" s="1"/>
  <c r="Y76" i="9"/>
  <c r="AD76" i="9" s="1"/>
  <c r="Y74" i="9"/>
  <c r="AD74" i="9" s="1"/>
  <c r="X73" i="9"/>
  <c r="Y73" i="9" s="1"/>
  <c r="X72" i="9"/>
  <c r="Y72" i="9" s="1"/>
  <c r="AD72" i="9" s="1"/>
  <c r="X71" i="9"/>
  <c r="Y71" i="9" s="1"/>
  <c r="AB71" i="9" s="1"/>
  <c r="X70" i="9"/>
  <c r="Y70" i="9" s="1"/>
  <c r="AB70" i="9" s="1"/>
  <c r="X69" i="9"/>
  <c r="Y69" i="9" s="1"/>
  <c r="X68" i="9"/>
  <c r="Y68" i="9" s="1"/>
  <c r="Y67" i="9"/>
  <c r="Y66" i="9"/>
  <c r="Y65" i="9"/>
  <c r="AD65" i="9" s="1"/>
  <c r="Y64" i="9"/>
  <c r="AB64" i="9" s="1"/>
  <c r="Y63" i="9"/>
  <c r="AB63" i="9" s="1"/>
  <c r="Y62" i="9"/>
  <c r="AB62" i="9" s="1"/>
  <c r="Y61" i="9"/>
  <c r="AB61" i="9" s="1"/>
  <c r="Y60" i="9"/>
  <c r="AB60" i="9" s="1"/>
  <c r="Y59" i="9"/>
  <c r="AB59" i="9" s="1"/>
  <c r="AD58" i="9"/>
  <c r="AB58" i="9"/>
  <c r="T58" i="9"/>
  <c r="Q58" i="9"/>
  <c r="AD57" i="9"/>
  <c r="AB57" i="9"/>
  <c r="T57" i="9"/>
  <c r="Q57" i="9"/>
  <c r="AD56" i="9"/>
  <c r="AB56" i="9"/>
  <c r="T56" i="9"/>
  <c r="Q56" i="9"/>
  <c r="AD55" i="9"/>
  <c r="AB55" i="9"/>
  <c r="T55" i="9"/>
  <c r="Q55" i="9"/>
  <c r="AD54" i="9"/>
  <c r="AB54" i="9"/>
  <c r="T54" i="9"/>
  <c r="Q54" i="9"/>
  <c r="Y53" i="9"/>
  <c r="AB53" i="9" s="1"/>
  <c r="T53" i="9"/>
  <c r="Q53" i="9"/>
  <c r="Y52" i="9"/>
  <c r="AD52" i="9" s="1"/>
  <c r="T52" i="9"/>
  <c r="Q52" i="9"/>
  <c r="Y51" i="9"/>
  <c r="AD51" i="9" s="1"/>
  <c r="T51" i="9"/>
  <c r="Q51" i="9"/>
  <c r="Y50" i="9"/>
  <c r="AD50" i="9" s="1"/>
  <c r="T50" i="9"/>
  <c r="Q50" i="9"/>
  <c r="Y49" i="9"/>
  <c r="AB49" i="9" s="1"/>
  <c r="T49" i="9"/>
  <c r="Q49" i="9"/>
  <c r="Y48" i="9"/>
  <c r="AD48" i="9" s="1"/>
  <c r="T48" i="9"/>
  <c r="Q48" i="9"/>
  <c r="Y47" i="9"/>
  <c r="AD47" i="9" s="1"/>
  <c r="T47" i="9"/>
  <c r="Q47" i="9"/>
  <c r="Y46" i="9"/>
  <c r="AD46" i="9" s="1"/>
  <c r="T46" i="9"/>
  <c r="Q46" i="9"/>
  <c r="Y45" i="9"/>
  <c r="AB45" i="9" s="1"/>
  <c r="T45" i="9"/>
  <c r="Q45" i="9"/>
  <c r="Y44" i="9"/>
  <c r="AD43" i="9"/>
  <c r="AB43" i="9"/>
  <c r="T43" i="9"/>
  <c r="Q43" i="9"/>
  <c r="Y42" i="9"/>
  <c r="T41" i="9"/>
  <c r="Q41" i="9"/>
  <c r="Y39" i="9"/>
  <c r="AD39" i="9" s="1"/>
  <c r="T39" i="9"/>
  <c r="Q39" i="9"/>
  <c r="Y38" i="9"/>
  <c r="AD38" i="9" s="1"/>
  <c r="T38" i="9"/>
  <c r="Q38" i="9"/>
  <c r="Y37" i="9"/>
  <c r="AD37" i="9" s="1"/>
  <c r="T37" i="9"/>
  <c r="Q37" i="9"/>
  <c r="Y36" i="9"/>
  <c r="T36" i="9"/>
  <c r="Q36" i="9"/>
  <c r="Y35" i="9"/>
  <c r="Y34" i="9"/>
  <c r="T34" i="9"/>
  <c r="Q34" i="9"/>
  <c r="Y33" i="9"/>
  <c r="AB33" i="9" s="1"/>
  <c r="T33" i="9"/>
  <c r="Q33" i="9"/>
  <c r="Y32" i="9"/>
  <c r="Y31" i="9"/>
  <c r="T31" i="9"/>
  <c r="Q31" i="9"/>
  <c r="Y30" i="9"/>
  <c r="AB30" i="9" s="1"/>
  <c r="T30" i="9"/>
  <c r="Q30" i="9"/>
  <c r="Y29" i="9"/>
  <c r="T29" i="9"/>
  <c r="Q29" i="9"/>
  <c r="Y28" i="9"/>
  <c r="AD28" i="9" s="1"/>
  <c r="T28" i="9"/>
  <c r="Q28" i="9"/>
  <c r="Y27" i="9"/>
  <c r="Y26" i="9"/>
  <c r="T26" i="9"/>
  <c r="Q26" i="9"/>
  <c r="Y25" i="9"/>
  <c r="AD25" i="9" s="1"/>
  <c r="T25" i="9"/>
  <c r="Q25" i="9"/>
  <c r="Y24" i="9"/>
  <c r="AB24" i="9" s="1"/>
  <c r="T24" i="9"/>
  <c r="Q24" i="9"/>
  <c r="Y23" i="9"/>
  <c r="T23" i="9"/>
  <c r="Q23" i="9"/>
  <c r="Y22" i="9"/>
  <c r="AD22" i="9" s="1"/>
  <c r="T22" i="9"/>
  <c r="Q22" i="9"/>
  <c r="Y21" i="9"/>
  <c r="Y20" i="9"/>
  <c r="AB20" i="9" s="1"/>
  <c r="T20" i="9"/>
  <c r="Q20" i="9"/>
  <c r="Y19" i="9"/>
  <c r="T19" i="9"/>
  <c r="Q19" i="9"/>
  <c r="Y18" i="9"/>
  <c r="AB18" i="9" s="1"/>
  <c r="T18" i="9"/>
  <c r="Q18" i="9"/>
  <c r="Y17" i="9"/>
  <c r="T17" i="9"/>
  <c r="Q17" i="9"/>
  <c r="Y16" i="9"/>
  <c r="AD15" i="9"/>
  <c r="AB15" i="9"/>
  <c r="T15" i="9"/>
  <c r="Q15" i="9"/>
  <c r="Y14" i="9"/>
  <c r="AD14" i="9" s="1"/>
  <c r="T14" i="9"/>
  <c r="Q14" i="9"/>
  <c r="Y13" i="9"/>
  <c r="Y12" i="9"/>
  <c r="AD12" i="9" s="1"/>
  <c r="T12" i="9"/>
  <c r="Q12" i="9"/>
  <c r="N12" i="9"/>
  <c r="Y11" i="9"/>
  <c r="T11" i="9"/>
  <c r="T90" i="9" s="1"/>
  <c r="Q11" i="9"/>
  <c r="B3" i="9"/>
  <c r="B1" i="9"/>
  <c r="F61" i="28"/>
  <c r="D61" i="28"/>
  <c r="C61" i="28"/>
  <c r="AD57" i="8"/>
  <c r="AB57" i="8"/>
  <c r="AD56" i="8"/>
  <c r="AB56" i="8"/>
  <c r="T56" i="8"/>
  <c r="Q56" i="8"/>
  <c r="AD55" i="8"/>
  <c r="AB55" i="8"/>
  <c r="T55" i="8"/>
  <c r="Q55" i="8"/>
  <c r="AD54" i="8"/>
  <c r="AB54" i="8"/>
  <c r="T54" i="8"/>
  <c r="Q54" i="8"/>
  <c r="AD53" i="8"/>
  <c r="AB53" i="8"/>
  <c r="T53" i="8"/>
  <c r="Q53" i="8"/>
  <c r="AD52" i="8"/>
  <c r="AB52" i="8"/>
  <c r="T52" i="8"/>
  <c r="Q52" i="8"/>
  <c r="Y51" i="8"/>
  <c r="AB51" i="8" s="1"/>
  <c r="T51" i="8"/>
  <c r="Q51" i="8"/>
  <c r="Y50" i="8"/>
  <c r="AB50" i="8" s="1"/>
  <c r="T50" i="8"/>
  <c r="Q50" i="8"/>
  <c r="Y49" i="8"/>
  <c r="AB49" i="8" s="1"/>
  <c r="T49" i="8"/>
  <c r="Q49" i="8"/>
  <c r="Y48" i="8"/>
  <c r="AB48" i="8" s="1"/>
  <c r="T48" i="8"/>
  <c r="Q48" i="8"/>
  <c r="Y47" i="8"/>
  <c r="AB47" i="8" s="1"/>
  <c r="T47" i="8"/>
  <c r="Q47" i="8"/>
  <c r="Y46" i="8"/>
  <c r="AB46" i="8" s="1"/>
  <c r="T46" i="8"/>
  <c r="Q46" i="8"/>
  <c r="Y45" i="8"/>
  <c r="AB45" i="8" s="1"/>
  <c r="T45" i="8"/>
  <c r="Q45" i="8"/>
  <c r="Y44" i="8"/>
  <c r="AD44" i="8" s="1"/>
  <c r="T44" i="8"/>
  <c r="Q44" i="8"/>
  <c r="Y43" i="8"/>
  <c r="Y42" i="8"/>
  <c r="AB42" i="8" s="1"/>
  <c r="T42" i="8"/>
  <c r="Q42" i="8"/>
  <c r="Y41" i="8"/>
  <c r="AD41" i="8" s="1"/>
  <c r="T41" i="8"/>
  <c r="Q41" i="8"/>
  <c r="Y40" i="8"/>
  <c r="Y73" i="8" s="1"/>
  <c r="T39" i="8"/>
  <c r="Q39" i="8"/>
  <c r="Y36" i="8"/>
  <c r="AD36" i="8" s="1"/>
  <c r="T36" i="8"/>
  <c r="Q36" i="8"/>
  <c r="Y35" i="8"/>
  <c r="AD35" i="8" s="1"/>
  <c r="T35" i="8"/>
  <c r="Q35" i="8"/>
  <c r="Y34" i="8"/>
  <c r="AD34" i="8" s="1"/>
  <c r="T34" i="8"/>
  <c r="Q34" i="8"/>
  <c r="Y33" i="8"/>
  <c r="T33" i="8"/>
  <c r="Q33" i="8"/>
  <c r="Y32" i="8"/>
  <c r="Y31" i="8"/>
  <c r="AB31" i="8" s="1"/>
  <c r="T31" i="8"/>
  <c r="Q31" i="8"/>
  <c r="Y30" i="8"/>
  <c r="T30" i="8"/>
  <c r="Q30" i="8"/>
  <c r="Y29" i="8"/>
  <c r="Y28" i="8"/>
  <c r="AB28" i="8" s="1"/>
  <c r="T28" i="8"/>
  <c r="Q28" i="8"/>
  <c r="Y27" i="8"/>
  <c r="AD27" i="8" s="1"/>
  <c r="T27" i="8"/>
  <c r="Q27" i="8"/>
  <c r="Y26" i="8"/>
  <c r="AB26" i="8" s="1"/>
  <c r="T26" i="8"/>
  <c r="Q26" i="8"/>
  <c r="Y25" i="8"/>
  <c r="T25" i="8"/>
  <c r="Q25" i="8"/>
  <c r="Y24" i="8"/>
  <c r="Y23" i="8"/>
  <c r="AD23" i="8" s="1"/>
  <c r="T23" i="8"/>
  <c r="Q23" i="8"/>
  <c r="Y22" i="8"/>
  <c r="AD22" i="8" s="1"/>
  <c r="T22" i="8"/>
  <c r="Q22" i="8"/>
  <c r="Y21" i="8"/>
  <c r="AD21" i="8" s="1"/>
  <c r="T21" i="8"/>
  <c r="Q21" i="8"/>
  <c r="Y20" i="8"/>
  <c r="AD20" i="8" s="1"/>
  <c r="T20" i="8"/>
  <c r="Q20" i="8"/>
  <c r="Y19" i="8"/>
  <c r="AD19" i="8" s="1"/>
  <c r="T19" i="8"/>
  <c r="Q19" i="8"/>
  <c r="Y18" i="8"/>
  <c r="T18" i="8"/>
  <c r="Q18" i="8"/>
  <c r="AE17" i="8"/>
  <c r="AE16" i="8"/>
  <c r="AE15" i="8"/>
  <c r="AE68" i="8" s="1"/>
  <c r="Y14" i="8"/>
  <c r="T14" i="8"/>
  <c r="Q14" i="8"/>
  <c r="Y13" i="8"/>
  <c r="Y67" i="8" s="1"/>
  <c r="Y12" i="8"/>
  <c r="AB12" i="8" s="1"/>
  <c r="T12" i="8"/>
  <c r="Q12" i="8"/>
  <c r="N12" i="8"/>
  <c r="Y11" i="8"/>
  <c r="T11" i="8"/>
  <c r="Q11" i="8"/>
  <c r="B3" i="8"/>
  <c r="B1" i="8"/>
  <c r="C56" i="28"/>
  <c r="C50" i="28"/>
  <c r="Y59" i="7"/>
  <c r="Y58" i="7"/>
  <c r="Y57" i="7"/>
  <c r="Y56" i="7"/>
  <c r="Y55" i="7"/>
  <c r="Y54" i="7"/>
  <c r="Y53" i="7"/>
  <c r="Y52" i="7"/>
  <c r="AD52" i="7" s="1"/>
  <c r="Y51" i="7"/>
  <c r="AB51" i="7" s="1"/>
  <c r="Y50" i="7"/>
  <c r="AD50" i="7" s="1"/>
  <c r="Y49" i="7"/>
  <c r="AD48" i="7"/>
  <c r="AB48" i="7"/>
  <c r="T48" i="7"/>
  <c r="Q48" i="7"/>
  <c r="Y47" i="7"/>
  <c r="AD47" i="7" s="1"/>
  <c r="T47" i="7"/>
  <c r="Q47" i="7"/>
  <c r="Y46" i="7"/>
  <c r="AD46" i="7" s="1"/>
  <c r="T46" i="7"/>
  <c r="Q46" i="7"/>
  <c r="Y45" i="7"/>
  <c r="T44" i="7"/>
  <c r="Q44" i="7"/>
  <c r="Y41" i="7"/>
  <c r="AB41" i="7" s="1"/>
  <c r="T41" i="7"/>
  <c r="Q41" i="7"/>
  <c r="Y40" i="7"/>
  <c r="AB40" i="7" s="1"/>
  <c r="T40" i="7"/>
  <c r="Q40" i="7"/>
  <c r="Y39" i="7"/>
  <c r="T39" i="7"/>
  <c r="Q39" i="7"/>
  <c r="Y38" i="7"/>
  <c r="T38" i="7"/>
  <c r="Q38" i="7"/>
  <c r="Y37" i="7"/>
  <c r="Y36" i="7"/>
  <c r="T36" i="7"/>
  <c r="Q36" i="7"/>
  <c r="Y35" i="7"/>
  <c r="AD35" i="7" s="1"/>
  <c r="T35" i="7"/>
  <c r="Q35" i="7"/>
  <c r="Y34" i="7"/>
  <c r="AD34" i="7" s="1"/>
  <c r="T34" i="7"/>
  <c r="Q34" i="7"/>
  <c r="Y33" i="7"/>
  <c r="AD32" i="7"/>
  <c r="AB32" i="7"/>
  <c r="T32" i="7"/>
  <c r="Q32" i="7"/>
  <c r="AD31" i="7"/>
  <c r="AB31" i="7"/>
  <c r="T31" i="7"/>
  <c r="Q31" i="7"/>
  <c r="AD30" i="7"/>
  <c r="T30" i="7"/>
  <c r="Q30" i="7"/>
  <c r="AD29" i="7"/>
  <c r="T29" i="7"/>
  <c r="Q29" i="7"/>
  <c r="AD28" i="7"/>
  <c r="T28" i="7"/>
  <c r="Q28" i="7"/>
  <c r="AD27" i="7"/>
  <c r="AB27" i="7"/>
  <c r="AD26" i="7"/>
  <c r="AB26" i="7"/>
  <c r="T26" i="7"/>
  <c r="Q26" i="7"/>
  <c r="Y25" i="7"/>
  <c r="AD25" i="7" s="1"/>
  <c r="T25" i="7"/>
  <c r="Q25" i="7"/>
  <c r="Y24" i="7"/>
  <c r="AD24" i="7" s="1"/>
  <c r="T24" i="7"/>
  <c r="Q24" i="7"/>
  <c r="Y23" i="7"/>
  <c r="AB23" i="7" s="1"/>
  <c r="T23" i="7"/>
  <c r="Q23" i="7"/>
  <c r="Y22" i="7"/>
  <c r="AD22" i="7" s="1"/>
  <c r="T22" i="7"/>
  <c r="Q22" i="7"/>
  <c r="Y21" i="7"/>
  <c r="AB21" i="7" s="1"/>
  <c r="T21" i="7"/>
  <c r="Q21" i="7"/>
  <c r="Y20" i="7"/>
  <c r="AB20" i="7" s="1"/>
  <c r="T20" i="7"/>
  <c r="Q20" i="7"/>
  <c r="Y19" i="7"/>
  <c r="AD19" i="7" s="1"/>
  <c r="T19" i="7"/>
  <c r="Q19" i="7"/>
  <c r="Y18" i="7"/>
  <c r="T18" i="7"/>
  <c r="Q18" i="7"/>
  <c r="Y14" i="7"/>
  <c r="T14" i="7"/>
  <c r="Q14" i="7"/>
  <c r="Y13" i="7"/>
  <c r="Y12" i="7"/>
  <c r="AB12" i="7" s="1"/>
  <c r="T12" i="7"/>
  <c r="Q12" i="7"/>
  <c r="N12" i="7"/>
  <c r="Y11" i="7"/>
  <c r="T11" i="7"/>
  <c r="Q11" i="7"/>
  <c r="B3" i="7"/>
  <c r="B1" i="7"/>
  <c r="I41" i="28"/>
  <c r="W41" i="28" s="1"/>
  <c r="F41" i="28"/>
  <c r="D41" i="28"/>
  <c r="C41" i="28"/>
  <c r="AD54" i="6"/>
  <c r="AB54" i="6"/>
  <c r="Q54" i="6"/>
  <c r="AD53" i="6"/>
  <c r="AB53" i="6"/>
  <c r="T53" i="6"/>
  <c r="Q53" i="6"/>
  <c r="Y52" i="6"/>
  <c r="AD52" i="6" s="1"/>
  <c r="T52" i="6"/>
  <c r="Q52" i="6"/>
  <c r="Y51" i="6"/>
  <c r="AD51" i="6" s="1"/>
  <c r="T51" i="6"/>
  <c r="Q51" i="6"/>
  <c r="AD50" i="6"/>
  <c r="AB50" i="6"/>
  <c r="T50" i="6"/>
  <c r="Q50" i="6"/>
  <c r="Y49" i="6"/>
  <c r="AB49" i="6" s="1"/>
  <c r="T49" i="6"/>
  <c r="Q49" i="6"/>
  <c r="Y48" i="6"/>
  <c r="AB48" i="6" s="1"/>
  <c r="T48" i="6"/>
  <c r="Q48" i="6"/>
  <c r="Y47" i="6"/>
  <c r="AB47" i="6" s="1"/>
  <c r="T47" i="6"/>
  <c r="Q47" i="6"/>
  <c r="Y46" i="6"/>
  <c r="AD46" i="6" s="1"/>
  <c r="T46" i="6"/>
  <c r="Q46" i="6"/>
  <c r="Y45" i="6"/>
  <c r="AB45" i="6" s="1"/>
  <c r="Y44" i="6"/>
  <c r="AB44" i="6" s="1"/>
  <c r="T44" i="6"/>
  <c r="Q44" i="6"/>
  <c r="Y43" i="6"/>
  <c r="AB43" i="6" s="1"/>
  <c r="T43" i="6"/>
  <c r="Q43" i="6"/>
  <c r="Y42" i="6"/>
  <c r="AB42" i="6" s="1"/>
  <c r="T42" i="6"/>
  <c r="Q42" i="6"/>
  <c r="Y41" i="6"/>
  <c r="AD41" i="6" s="1"/>
  <c r="T41" i="6"/>
  <c r="Q41" i="6"/>
  <c r="Y40" i="6"/>
  <c r="AB40" i="6" s="1"/>
  <c r="Y39" i="6"/>
  <c r="AB39" i="6" s="1"/>
  <c r="T39" i="6"/>
  <c r="Q39" i="6"/>
  <c r="Y38" i="6"/>
  <c r="AB38" i="6" s="1"/>
  <c r="T38" i="6"/>
  <c r="Q38" i="6"/>
  <c r="Y37" i="6"/>
  <c r="AB37" i="6" s="1"/>
  <c r="T37" i="6"/>
  <c r="Q37" i="6"/>
  <c r="Y36" i="6"/>
  <c r="AB36" i="6" s="1"/>
  <c r="T36" i="6"/>
  <c r="Q36" i="6"/>
  <c r="Y35" i="6"/>
  <c r="AB35" i="6" s="1"/>
  <c r="T35" i="6"/>
  <c r="Q35" i="6"/>
  <c r="Y34" i="6"/>
  <c r="AB34" i="6" s="1"/>
  <c r="T34" i="6"/>
  <c r="Q34" i="6"/>
  <c r="Y33" i="6"/>
  <c r="AB33" i="6" s="1"/>
  <c r="T33" i="6"/>
  <c r="Q33" i="6"/>
  <c r="Y32" i="6"/>
  <c r="AB32" i="6" s="1"/>
  <c r="T32" i="6"/>
  <c r="Q32" i="6"/>
  <c r="Y31" i="6"/>
  <c r="AB31" i="6" s="1"/>
  <c r="T31" i="6"/>
  <c r="Q31" i="6"/>
  <c r="Y30" i="6"/>
  <c r="AB30" i="6" s="1"/>
  <c r="T30" i="6"/>
  <c r="Q30" i="6"/>
  <c r="Y29" i="6"/>
  <c r="AB29" i="6" s="1"/>
  <c r="T29" i="6"/>
  <c r="Q29" i="6"/>
  <c r="Y28" i="6"/>
  <c r="AB28" i="6" s="1"/>
  <c r="T28" i="6"/>
  <c r="Q28" i="6"/>
  <c r="Y27" i="6"/>
  <c r="AD27" i="6" s="1"/>
  <c r="T27" i="6"/>
  <c r="Q27" i="6"/>
  <c r="AD26" i="6"/>
  <c r="AB26" i="6"/>
  <c r="Y25" i="6"/>
  <c r="AD25" i="6" s="1"/>
  <c r="T25" i="6"/>
  <c r="Q25" i="6"/>
  <c r="Y24" i="6"/>
  <c r="AD24" i="6" s="1"/>
  <c r="T24" i="6"/>
  <c r="Q24" i="6"/>
  <c r="Y23" i="6"/>
  <c r="AD23" i="6" s="1"/>
  <c r="T23" i="6"/>
  <c r="Q23" i="6"/>
  <c r="Y22" i="6"/>
  <c r="AD22" i="6" s="1"/>
  <c r="T22" i="6"/>
  <c r="Q22" i="6"/>
  <c r="Y21" i="6"/>
  <c r="AD21" i="6" s="1"/>
  <c r="T21" i="6"/>
  <c r="Q21" i="6"/>
  <c r="Y20" i="6"/>
  <c r="AD20" i="6" s="1"/>
  <c r="T20" i="6"/>
  <c r="Q20" i="6"/>
  <c r="Y19" i="6"/>
  <c r="AD19" i="6" s="1"/>
  <c r="T19" i="6"/>
  <c r="Q19" i="6"/>
  <c r="Y18" i="6"/>
  <c r="AB18" i="6" s="1"/>
  <c r="T18" i="6"/>
  <c r="Q18" i="6"/>
  <c r="Y17" i="6"/>
  <c r="AD17" i="6" s="1"/>
  <c r="T17" i="6"/>
  <c r="Q17" i="6"/>
  <c r="Y16" i="6"/>
  <c r="AB16" i="6" s="1"/>
  <c r="T16" i="6"/>
  <c r="Q16" i="6"/>
  <c r="Y15" i="6"/>
  <c r="AB15" i="6" s="1"/>
  <c r="T15" i="6"/>
  <c r="Q15" i="6"/>
  <c r="Y11" i="6"/>
  <c r="Y58" i="6" s="1"/>
  <c r="T11" i="6"/>
  <c r="T58" i="6" s="1"/>
  <c r="C40" i="28" s="1"/>
  <c r="Q11" i="6"/>
  <c r="B3" i="6"/>
  <c r="B1" i="6"/>
  <c r="C37" i="28"/>
  <c r="D35" i="28"/>
  <c r="C35" i="28"/>
  <c r="D34" i="28"/>
  <c r="D31" i="28"/>
  <c r="C31" i="28"/>
  <c r="Y40" i="5"/>
  <c r="AD40" i="5" s="1"/>
  <c r="Y39" i="5"/>
  <c r="AD39" i="5" s="1"/>
  <c r="Y38" i="5"/>
  <c r="AD38" i="5" s="1"/>
  <c r="Y37" i="5"/>
  <c r="AD37" i="5" s="1"/>
  <c r="Y36" i="5"/>
  <c r="AD36" i="5" s="1"/>
  <c r="Y35" i="5"/>
  <c r="AB35" i="5" s="1"/>
  <c r="Y34" i="5"/>
  <c r="AD33" i="5"/>
  <c r="AB33" i="5"/>
  <c r="T33" i="5"/>
  <c r="Q33" i="5"/>
  <c r="T32" i="5"/>
  <c r="Q32" i="5"/>
  <c r="B32" i="5"/>
  <c r="Y31" i="5"/>
  <c r="AB31" i="5" s="1"/>
  <c r="T31" i="5"/>
  <c r="Q31" i="5"/>
  <c r="Y30" i="5"/>
  <c r="AB30" i="5" s="1"/>
  <c r="T30" i="5"/>
  <c r="Q30" i="5"/>
  <c r="Y29" i="5"/>
  <c r="AB29" i="5" s="1"/>
  <c r="T29" i="5"/>
  <c r="Q29" i="5"/>
  <c r="Y28" i="5"/>
  <c r="AB28" i="5" s="1"/>
  <c r="T28" i="5"/>
  <c r="Q28" i="5"/>
  <c r="Y27" i="5"/>
  <c r="AB27" i="5" s="1"/>
  <c r="T27" i="5"/>
  <c r="Q27" i="5"/>
  <c r="Y26" i="5"/>
  <c r="T26" i="5"/>
  <c r="Q26" i="5"/>
  <c r="AD25" i="5"/>
  <c r="AB25" i="5"/>
  <c r="AD24" i="5"/>
  <c r="AB24" i="5"/>
  <c r="AD23" i="5"/>
  <c r="AD57" i="5" s="1"/>
  <c r="AB23" i="5"/>
  <c r="AB57" i="5" s="1"/>
  <c r="AD22" i="5"/>
  <c r="AB22" i="5"/>
  <c r="T22" i="5"/>
  <c r="Q22" i="5"/>
  <c r="AD21" i="5"/>
  <c r="AB21" i="5"/>
  <c r="T21" i="5"/>
  <c r="Q21" i="5"/>
  <c r="AD20" i="5"/>
  <c r="AD55" i="5" s="1"/>
  <c r="AB20" i="5"/>
  <c r="AB55" i="5" s="1"/>
  <c r="AD19" i="5"/>
  <c r="AB19" i="5"/>
  <c r="T19" i="5"/>
  <c r="Q19" i="5"/>
  <c r="Y18" i="5"/>
  <c r="AD18" i="5" s="1"/>
  <c r="T18" i="5"/>
  <c r="Q18" i="5"/>
  <c r="Y17" i="5"/>
  <c r="T17" i="5"/>
  <c r="Q17" i="5"/>
  <c r="AD16" i="5"/>
  <c r="AB16" i="5"/>
  <c r="AD15" i="5"/>
  <c r="AD51" i="5" s="1"/>
  <c r="AB15" i="5"/>
  <c r="AB51" i="5" s="1"/>
  <c r="Y14" i="5"/>
  <c r="T14" i="5"/>
  <c r="Q14" i="5"/>
  <c r="Y13" i="5"/>
  <c r="Y12" i="5"/>
  <c r="AB12" i="5" s="1"/>
  <c r="T12" i="5"/>
  <c r="Q12" i="5"/>
  <c r="N12" i="5"/>
  <c r="Y11" i="5"/>
  <c r="T11" i="5"/>
  <c r="T52" i="5" s="1"/>
  <c r="Q11" i="5"/>
  <c r="B3" i="5"/>
  <c r="B1" i="5"/>
  <c r="AD52" i="4"/>
  <c r="AB52" i="4"/>
  <c r="T52" i="4"/>
  <c r="Q52" i="4"/>
  <c r="AD51" i="4"/>
  <c r="AB51" i="4"/>
  <c r="T51" i="4"/>
  <c r="Q51" i="4"/>
  <c r="AD50" i="4"/>
  <c r="T50" i="4"/>
  <c r="Q50" i="4"/>
  <c r="AB49" i="4"/>
  <c r="T49" i="4"/>
  <c r="Q49" i="4"/>
  <c r="AB48" i="4"/>
  <c r="T48" i="4"/>
  <c r="Q48" i="4"/>
  <c r="AB47" i="4"/>
  <c r="T47" i="4"/>
  <c r="Q47" i="4"/>
  <c r="AD46" i="4"/>
  <c r="T46" i="4"/>
  <c r="Q46" i="4"/>
  <c r="AB45" i="4"/>
  <c r="T45" i="4"/>
  <c r="Q45" i="4"/>
  <c r="AB44" i="4"/>
  <c r="T44" i="4"/>
  <c r="Q44" i="4"/>
  <c r="AB43" i="4"/>
  <c r="AB42" i="4"/>
  <c r="T42" i="4"/>
  <c r="Q42" i="4"/>
  <c r="AB41" i="4"/>
  <c r="T41" i="4"/>
  <c r="Q41" i="4"/>
  <c r="AB40" i="4"/>
  <c r="T40" i="4"/>
  <c r="Q40" i="4"/>
  <c r="AD39" i="4"/>
  <c r="T39" i="4"/>
  <c r="Q39" i="4"/>
  <c r="AD38" i="4"/>
  <c r="AB38" i="4"/>
  <c r="AD37" i="4"/>
  <c r="AB37" i="4"/>
  <c r="T37" i="4"/>
  <c r="Q37" i="4"/>
  <c r="AD36" i="4"/>
  <c r="AB36" i="4"/>
  <c r="T36" i="4"/>
  <c r="Q36" i="4"/>
  <c r="AD35" i="4"/>
  <c r="AB35" i="4"/>
  <c r="T35" i="4"/>
  <c r="Q35" i="4"/>
  <c r="AD34" i="4"/>
  <c r="AB34" i="4"/>
  <c r="T34" i="4"/>
  <c r="Q34" i="4"/>
  <c r="AD33" i="4"/>
  <c r="AB33" i="4"/>
  <c r="T33" i="4"/>
  <c r="Q33" i="4"/>
  <c r="AD32" i="4"/>
  <c r="AB32" i="4"/>
  <c r="T32" i="4"/>
  <c r="Q32" i="4"/>
  <c r="AD31" i="4"/>
  <c r="AB31" i="4"/>
  <c r="T31" i="4"/>
  <c r="Q31" i="4"/>
  <c r="AD30" i="4"/>
  <c r="AB30" i="4"/>
  <c r="T30" i="4"/>
  <c r="Q30" i="4"/>
  <c r="AD29" i="4"/>
  <c r="AB29" i="4"/>
  <c r="AD28" i="4"/>
  <c r="AB28" i="4"/>
  <c r="T28" i="4"/>
  <c r="Q28" i="4"/>
  <c r="AD27" i="4"/>
  <c r="T27" i="4"/>
  <c r="Q27" i="4"/>
  <c r="AD26" i="4"/>
  <c r="T26" i="4"/>
  <c r="Q26" i="4"/>
  <c r="AD25" i="4"/>
  <c r="T25" i="4"/>
  <c r="Q25" i="4"/>
  <c r="AD24" i="4"/>
  <c r="T24" i="4"/>
  <c r="Q24" i="4"/>
  <c r="AD23" i="4"/>
  <c r="T23" i="4"/>
  <c r="Q23" i="4"/>
  <c r="AD22" i="4"/>
  <c r="T22" i="4"/>
  <c r="Q22" i="4"/>
  <c r="AD21" i="4"/>
  <c r="T21" i="4"/>
  <c r="Q21" i="4"/>
  <c r="AD20" i="4"/>
  <c r="T20" i="4"/>
  <c r="Q20" i="4"/>
  <c r="AD19" i="4"/>
  <c r="T19" i="4"/>
  <c r="Q19" i="4"/>
  <c r="AD18" i="4"/>
  <c r="T18" i="4"/>
  <c r="Q18" i="4"/>
  <c r="AB17" i="4"/>
  <c r="T17" i="4"/>
  <c r="Q17" i="4"/>
  <c r="T16" i="4"/>
  <c r="Q16" i="4"/>
  <c r="Y57" i="4"/>
  <c r="AD14" i="4"/>
  <c r="AB14" i="4"/>
  <c r="T14" i="4"/>
  <c r="Q14" i="4"/>
  <c r="AD13" i="4"/>
  <c r="AB13" i="4"/>
  <c r="T13" i="4"/>
  <c r="T57" i="4" s="1"/>
  <c r="C22" i="28" s="1"/>
  <c r="Q13" i="4"/>
  <c r="AB12" i="4"/>
  <c r="Y11" i="4"/>
  <c r="AD11" i="4" s="1"/>
  <c r="T11" i="4"/>
  <c r="T56" i="4" s="1"/>
  <c r="C21" i="28" s="1"/>
  <c r="Q11" i="4"/>
  <c r="B3" i="4"/>
  <c r="B1" i="4"/>
  <c r="C274" i="28"/>
  <c r="C18" i="28"/>
  <c r="C17" i="28"/>
  <c r="Y67" i="3"/>
  <c r="AD67" i="3" s="1"/>
  <c r="Y66" i="3"/>
  <c r="AD66" i="3" s="1"/>
  <c r="Y65" i="3"/>
  <c r="AD65" i="3" s="1"/>
  <c r="Y64" i="3"/>
  <c r="AD64" i="3" s="1"/>
  <c r="Y63" i="3"/>
  <c r="Y62" i="3"/>
  <c r="AD62" i="3" s="1"/>
  <c r="Y61" i="3"/>
  <c r="AD61" i="3" s="1"/>
  <c r="Y60" i="3"/>
  <c r="AD60" i="3" s="1"/>
  <c r="Y58" i="3"/>
  <c r="AD58" i="3" s="1"/>
  <c r="Y57" i="3"/>
  <c r="AD57" i="3" s="1"/>
  <c r="Y56" i="3"/>
  <c r="AD56" i="3" s="1"/>
  <c r="Y55" i="3"/>
  <c r="AD55" i="3" s="1"/>
  <c r="Y54" i="3"/>
  <c r="AD54" i="3" s="1"/>
  <c r="Y53" i="3"/>
  <c r="AD53" i="3" s="1"/>
  <c r="Y52" i="3"/>
  <c r="AD52" i="3" s="1"/>
  <c r="Y51" i="3"/>
  <c r="AD51" i="3" s="1"/>
  <c r="Y50" i="3"/>
  <c r="Y49" i="3"/>
  <c r="AD49" i="3" s="1"/>
  <c r="Y48" i="3"/>
  <c r="AD48" i="3" s="1"/>
  <c r="Y47" i="3"/>
  <c r="AD47" i="3" s="1"/>
  <c r="Y46" i="3"/>
  <c r="Y45" i="3"/>
  <c r="AD45" i="3" s="1"/>
  <c r="Y43" i="3"/>
  <c r="AD43" i="3" s="1"/>
  <c r="Y42" i="3"/>
  <c r="AD42" i="3" s="1"/>
  <c r="Y41" i="3"/>
  <c r="AD41" i="3" s="1"/>
  <c r="Y40" i="3"/>
  <c r="Y38" i="3"/>
  <c r="AD38" i="3" s="1"/>
  <c r="AB37" i="3"/>
  <c r="T37" i="3"/>
  <c r="Q37" i="3"/>
  <c r="Y36" i="3"/>
  <c r="T36" i="3"/>
  <c r="Q36" i="3"/>
  <c r="AE35" i="3"/>
  <c r="T34" i="3"/>
  <c r="Q34" i="3"/>
  <c r="Y33" i="3"/>
  <c r="T33" i="3"/>
  <c r="Q33" i="3"/>
  <c r="Y32" i="3"/>
  <c r="T32" i="3"/>
  <c r="Q32" i="3"/>
  <c r="Y31" i="3"/>
  <c r="T31" i="3"/>
  <c r="Q31" i="3"/>
  <c r="Y30" i="3"/>
  <c r="T30" i="3"/>
  <c r="Q30" i="3"/>
  <c r="Y29" i="3"/>
  <c r="T29" i="3"/>
  <c r="Q29" i="3"/>
  <c r="AE28" i="3"/>
  <c r="AB27" i="3"/>
  <c r="T27" i="3"/>
  <c r="Q27" i="3"/>
  <c r="Y26" i="3"/>
  <c r="T26" i="3"/>
  <c r="Q26" i="3"/>
  <c r="AE25" i="3"/>
  <c r="Y24" i="3"/>
  <c r="AD24" i="3" s="1"/>
  <c r="T24" i="3"/>
  <c r="Q24" i="3"/>
  <c r="Y23" i="3"/>
  <c r="T23" i="3"/>
  <c r="Q23" i="3"/>
  <c r="AE22" i="3"/>
  <c r="Y21" i="3"/>
  <c r="AD21" i="3" s="1"/>
  <c r="T21" i="3"/>
  <c r="Q21" i="3"/>
  <c r="Y20" i="3"/>
  <c r="AD20" i="3" s="1"/>
  <c r="T20" i="3"/>
  <c r="Q20" i="3"/>
  <c r="Y19" i="3"/>
  <c r="AD19" i="3" s="1"/>
  <c r="T19" i="3"/>
  <c r="Q19" i="3"/>
  <c r="Y18" i="3"/>
  <c r="T18" i="3"/>
  <c r="Q18" i="3"/>
  <c r="Y17" i="3"/>
  <c r="T17" i="3"/>
  <c r="Q17" i="3"/>
  <c r="AE16" i="3"/>
  <c r="AB15" i="3"/>
  <c r="T15" i="3"/>
  <c r="Q15" i="3"/>
  <c r="AB14" i="3"/>
  <c r="T14" i="3"/>
  <c r="Q14" i="3"/>
  <c r="Y13" i="3"/>
  <c r="T13" i="3"/>
  <c r="Q13" i="3"/>
  <c r="Y11" i="3"/>
  <c r="Y83" i="3" s="1"/>
  <c r="T11" i="3"/>
  <c r="T83" i="3" s="1"/>
  <c r="Q11" i="3"/>
  <c r="B3" i="3"/>
  <c r="B1" i="3"/>
  <c r="D91" i="26"/>
  <c r="D92" i="26" s="1"/>
  <c r="D87" i="26"/>
  <c r="D88" i="26" s="1"/>
  <c r="X13" i="26" s="1"/>
  <c r="Z13" i="26" s="1"/>
  <c r="D82" i="26"/>
  <c r="D83" i="26" s="1"/>
  <c r="D73" i="26"/>
  <c r="D74" i="26" s="1"/>
  <c r="D69" i="26"/>
  <c r="D70" i="26" s="1"/>
  <c r="P42" i="26" s="1"/>
  <c r="D64" i="26"/>
  <c r="D65" i="26" s="1"/>
  <c r="S51" i="26"/>
  <c r="U51" i="26" s="1"/>
  <c r="Z49" i="26"/>
  <c r="S49" i="26"/>
  <c r="M49" i="26"/>
  <c r="Z48" i="26"/>
  <c r="S48" i="26"/>
  <c r="Z47" i="26"/>
  <c r="S47" i="26"/>
  <c r="U47" i="26" s="1"/>
  <c r="M47" i="26"/>
  <c r="Z46" i="26"/>
  <c r="S46" i="26"/>
  <c r="U46" i="26" s="1"/>
  <c r="M46" i="26"/>
  <c r="Z45" i="26"/>
  <c r="S45" i="26"/>
  <c r="U45" i="26" s="1"/>
  <c r="M45" i="26"/>
  <c r="Z44" i="26"/>
  <c r="S44" i="26"/>
  <c r="U44" i="26" s="1"/>
  <c r="M44" i="26"/>
  <c r="Z43" i="26"/>
  <c r="S43" i="26"/>
  <c r="U43" i="26" s="1"/>
  <c r="M43" i="26"/>
  <c r="Z42" i="26"/>
  <c r="S42" i="26"/>
  <c r="M42" i="26"/>
  <c r="Z41" i="26"/>
  <c r="S41" i="26"/>
  <c r="U41" i="26" s="1"/>
  <c r="M41" i="26"/>
  <c r="M40" i="26"/>
  <c r="M38" i="26"/>
  <c r="M37" i="26"/>
  <c r="M36" i="26"/>
  <c r="M35" i="26"/>
  <c r="M34" i="26"/>
  <c r="M33" i="26"/>
  <c r="M32" i="26"/>
  <c r="M31" i="26"/>
  <c r="M30" i="26"/>
  <c r="Z29" i="26"/>
  <c r="AB29" i="26" s="1"/>
  <c r="S29" i="26"/>
  <c r="M29" i="26"/>
  <c r="M28" i="26"/>
  <c r="Z27" i="26"/>
  <c r="AB27" i="26" s="1"/>
  <c r="S27" i="26"/>
  <c r="M27" i="26"/>
  <c r="M26" i="26"/>
  <c r="M25" i="26"/>
  <c r="Z23" i="26"/>
  <c r="AB23" i="26" s="1"/>
  <c r="S23" i="26"/>
  <c r="M23" i="26"/>
  <c r="Z22" i="26"/>
  <c r="AB22" i="26" s="1"/>
  <c r="M22" i="26"/>
  <c r="M21" i="26"/>
  <c r="Z20" i="26"/>
  <c r="AB20" i="26" s="1"/>
  <c r="S20" i="26"/>
  <c r="M20" i="26"/>
  <c r="M19" i="26"/>
  <c r="Z18" i="26"/>
  <c r="AB18" i="26" s="1"/>
  <c r="S18" i="26"/>
  <c r="M18" i="26"/>
  <c r="Z17" i="26"/>
  <c r="AB17" i="26" s="1"/>
  <c r="S17" i="26"/>
  <c r="M17" i="26"/>
  <c r="Z16" i="26"/>
  <c r="AB16" i="26" s="1"/>
  <c r="S16" i="26"/>
  <c r="M16" i="26"/>
  <c r="M15" i="26"/>
  <c r="Z14" i="26"/>
  <c r="AB14" i="26" s="1"/>
  <c r="S14" i="26"/>
  <c r="M14" i="26"/>
  <c r="M13" i="26"/>
  <c r="Z12" i="26"/>
  <c r="AB12" i="26" s="1"/>
  <c r="S12" i="26"/>
  <c r="M12" i="26"/>
  <c r="Z11" i="26"/>
  <c r="AB11" i="26" s="1"/>
  <c r="S11" i="26"/>
  <c r="M11" i="26"/>
  <c r="C38" i="27"/>
  <c r="J35" i="1"/>
  <c r="F35" i="1"/>
  <c r="E35" i="1"/>
  <c r="D35" i="1"/>
  <c r="C35" i="1"/>
  <c r="G31" i="1"/>
  <c r="G30" i="1"/>
  <c r="G29" i="1"/>
  <c r="G28" i="1"/>
  <c r="G27" i="1"/>
  <c r="G26" i="1"/>
  <c r="G25" i="1"/>
  <c r="G24" i="1"/>
  <c r="G23" i="1"/>
  <c r="G22" i="1"/>
  <c r="G21" i="1"/>
  <c r="G20" i="1"/>
  <c r="G19" i="1"/>
  <c r="G18" i="1"/>
  <c r="G17" i="1"/>
  <c r="G16" i="1"/>
  <c r="G15" i="1"/>
  <c r="G14" i="1"/>
  <c r="G13" i="1"/>
  <c r="G12" i="1"/>
  <c r="G11" i="1"/>
  <c r="G10" i="1"/>
  <c r="G9" i="1"/>
  <c r="T66" i="8" l="1"/>
  <c r="T64" i="8"/>
  <c r="Y71" i="8"/>
  <c r="T77" i="10"/>
  <c r="Y83" i="10"/>
  <c r="Y84" i="10"/>
  <c r="D86" i="28" s="1"/>
  <c r="Y75" i="20"/>
  <c r="Y78" i="20"/>
  <c r="D196" i="28" s="1"/>
  <c r="Y66" i="8"/>
  <c r="Y74" i="8"/>
  <c r="D67" i="28" s="1"/>
  <c r="Y79" i="10"/>
  <c r="Y80" i="10"/>
  <c r="Y82" i="10"/>
  <c r="Y86" i="10"/>
  <c r="D88" i="28" s="1"/>
  <c r="Y76" i="20"/>
  <c r="D194" i="28" s="1"/>
  <c r="Y77" i="20"/>
  <c r="D195" i="28" s="1"/>
  <c r="Y65" i="24"/>
  <c r="Y63" i="24"/>
  <c r="I30" i="1" s="1"/>
  <c r="Y69" i="8"/>
  <c r="Y70" i="8"/>
  <c r="D63" i="28" s="1"/>
  <c r="Y79" i="20"/>
  <c r="D197" i="28" s="1"/>
  <c r="Y80" i="20"/>
  <c r="D198" i="28" s="1"/>
  <c r="Y82" i="20"/>
  <c r="D200" i="28" s="1"/>
  <c r="Y84" i="23"/>
  <c r="Y52" i="5"/>
  <c r="D29" i="28" s="1"/>
  <c r="Y69" i="7"/>
  <c r="D48" i="28" s="1"/>
  <c r="T67" i="7"/>
  <c r="T69" i="7"/>
  <c r="C48" i="28" s="1"/>
  <c r="AD45" i="21"/>
  <c r="AB25" i="21"/>
  <c r="AE25" i="21" s="1"/>
  <c r="T85" i="14"/>
  <c r="C128" i="28" s="1"/>
  <c r="T63" i="16"/>
  <c r="C142" i="28" s="1"/>
  <c r="T80" i="18"/>
  <c r="C172" i="28" s="1"/>
  <c r="T67" i="21"/>
  <c r="C207" i="28" s="1"/>
  <c r="AD43" i="21"/>
  <c r="AE43" i="21" s="1"/>
  <c r="AE43" i="25"/>
  <c r="AE44" i="25"/>
  <c r="AE45" i="25"/>
  <c r="AE46" i="25"/>
  <c r="AE51" i="4"/>
  <c r="AD39" i="25"/>
  <c r="AE39" i="25" s="1"/>
  <c r="AB13" i="25"/>
  <c r="AE13" i="25" s="1"/>
  <c r="AB21" i="25"/>
  <c r="AE21" i="25" s="1"/>
  <c r="AB22" i="25"/>
  <c r="AE22" i="25" s="1"/>
  <c r="Y70" i="7"/>
  <c r="D49" i="28" s="1"/>
  <c r="AB15" i="25"/>
  <c r="AB51" i="25" s="1"/>
  <c r="AB29" i="25"/>
  <c r="AE29" i="25" s="1"/>
  <c r="AB30" i="25"/>
  <c r="AE30" i="25" s="1"/>
  <c r="AD37" i="25"/>
  <c r="AE37" i="25" s="1"/>
  <c r="Y51" i="25"/>
  <c r="D248" i="28" s="1"/>
  <c r="T88" i="13"/>
  <c r="C121" i="28" s="1"/>
  <c r="T90" i="13"/>
  <c r="C123" i="28" s="1"/>
  <c r="T91" i="17"/>
  <c r="C155" i="28" s="1"/>
  <c r="T81" i="18"/>
  <c r="C173" i="28" s="1"/>
  <c r="AE63" i="18"/>
  <c r="AE64" i="18"/>
  <c r="T107" i="19"/>
  <c r="C187" i="28" s="1"/>
  <c r="T73" i="24"/>
  <c r="C244" i="28" s="1"/>
  <c r="Y52" i="25"/>
  <c r="D249" i="28" s="1"/>
  <c r="Y91" i="9"/>
  <c r="D71" i="28" s="1"/>
  <c r="T95" i="9"/>
  <c r="C75" i="28" s="1"/>
  <c r="AD14" i="25"/>
  <c r="AD51" i="25" s="1"/>
  <c r="AB17" i="25"/>
  <c r="AE17" i="25" s="1"/>
  <c r="AB18" i="25"/>
  <c r="AE18" i="25" s="1"/>
  <c r="AB26" i="25"/>
  <c r="AE26" i="25" s="1"/>
  <c r="AB27" i="25"/>
  <c r="AE27" i="25" s="1"/>
  <c r="AE28" i="4"/>
  <c r="T108" i="19"/>
  <c r="C188" i="28" s="1"/>
  <c r="AD16" i="21"/>
  <c r="AD67" i="21" s="1"/>
  <c r="I207" i="28" s="1"/>
  <c r="W207" i="28" s="1"/>
  <c r="AD29" i="21"/>
  <c r="AE29" i="21" s="1"/>
  <c r="AD30" i="21"/>
  <c r="AE30" i="21" s="1"/>
  <c r="AD38" i="21"/>
  <c r="AE38" i="21" s="1"/>
  <c r="AE45" i="21"/>
  <c r="AD47" i="21"/>
  <c r="AE47" i="21" s="1"/>
  <c r="AB24" i="25"/>
  <c r="AE24" i="25" s="1"/>
  <c r="AB33" i="25"/>
  <c r="AE33" i="25" s="1"/>
  <c r="AE34" i="25"/>
  <c r="AD41" i="25"/>
  <c r="AE41" i="25" s="1"/>
  <c r="D40" i="28"/>
  <c r="D251" i="28"/>
  <c r="D22" i="28"/>
  <c r="D206" i="28"/>
  <c r="AD76" i="15"/>
  <c r="T82" i="22"/>
  <c r="C220" i="28" s="1"/>
  <c r="T87" i="23"/>
  <c r="C228" i="28" s="1"/>
  <c r="T91" i="23"/>
  <c r="C232" i="28" s="1"/>
  <c r="T81" i="10"/>
  <c r="C83" i="28" s="1"/>
  <c r="T73" i="8"/>
  <c r="C66" i="28" s="1"/>
  <c r="AB16" i="9"/>
  <c r="Y92" i="9"/>
  <c r="D72" i="28" s="1"/>
  <c r="T84" i="14"/>
  <c r="C127" i="28" s="1"/>
  <c r="AD36" i="16"/>
  <c r="Y65" i="16"/>
  <c r="D144" i="28" s="1"/>
  <c r="AD36" i="17"/>
  <c r="Y90" i="17"/>
  <c r="D154" i="28" s="1"/>
  <c r="AB38" i="22"/>
  <c r="T72" i="7"/>
  <c r="C51" i="28" s="1"/>
  <c r="T74" i="7"/>
  <c r="C53" i="28" s="1"/>
  <c r="Y71" i="7"/>
  <c r="D50" i="28" s="1"/>
  <c r="T70" i="8"/>
  <c r="C63" i="28" s="1"/>
  <c r="T72" i="8"/>
  <c r="C65" i="28" s="1"/>
  <c r="AB43" i="8"/>
  <c r="AD21" i="9"/>
  <c r="Y93" i="9"/>
  <c r="D73" i="28" s="1"/>
  <c r="Y94" i="9"/>
  <c r="D74" i="28" s="1"/>
  <c r="AB35" i="9"/>
  <c r="Y98" i="9"/>
  <c r="D78" i="28" s="1"/>
  <c r="AD20" i="13"/>
  <c r="Y85" i="13"/>
  <c r="D118" i="28" s="1"/>
  <c r="AD26" i="13"/>
  <c r="Y86" i="13"/>
  <c r="D119" i="28" s="1"/>
  <c r="T87" i="13"/>
  <c r="C120" i="28" s="1"/>
  <c r="AB39" i="13"/>
  <c r="AB89" i="13" s="1"/>
  <c r="Y89" i="13"/>
  <c r="D122" i="28" s="1"/>
  <c r="AB11" i="14"/>
  <c r="Y83" i="14"/>
  <c r="D126" i="28" s="1"/>
  <c r="AD18" i="14"/>
  <c r="Y86" i="14"/>
  <c r="Y88" i="14"/>
  <c r="D131" i="28" s="1"/>
  <c r="Y91" i="14"/>
  <c r="D134" i="28" s="1"/>
  <c r="T61" i="16"/>
  <c r="C140" i="28" s="1"/>
  <c r="T62" i="16"/>
  <c r="C141" i="28" s="1"/>
  <c r="AD28" i="16"/>
  <c r="T86" i="17"/>
  <c r="C150" i="28" s="1"/>
  <c r="AB26" i="17"/>
  <c r="Y87" i="17"/>
  <c r="D151" i="28" s="1"/>
  <c r="AB28" i="17"/>
  <c r="Y88" i="17"/>
  <c r="D152" i="28" s="1"/>
  <c r="AB30" i="17"/>
  <c r="AD34" i="15"/>
  <c r="AD79" i="15" s="1"/>
  <c r="Y79" i="15"/>
  <c r="D165" i="28" s="1"/>
  <c r="T103" i="19"/>
  <c r="C183" i="28" s="1"/>
  <c r="AD50" i="19"/>
  <c r="Y108" i="19"/>
  <c r="D188" i="28" s="1"/>
  <c r="AB55" i="19"/>
  <c r="Y109" i="19"/>
  <c r="D189" i="28" s="1"/>
  <c r="AB14" i="21"/>
  <c r="AB66" i="21" s="1"/>
  <c r="AB17" i="21"/>
  <c r="AE17" i="21" s="1"/>
  <c r="AB21" i="21"/>
  <c r="AE21" i="21" s="1"/>
  <c r="AD26" i="21"/>
  <c r="AE26" i="21" s="1"/>
  <c r="AB39" i="21"/>
  <c r="AE39" i="21" s="1"/>
  <c r="AB40" i="21"/>
  <c r="AE40" i="21" s="1"/>
  <c r="AB41" i="21"/>
  <c r="AE41" i="21" s="1"/>
  <c r="AB48" i="21"/>
  <c r="AE48" i="21" s="1"/>
  <c r="AB49" i="21"/>
  <c r="AE49" i="21" s="1"/>
  <c r="AD56" i="21"/>
  <c r="AE56" i="21" s="1"/>
  <c r="T72" i="21"/>
  <c r="C212" i="28" s="1"/>
  <c r="AD61" i="21"/>
  <c r="AE61" i="21" s="1"/>
  <c r="T79" i="22"/>
  <c r="C217" i="28" s="1"/>
  <c r="T80" i="22"/>
  <c r="C218" i="28" s="1"/>
  <c r="AD28" i="22"/>
  <c r="Y81" i="22"/>
  <c r="D219" i="28" s="1"/>
  <c r="T84" i="22"/>
  <c r="C222" i="28" s="1"/>
  <c r="T86" i="23"/>
  <c r="C227" i="28" s="1"/>
  <c r="Y88" i="23"/>
  <c r="D229" i="28" s="1"/>
  <c r="Y89" i="23"/>
  <c r="D230" i="28" s="1"/>
  <c r="T92" i="23"/>
  <c r="C233" i="28" s="1"/>
  <c r="T65" i="24"/>
  <c r="C236" i="28" s="1"/>
  <c r="AB25" i="24"/>
  <c r="AE25" i="24" s="1"/>
  <c r="T70" i="24"/>
  <c r="C241" i="28" s="1"/>
  <c r="T71" i="24"/>
  <c r="C242" i="28" s="1"/>
  <c r="Y73" i="24"/>
  <c r="D244" i="28" s="1"/>
  <c r="AB40" i="24"/>
  <c r="AE40" i="24" s="1"/>
  <c r="AD45" i="7"/>
  <c r="AD76" i="7" s="1"/>
  <c r="Y76" i="7"/>
  <c r="D55" i="28" s="1"/>
  <c r="AD58" i="7"/>
  <c r="AD77" i="7" s="1"/>
  <c r="Y77" i="7"/>
  <c r="D56" i="28" s="1"/>
  <c r="AD13" i="13"/>
  <c r="Y83" i="13"/>
  <c r="D116" i="28" s="1"/>
  <c r="AD15" i="13"/>
  <c r="Y84" i="13"/>
  <c r="D117" i="28" s="1"/>
  <c r="AB31" i="14"/>
  <c r="AD36" i="14"/>
  <c r="AD90" i="14" s="1"/>
  <c r="Y90" i="14"/>
  <c r="D133" i="28" s="1"/>
  <c r="AB13" i="17"/>
  <c r="Y84" i="17"/>
  <c r="D148" i="28" s="1"/>
  <c r="AB15" i="17"/>
  <c r="Y85" i="17"/>
  <c r="D149" i="28" s="1"/>
  <c r="AD16" i="24"/>
  <c r="Y67" i="24"/>
  <c r="D238" i="28" s="1"/>
  <c r="X36" i="26"/>
  <c r="Z36" i="26" s="1"/>
  <c r="X32" i="26"/>
  <c r="Z32" i="26" s="1"/>
  <c r="X26" i="26"/>
  <c r="Z26" i="26" s="1"/>
  <c r="X15" i="26"/>
  <c r="Z15" i="26" s="1"/>
  <c r="X34" i="26"/>
  <c r="Z34" i="26" s="1"/>
  <c r="X21" i="26"/>
  <c r="Z21" i="26" s="1"/>
  <c r="X33" i="26"/>
  <c r="Z33" i="26" s="1"/>
  <c r="X19" i="26"/>
  <c r="Z19" i="26" s="1"/>
  <c r="X40" i="26"/>
  <c r="Z40" i="26" s="1"/>
  <c r="X35" i="26"/>
  <c r="Z35" i="26" s="1"/>
  <c r="X31" i="26"/>
  <c r="Z31" i="26" s="1"/>
  <c r="X25" i="26"/>
  <c r="Z25" i="26" s="1"/>
  <c r="X38" i="26"/>
  <c r="Z38" i="26" s="1"/>
  <c r="X30" i="26"/>
  <c r="Z30" i="26" s="1"/>
  <c r="X37" i="26"/>
  <c r="Z37" i="26" s="1"/>
  <c r="X28" i="26"/>
  <c r="Z28" i="26" s="1"/>
  <c r="T70" i="7"/>
  <c r="C49" i="28" s="1"/>
  <c r="Y72" i="7"/>
  <c r="D51" i="28" s="1"/>
  <c r="AE26" i="7"/>
  <c r="T76" i="7"/>
  <c r="C55" i="28" s="1"/>
  <c r="AB13" i="8"/>
  <c r="T69" i="8"/>
  <c r="C62" i="28" s="1"/>
  <c r="T71" i="8"/>
  <c r="C64" i="28" s="1"/>
  <c r="AB40" i="8"/>
  <c r="D66" i="28"/>
  <c r="T91" i="9"/>
  <c r="C71" i="28" s="1"/>
  <c r="T92" i="9"/>
  <c r="C72" i="28" s="1"/>
  <c r="Y95" i="9"/>
  <c r="D75" i="28" s="1"/>
  <c r="T97" i="9"/>
  <c r="C77" i="28" s="1"/>
  <c r="T86" i="10"/>
  <c r="C88" i="28" s="1"/>
  <c r="T84" i="13"/>
  <c r="C117" i="28" s="1"/>
  <c r="Y90" i="13"/>
  <c r="D123" i="28" s="1"/>
  <c r="Y84" i="14"/>
  <c r="D127" i="28" s="1"/>
  <c r="Y85" i="14"/>
  <c r="D128" i="28" s="1"/>
  <c r="T89" i="14"/>
  <c r="C132" i="28" s="1"/>
  <c r="AB13" i="16"/>
  <c r="Y59" i="16"/>
  <c r="D138" i="28" s="1"/>
  <c r="Y61" i="16"/>
  <c r="D140" i="28" s="1"/>
  <c r="AD25" i="16"/>
  <c r="Y63" i="16"/>
  <c r="T85" i="17"/>
  <c r="C149" i="28" s="1"/>
  <c r="T90" i="17"/>
  <c r="C154" i="28" s="1"/>
  <c r="AB41" i="17"/>
  <c r="Y91" i="17"/>
  <c r="D155" i="28" s="1"/>
  <c r="Y103" i="19"/>
  <c r="D183" i="28" s="1"/>
  <c r="T105" i="19"/>
  <c r="C185" i="28" s="1"/>
  <c r="T106" i="19"/>
  <c r="C186" i="28" s="1"/>
  <c r="AB44" i="19"/>
  <c r="AB11" i="21"/>
  <c r="AE11" i="21" s="1"/>
  <c r="AD14" i="21"/>
  <c r="AD66" i="21" s="1"/>
  <c r="AD22" i="21"/>
  <c r="AE22" i="21" s="1"/>
  <c r="AB33" i="21"/>
  <c r="AE33" i="21" s="1"/>
  <c r="T71" i="21"/>
  <c r="C211" i="28" s="1"/>
  <c r="AD54" i="21"/>
  <c r="AE54" i="21" s="1"/>
  <c r="AD59" i="21"/>
  <c r="AE59" i="21" s="1"/>
  <c r="AD33" i="22"/>
  <c r="Y82" i="22"/>
  <c r="D220" i="28" s="1"/>
  <c r="T83" i="22"/>
  <c r="C221" i="28" s="1"/>
  <c r="AB19" i="23"/>
  <c r="Y87" i="23"/>
  <c r="D228" i="28" s="1"/>
  <c r="T90" i="23"/>
  <c r="C231" i="28" s="1"/>
  <c r="AD46" i="23"/>
  <c r="Y91" i="23"/>
  <c r="D232" i="28" s="1"/>
  <c r="T66" i="24"/>
  <c r="C237" i="28" s="1"/>
  <c r="T68" i="24"/>
  <c r="C239" i="28" s="1"/>
  <c r="AB23" i="24"/>
  <c r="AE23" i="24" s="1"/>
  <c r="AD30" i="24"/>
  <c r="AD70" i="24" s="1"/>
  <c r="Y70" i="24"/>
  <c r="D241" i="28" s="1"/>
  <c r="Y71" i="24"/>
  <c r="D242" i="28" s="1"/>
  <c r="AB48" i="24"/>
  <c r="AE48" i="24" s="1"/>
  <c r="AB12" i="25"/>
  <c r="AE12" i="25" s="1"/>
  <c r="AB16" i="25"/>
  <c r="T53" i="25"/>
  <c r="C250" i="28" s="1"/>
  <c r="AB19" i="25"/>
  <c r="AE19" i="25" s="1"/>
  <c r="AB20" i="25"/>
  <c r="AE20" i="25" s="1"/>
  <c r="AB23" i="25"/>
  <c r="AE23" i="25" s="1"/>
  <c r="AB25" i="25"/>
  <c r="AB54" i="25" s="1"/>
  <c r="T55" i="25"/>
  <c r="C252" i="28" s="1"/>
  <c r="AB28" i="25"/>
  <c r="AE28" i="25" s="1"/>
  <c r="AB31" i="25"/>
  <c r="AE31" i="25" s="1"/>
  <c r="AB32" i="25"/>
  <c r="AE32" i="25" s="1"/>
  <c r="T67" i="8"/>
  <c r="C60" i="28" s="1"/>
  <c r="AB29" i="8"/>
  <c r="D64" i="28"/>
  <c r="AB42" i="9"/>
  <c r="AB97" i="9" s="1"/>
  <c r="Y97" i="9"/>
  <c r="D77" i="28" s="1"/>
  <c r="AD21" i="19"/>
  <c r="Y104" i="19"/>
  <c r="D184" i="28" s="1"/>
  <c r="AB39" i="23"/>
  <c r="AD11" i="7"/>
  <c r="T73" i="7"/>
  <c r="C52" i="28" s="1"/>
  <c r="AD33" i="7"/>
  <c r="Y74" i="7"/>
  <c r="D53" i="28" s="1"/>
  <c r="T75" i="7"/>
  <c r="C54" i="28" s="1"/>
  <c r="Y73" i="7"/>
  <c r="D52" i="28" s="1"/>
  <c r="D62" i="28"/>
  <c r="AB24" i="8"/>
  <c r="AD32" i="8"/>
  <c r="T74" i="8"/>
  <c r="C67" i="28" s="1"/>
  <c r="AD11" i="9"/>
  <c r="AD90" i="9" s="1"/>
  <c r="Y90" i="9"/>
  <c r="D70" i="28" s="1"/>
  <c r="T93" i="9"/>
  <c r="C73" i="28" s="1"/>
  <c r="T94" i="9"/>
  <c r="C74" i="28" s="1"/>
  <c r="T96" i="9"/>
  <c r="C76" i="28" s="1"/>
  <c r="T98" i="9"/>
  <c r="C78" i="28" s="1"/>
  <c r="T82" i="10"/>
  <c r="C84" i="28" s="1"/>
  <c r="T85" i="10"/>
  <c r="C87" i="28" s="1"/>
  <c r="T101" i="12"/>
  <c r="C106" i="28" s="1"/>
  <c r="T85" i="13"/>
  <c r="C118" i="28" s="1"/>
  <c r="T86" i="13"/>
  <c r="C119" i="28" s="1"/>
  <c r="AD30" i="13"/>
  <c r="Y87" i="13"/>
  <c r="D120" i="28" s="1"/>
  <c r="T86" i="14"/>
  <c r="C129" i="28" s="1"/>
  <c r="Y87" i="14"/>
  <c r="D130" i="28" s="1"/>
  <c r="T88" i="14"/>
  <c r="C131" i="28" s="1"/>
  <c r="T91" i="14"/>
  <c r="C134" i="28" s="1"/>
  <c r="AD22" i="16"/>
  <c r="Y62" i="16"/>
  <c r="D141" i="28" s="1"/>
  <c r="T64" i="16"/>
  <c r="C143" i="28" s="1"/>
  <c r="AD11" i="17"/>
  <c r="Y83" i="17"/>
  <c r="D147" i="28" s="1"/>
  <c r="Y86" i="17"/>
  <c r="D150" i="28" s="1"/>
  <c r="T87" i="17"/>
  <c r="C151" i="28" s="1"/>
  <c r="T89" i="17"/>
  <c r="C153" i="28" s="1"/>
  <c r="AE48" i="17"/>
  <c r="AE49" i="17"/>
  <c r="AE50" i="17"/>
  <c r="T104" i="19"/>
  <c r="C184" i="28" s="1"/>
  <c r="Y105" i="19"/>
  <c r="D185" i="28" s="1"/>
  <c r="Y106" i="19"/>
  <c r="T109" i="19"/>
  <c r="C189" i="28" s="1"/>
  <c r="AD34" i="21"/>
  <c r="AE34" i="21" s="1"/>
  <c r="AD52" i="21"/>
  <c r="AE52" i="21" s="1"/>
  <c r="AD57" i="21"/>
  <c r="AE57" i="21" s="1"/>
  <c r="AB13" i="22"/>
  <c r="Y78" i="22"/>
  <c r="D216" i="28" s="1"/>
  <c r="AD15" i="22"/>
  <c r="Y79" i="22"/>
  <c r="D217" i="28" s="1"/>
  <c r="AD19" i="22"/>
  <c r="Y80" i="22"/>
  <c r="D218" i="28" s="1"/>
  <c r="T81" i="22"/>
  <c r="C219" i="28" s="1"/>
  <c r="AD44" i="22"/>
  <c r="Y84" i="22"/>
  <c r="D222" i="28" s="1"/>
  <c r="AD13" i="23"/>
  <c r="Y85" i="23"/>
  <c r="D226" i="28" s="1"/>
  <c r="AB15" i="23"/>
  <c r="Y86" i="23"/>
  <c r="D227" i="28" s="1"/>
  <c r="T88" i="23"/>
  <c r="C229" i="28" s="1"/>
  <c r="T89" i="23"/>
  <c r="C230" i="28" s="1"/>
  <c r="AB52" i="23"/>
  <c r="Y92" i="23"/>
  <c r="D233" i="28" s="1"/>
  <c r="T67" i="24"/>
  <c r="C238" i="28" s="1"/>
  <c r="AD18" i="24"/>
  <c r="AE18" i="24" s="1"/>
  <c r="AB19" i="24"/>
  <c r="AE19" i="24" s="1"/>
  <c r="AD21" i="24"/>
  <c r="Y68" i="24"/>
  <c r="D239" i="28" s="1"/>
  <c r="AE42" i="25"/>
  <c r="AD18" i="20"/>
  <c r="AD13" i="20"/>
  <c r="AB15" i="20"/>
  <c r="T80" i="20"/>
  <c r="C198" i="28" s="1"/>
  <c r="T82" i="20"/>
  <c r="C200" i="28" s="1"/>
  <c r="T78" i="20"/>
  <c r="C196" i="28" s="1"/>
  <c r="T81" i="20"/>
  <c r="C199" i="28" s="1"/>
  <c r="AB33" i="20"/>
  <c r="T77" i="20"/>
  <c r="C195" i="28" s="1"/>
  <c r="AD26" i="20"/>
  <c r="AB28" i="20"/>
  <c r="AD39" i="20"/>
  <c r="D82" i="28"/>
  <c r="AD20" i="10"/>
  <c r="D84" i="28"/>
  <c r="AB45" i="10"/>
  <c r="AD28" i="10"/>
  <c r="D85" i="28"/>
  <c r="AD35" i="10"/>
  <c r="T83" i="10"/>
  <c r="C85" i="28" s="1"/>
  <c r="T84" i="10"/>
  <c r="C86" i="28" s="1"/>
  <c r="T79" i="10"/>
  <c r="C81" i="28" s="1"/>
  <c r="T50" i="5"/>
  <c r="C30" i="28" s="1"/>
  <c r="F31" i="28"/>
  <c r="AD17" i="5"/>
  <c r="Y54" i="5"/>
  <c r="D33" i="28" s="1"/>
  <c r="I31" i="28"/>
  <c r="W31" i="28" s="1"/>
  <c r="T56" i="5"/>
  <c r="C36" i="28" s="1"/>
  <c r="AD34" i="5"/>
  <c r="D37" i="28"/>
  <c r="AB13" i="5"/>
  <c r="Y50" i="5"/>
  <c r="D30" i="28" s="1"/>
  <c r="T54" i="5"/>
  <c r="C33" i="28" s="1"/>
  <c r="T55" i="5"/>
  <c r="C34" i="28" s="1"/>
  <c r="T102" i="12"/>
  <c r="C107" i="28" s="1"/>
  <c r="AD27" i="12"/>
  <c r="AD102" i="12" s="1"/>
  <c r="Y102" i="12"/>
  <c r="D107" i="28" s="1"/>
  <c r="AD43" i="12"/>
  <c r="AD105" i="12" s="1"/>
  <c r="Y105" i="12"/>
  <c r="D110" i="28" s="1"/>
  <c r="Y103" i="12"/>
  <c r="D108" i="28" s="1"/>
  <c r="AD37" i="12"/>
  <c r="Y106" i="12"/>
  <c r="D111" i="28" s="1"/>
  <c r="AD65" i="12"/>
  <c r="Y107" i="12"/>
  <c r="D112" i="28" s="1"/>
  <c r="AB13" i="12"/>
  <c r="Y99" i="12"/>
  <c r="D104" i="28" s="1"/>
  <c r="Y101" i="12"/>
  <c r="D106" i="28" s="1"/>
  <c r="T103" i="12"/>
  <c r="C108" i="28" s="1"/>
  <c r="T104" i="12"/>
  <c r="C109" i="28" s="1"/>
  <c r="T106" i="12"/>
  <c r="C111" i="28" s="1"/>
  <c r="T95" i="11"/>
  <c r="C94" i="28" s="1"/>
  <c r="AD18" i="11"/>
  <c r="Y95" i="11"/>
  <c r="D94" i="28" s="1"/>
  <c r="T96" i="11"/>
  <c r="C95" i="28" s="1"/>
  <c r="AB30" i="11"/>
  <c r="Y97" i="11"/>
  <c r="D96" i="28" s="1"/>
  <c r="AD36" i="11"/>
  <c r="T99" i="11"/>
  <c r="C98" i="28" s="1"/>
  <c r="T100" i="11"/>
  <c r="C99" i="28" s="1"/>
  <c r="T92" i="11"/>
  <c r="C91" i="28" s="1"/>
  <c r="T93" i="11"/>
  <c r="C92" i="28" s="1"/>
  <c r="AB11" i="11"/>
  <c r="AB92" i="11" s="1"/>
  <c r="Y92" i="11"/>
  <c r="D91" i="28" s="1"/>
  <c r="Y93" i="11"/>
  <c r="D92" i="28" s="1"/>
  <c r="AB26" i="11"/>
  <c r="Y96" i="11"/>
  <c r="D95" i="28" s="1"/>
  <c r="T97" i="11"/>
  <c r="C96" i="28" s="1"/>
  <c r="T98" i="11"/>
  <c r="C97" i="28" s="1"/>
  <c r="AB43" i="11"/>
  <c r="Y99" i="11"/>
  <c r="D98" i="28" s="1"/>
  <c r="AB45" i="11"/>
  <c r="Y100" i="11"/>
  <c r="D99" i="28" s="1"/>
  <c r="AB12" i="19"/>
  <c r="AD12" i="19"/>
  <c r="AD41" i="17"/>
  <c r="AE47" i="13"/>
  <c r="AB12" i="12"/>
  <c r="AD12" i="12"/>
  <c r="AE54" i="9"/>
  <c r="AE55" i="9"/>
  <c r="AE57" i="9"/>
  <c r="AD23" i="7"/>
  <c r="AE23" i="7" s="1"/>
  <c r="AE65" i="18"/>
  <c r="Y82" i="18"/>
  <c r="D174" i="28" s="1"/>
  <c r="AD56" i="18"/>
  <c r="AE56" i="18" s="1"/>
  <c r="T83" i="18"/>
  <c r="C175" i="28" s="1"/>
  <c r="T84" i="18"/>
  <c r="C176" i="28" s="1"/>
  <c r="AD39" i="18"/>
  <c r="Y85" i="18"/>
  <c r="D177" i="28" s="1"/>
  <c r="T86" i="18"/>
  <c r="C178" i="28" s="1"/>
  <c r="AD20" i="18"/>
  <c r="Y81" i="18"/>
  <c r="D173" i="28" s="1"/>
  <c r="T82" i="18"/>
  <c r="C174" i="28" s="1"/>
  <c r="T85" i="18"/>
  <c r="C177" i="28" s="1"/>
  <c r="T79" i="18"/>
  <c r="C171" i="28" s="1"/>
  <c r="Y83" i="18"/>
  <c r="D175" i="28" s="1"/>
  <c r="AD33" i="18"/>
  <c r="Y84" i="18"/>
  <c r="D176" i="28" s="1"/>
  <c r="AB48" i="18"/>
  <c r="Y86" i="18"/>
  <c r="D178" i="28" s="1"/>
  <c r="M59" i="26"/>
  <c r="C258" i="28" s="1"/>
  <c r="C281" i="28" s="1"/>
  <c r="AD34" i="24"/>
  <c r="AE34" i="24" s="1"/>
  <c r="AB35" i="24"/>
  <c r="AE35" i="24" s="1"/>
  <c r="AE36" i="24"/>
  <c r="AB42" i="24"/>
  <c r="AE42" i="24" s="1"/>
  <c r="AB12" i="24"/>
  <c r="AE12" i="24" s="1"/>
  <c r="AB16" i="24"/>
  <c r="AB21" i="24"/>
  <c r="AB30" i="24"/>
  <c r="AB46" i="24"/>
  <c r="AE46" i="24" s="1"/>
  <c r="AB31" i="24"/>
  <c r="AE31" i="24" s="1"/>
  <c r="AB44" i="24"/>
  <c r="AE44" i="24" s="1"/>
  <c r="X45" i="23"/>
  <c r="X43" i="22"/>
  <c r="Y43" i="22" s="1"/>
  <c r="Y75" i="22" s="1"/>
  <c r="I28" i="1" s="1"/>
  <c r="X49" i="19"/>
  <c r="Y49" i="19" s="1"/>
  <c r="Y107" i="19" s="1"/>
  <c r="AD15" i="17"/>
  <c r="X35" i="17"/>
  <c r="Y35" i="17" s="1"/>
  <c r="Y89" i="17" s="1"/>
  <c r="AD42" i="14"/>
  <c r="AE42" i="14" s="1"/>
  <c r="X42" i="12"/>
  <c r="Y42" i="12" s="1"/>
  <c r="Y104" i="12" s="1"/>
  <c r="AB11" i="7"/>
  <c r="X38" i="20"/>
  <c r="Y38" i="20" s="1"/>
  <c r="Y81" i="20" s="1"/>
  <c r="AD15" i="23"/>
  <c r="AB17" i="23"/>
  <c r="AE17" i="23" s="1"/>
  <c r="AD47" i="23"/>
  <c r="AE47" i="23" s="1"/>
  <c r="AB48" i="23"/>
  <c r="AE48" i="23" s="1"/>
  <c r="X39" i="8"/>
  <c r="Y39" i="8" s="1"/>
  <c r="Y64" i="8" s="1"/>
  <c r="AD38" i="7"/>
  <c r="X44" i="7"/>
  <c r="Y44" i="7" s="1"/>
  <c r="AD20" i="7"/>
  <c r="AE20" i="7" s="1"/>
  <c r="AB56" i="12"/>
  <c r="AE56" i="12" s="1"/>
  <c r="AE58" i="12"/>
  <c r="AB80" i="12"/>
  <c r="AE80" i="12" s="1"/>
  <c r="AE45" i="12"/>
  <c r="AE47" i="12"/>
  <c r="X35" i="14"/>
  <c r="Y35" i="14" s="1"/>
  <c r="AD63" i="14"/>
  <c r="AE63" i="14" s="1"/>
  <c r="AD52" i="14"/>
  <c r="AE52" i="14" s="1"/>
  <c r="AE48" i="14"/>
  <c r="AE50" i="14"/>
  <c r="AD79" i="11"/>
  <c r="AE79" i="11" s="1"/>
  <c r="AD22" i="13"/>
  <c r="AE22" i="13" s="1"/>
  <c r="AE50" i="24"/>
  <c r="AE51" i="24"/>
  <c r="AB11" i="24"/>
  <c r="AB14" i="24"/>
  <c r="AB17" i="24"/>
  <c r="AE17" i="24" s="1"/>
  <c r="AB33" i="24"/>
  <c r="AE53" i="24"/>
  <c r="X44" i="10"/>
  <c r="Y44" i="10" s="1"/>
  <c r="Y77" i="10" s="1"/>
  <c r="AD17" i="14"/>
  <c r="AD37" i="13"/>
  <c r="AE37" i="13" s="1"/>
  <c r="X38" i="13"/>
  <c r="Y38" i="13" s="1"/>
  <c r="AE30" i="12"/>
  <c r="AE29" i="12"/>
  <c r="AD61" i="9"/>
  <c r="AE61" i="9" s="1"/>
  <c r="AD78" i="9"/>
  <c r="AE78" i="9" s="1"/>
  <c r="AB38" i="9"/>
  <c r="AE38" i="9" s="1"/>
  <c r="AB39" i="9"/>
  <c r="AE39" i="9" s="1"/>
  <c r="AD26" i="5"/>
  <c r="X32" i="5"/>
  <c r="Y32" i="5" s="1"/>
  <c r="Y56" i="5" s="1"/>
  <c r="D158" i="28"/>
  <c r="D159" i="28"/>
  <c r="AB29" i="11"/>
  <c r="AD29" i="11"/>
  <c r="AB28" i="11"/>
  <c r="AD28" i="11"/>
  <c r="X42" i="11"/>
  <c r="Y42" i="11" s="1"/>
  <c r="AD20" i="9"/>
  <c r="AE20" i="9" s="1"/>
  <c r="AB22" i="9"/>
  <c r="AE22" i="9" s="1"/>
  <c r="X41" i="9"/>
  <c r="Y41" i="9" s="1"/>
  <c r="Y88" i="9" s="1"/>
  <c r="AD45" i="9"/>
  <c r="AE45" i="9" s="1"/>
  <c r="AD59" i="9"/>
  <c r="AE59" i="9" s="1"/>
  <c r="X34" i="3"/>
  <c r="Y34" i="3" s="1"/>
  <c r="AD34" i="3" s="1"/>
  <c r="T91" i="3"/>
  <c r="C15" i="28" s="1"/>
  <c r="AD29" i="3"/>
  <c r="AB33" i="3"/>
  <c r="AD33" i="3"/>
  <c r="AD17" i="3"/>
  <c r="Y86" i="3"/>
  <c r="AD23" i="3"/>
  <c r="Y89" i="3"/>
  <c r="AB31" i="3"/>
  <c r="AD31" i="3"/>
  <c r="AD36" i="3"/>
  <c r="AD85" i="3" s="1"/>
  <c r="Y85" i="3"/>
  <c r="T84" i="3"/>
  <c r="C11" i="28" s="1"/>
  <c r="T90" i="3"/>
  <c r="C16" i="28" s="1"/>
  <c r="AB30" i="3"/>
  <c r="AD30" i="3"/>
  <c r="AD40" i="3"/>
  <c r="AD13" i="3"/>
  <c r="AD84" i="3" s="1"/>
  <c r="Y84" i="3"/>
  <c r="AD46" i="3"/>
  <c r="AD87" i="3" s="1"/>
  <c r="Y87" i="3"/>
  <c r="AD50" i="3"/>
  <c r="T86" i="3"/>
  <c r="C13" i="28" s="1"/>
  <c r="AB18" i="3"/>
  <c r="AD18" i="3"/>
  <c r="T89" i="3"/>
  <c r="C14" i="28" s="1"/>
  <c r="AD26" i="3"/>
  <c r="AD91" i="3" s="1"/>
  <c r="Y91" i="3"/>
  <c r="AB32" i="3"/>
  <c r="AD32" i="3"/>
  <c r="T85" i="3"/>
  <c r="C12" i="28" s="1"/>
  <c r="AD63" i="3"/>
  <c r="AD88" i="3" s="1"/>
  <c r="Y88" i="3"/>
  <c r="AD18" i="6"/>
  <c r="AE18" i="6" s="1"/>
  <c r="AD16" i="6"/>
  <c r="AE16" i="6" s="1"/>
  <c r="AD45" i="6"/>
  <c r="AE45" i="6" s="1"/>
  <c r="AE50" i="6"/>
  <c r="AE54" i="6"/>
  <c r="AD47" i="6"/>
  <c r="AE47" i="6" s="1"/>
  <c r="AD48" i="6"/>
  <c r="AE48" i="6" s="1"/>
  <c r="AD49" i="6"/>
  <c r="AE49" i="6" s="1"/>
  <c r="T60" i="6"/>
  <c r="C42" i="28" s="1"/>
  <c r="AB19" i="6"/>
  <c r="AE19" i="6" s="1"/>
  <c r="AB20" i="6"/>
  <c r="AE20" i="6" s="1"/>
  <c r="AB22" i="6"/>
  <c r="AE22" i="6" s="1"/>
  <c r="AD37" i="6"/>
  <c r="AE37" i="6" s="1"/>
  <c r="AD38" i="6"/>
  <c r="AE38" i="6" s="1"/>
  <c r="AD39" i="6"/>
  <c r="AE39" i="6" s="1"/>
  <c r="AB51" i="6"/>
  <c r="AE51" i="6" s="1"/>
  <c r="AB11" i="6"/>
  <c r="AB58" i="6" s="1"/>
  <c r="AB23" i="6"/>
  <c r="AE23" i="6" s="1"/>
  <c r="AB24" i="6"/>
  <c r="AE24" i="6" s="1"/>
  <c r="AD33" i="6"/>
  <c r="AE33" i="6" s="1"/>
  <c r="AD34" i="6"/>
  <c r="AE34" i="6" s="1"/>
  <c r="AD35" i="6"/>
  <c r="AE35" i="6" s="1"/>
  <c r="AD42" i="6"/>
  <c r="AE42" i="6" s="1"/>
  <c r="AD43" i="6"/>
  <c r="AE43" i="6" s="1"/>
  <c r="AD44" i="6"/>
  <c r="AE44" i="6" s="1"/>
  <c r="AB52" i="6"/>
  <c r="AE52" i="6" s="1"/>
  <c r="AD11" i="6"/>
  <c r="AD58" i="6" s="1"/>
  <c r="AD29" i="6"/>
  <c r="AE29" i="6" s="1"/>
  <c r="AD30" i="6"/>
  <c r="AE30" i="6" s="1"/>
  <c r="AD31" i="6"/>
  <c r="AE31" i="6" s="1"/>
  <c r="AE14" i="4"/>
  <c r="AE31" i="4"/>
  <c r="AE32" i="4"/>
  <c r="AE29" i="4"/>
  <c r="AE38" i="4"/>
  <c r="AD40" i="4"/>
  <c r="AE40" i="4" s="1"/>
  <c r="AD44" i="4"/>
  <c r="AE44" i="4" s="1"/>
  <c r="AE13" i="4"/>
  <c r="AE33" i="4"/>
  <c r="AE34" i="4"/>
  <c r="AE35" i="4"/>
  <c r="AE52" i="4"/>
  <c r="AD15" i="4"/>
  <c r="AD57" i="4" s="1"/>
  <c r="T59" i="4"/>
  <c r="C24" i="28" s="1"/>
  <c r="AB46" i="4"/>
  <c r="AE46" i="4" s="1"/>
  <c r="AD17" i="4"/>
  <c r="AE17" i="4" s="1"/>
  <c r="AB26" i="4"/>
  <c r="AE26" i="4" s="1"/>
  <c r="AB27" i="4"/>
  <c r="AE27" i="4" s="1"/>
  <c r="AD48" i="4"/>
  <c r="AE48" i="4" s="1"/>
  <c r="T54" i="4"/>
  <c r="AB18" i="4"/>
  <c r="AE18" i="4" s="1"/>
  <c r="AB19" i="4"/>
  <c r="AE19" i="4" s="1"/>
  <c r="AB21" i="4"/>
  <c r="AE21" i="4" s="1"/>
  <c r="AE36" i="4"/>
  <c r="AB22" i="4"/>
  <c r="AE22" i="4" s="1"/>
  <c r="AB23" i="4"/>
  <c r="AE23" i="4" s="1"/>
  <c r="AB25" i="4"/>
  <c r="AE25" i="4" s="1"/>
  <c r="AE37" i="4"/>
  <c r="AB15" i="4"/>
  <c r="AE15" i="4" s="1"/>
  <c r="AD42" i="4"/>
  <c r="AE42" i="4" s="1"/>
  <c r="AB50" i="4"/>
  <c r="AE50" i="4" s="1"/>
  <c r="I237" i="28"/>
  <c r="W237" i="28" s="1"/>
  <c r="AC66" i="24"/>
  <c r="H237" i="28" s="1"/>
  <c r="AE49" i="24"/>
  <c r="AE18" i="23"/>
  <c r="AD39" i="23"/>
  <c r="AD14" i="23"/>
  <c r="AE14" i="23" s="1"/>
  <c r="AD62" i="23"/>
  <c r="AE62" i="23" s="1"/>
  <c r="AE65" i="23"/>
  <c r="AD31" i="17"/>
  <c r="AD67" i="14"/>
  <c r="AE67" i="14" s="1"/>
  <c r="AD11" i="14"/>
  <c r="AD38" i="14"/>
  <c r="AE38" i="14" s="1"/>
  <c r="AD54" i="14"/>
  <c r="AE54" i="14" s="1"/>
  <c r="AB59" i="14"/>
  <c r="AE59" i="14" s="1"/>
  <c r="AB61" i="14"/>
  <c r="AE61" i="14" s="1"/>
  <c r="AB37" i="14"/>
  <c r="AD46" i="14"/>
  <c r="AE46" i="14" s="1"/>
  <c r="AD56" i="14"/>
  <c r="AE56" i="14" s="1"/>
  <c r="AD71" i="14"/>
  <c r="AE71" i="14" s="1"/>
  <c r="AD24" i="10"/>
  <c r="AE24" i="10" s="1"/>
  <c r="AD49" i="9"/>
  <c r="AE49" i="9" s="1"/>
  <c r="AB65" i="9"/>
  <c r="AE65" i="9" s="1"/>
  <c r="AD70" i="9"/>
  <c r="AE70" i="9" s="1"/>
  <c r="AD53" i="9"/>
  <c r="AE53" i="9" s="1"/>
  <c r="AD63" i="9"/>
  <c r="AE63" i="9" s="1"/>
  <c r="T88" i="9"/>
  <c r="AD33" i="8"/>
  <c r="AB43" i="18"/>
  <c r="AE43" i="18" s="1"/>
  <c r="AD44" i="18"/>
  <c r="AE44" i="18" s="1"/>
  <c r="AB33" i="18"/>
  <c r="Y76" i="18"/>
  <c r="I24" i="1" s="1"/>
  <c r="AB37" i="18"/>
  <c r="AE37" i="18" s="1"/>
  <c r="AD12" i="18"/>
  <c r="AE12" i="18" s="1"/>
  <c r="AD24" i="18"/>
  <c r="AE24" i="18" s="1"/>
  <c r="AE47" i="18"/>
  <c r="AB12" i="23"/>
  <c r="AE12" i="23" s="1"/>
  <c r="AD43" i="23"/>
  <c r="AE43" i="23" s="1"/>
  <c r="AB49" i="23"/>
  <c r="AE49" i="23" s="1"/>
  <c r="AD54" i="23"/>
  <c r="AE54" i="23" s="1"/>
  <c r="AD60" i="23"/>
  <c r="AE60" i="23" s="1"/>
  <c r="AE66" i="23"/>
  <c r="AD35" i="23"/>
  <c r="AE35" i="23" s="1"/>
  <c r="AD38" i="23"/>
  <c r="AE38" i="23" s="1"/>
  <c r="AD52" i="23"/>
  <c r="AD58" i="23"/>
  <c r="AE58" i="23" s="1"/>
  <c r="AB13" i="23"/>
  <c r="AD33" i="23"/>
  <c r="AE33" i="23" s="1"/>
  <c r="AB46" i="23"/>
  <c r="C164" i="28"/>
  <c r="AD28" i="17"/>
  <c r="AD45" i="17"/>
  <c r="AE45" i="17" s="1"/>
  <c r="AD20" i="17"/>
  <c r="AE20" i="17" s="1"/>
  <c r="AB36" i="17"/>
  <c r="AB38" i="17"/>
  <c r="AE38" i="17" s="1"/>
  <c r="AB39" i="17"/>
  <c r="AE39" i="17" s="1"/>
  <c r="AD24" i="17"/>
  <c r="AE24" i="17" s="1"/>
  <c r="AD31" i="16"/>
  <c r="AE31" i="16" s="1"/>
  <c r="AB32" i="16"/>
  <c r="AE32" i="16" s="1"/>
  <c r="AB36" i="16"/>
  <c r="AB20" i="14"/>
  <c r="AE20" i="14" s="1"/>
  <c r="AB33" i="14"/>
  <c r="AE33" i="14" s="1"/>
  <c r="AB43" i="14"/>
  <c r="AE43" i="14" s="1"/>
  <c r="AB44" i="14"/>
  <c r="AE44" i="14" s="1"/>
  <c r="AB18" i="14"/>
  <c r="AB21" i="14"/>
  <c r="AE21" i="14" s="1"/>
  <c r="AB23" i="14"/>
  <c r="AE23" i="14" s="1"/>
  <c r="AD34" i="14"/>
  <c r="AE34" i="14" s="1"/>
  <c r="AB36" i="14"/>
  <c r="AB39" i="14"/>
  <c r="AE39" i="14" s="1"/>
  <c r="AB40" i="14"/>
  <c r="AE40" i="14" s="1"/>
  <c r="AE49" i="14"/>
  <c r="AD53" i="14"/>
  <c r="AD55" i="14"/>
  <c r="AE55" i="14" s="1"/>
  <c r="AD57" i="14"/>
  <c r="AE57" i="14" s="1"/>
  <c r="AD62" i="14"/>
  <c r="AE62" i="14" s="1"/>
  <c r="AB64" i="14"/>
  <c r="AE64" i="14" s="1"/>
  <c r="AB66" i="14"/>
  <c r="AE66" i="14" s="1"/>
  <c r="AB68" i="14"/>
  <c r="AE68" i="14" s="1"/>
  <c r="AB70" i="14"/>
  <c r="AE70" i="14" s="1"/>
  <c r="AB72" i="14"/>
  <c r="AE72" i="14" s="1"/>
  <c r="AB74" i="14"/>
  <c r="AE74" i="14" s="1"/>
  <c r="AB41" i="14"/>
  <c r="AE41" i="14" s="1"/>
  <c r="AB45" i="14"/>
  <c r="AE45" i="14" s="1"/>
  <c r="AD72" i="13"/>
  <c r="AE72" i="13" s="1"/>
  <c r="D115" i="28"/>
  <c r="AD54" i="13"/>
  <c r="AE54" i="13" s="1"/>
  <c r="AD58" i="13"/>
  <c r="AE58" i="13" s="1"/>
  <c r="AD68" i="13"/>
  <c r="AE68" i="13" s="1"/>
  <c r="AB71" i="13"/>
  <c r="AE71" i="13" s="1"/>
  <c r="AD17" i="13"/>
  <c r="AE17" i="13" s="1"/>
  <c r="AE50" i="13"/>
  <c r="AD67" i="13"/>
  <c r="AE67" i="13" s="1"/>
  <c r="AD30" i="11"/>
  <c r="AD77" i="11"/>
  <c r="AE77" i="11" s="1"/>
  <c r="AB36" i="11"/>
  <c r="AB37" i="11"/>
  <c r="AD37" i="11"/>
  <c r="AD65" i="11"/>
  <c r="AE65" i="11" s="1"/>
  <c r="AB68" i="11"/>
  <c r="AE68" i="11" s="1"/>
  <c r="AB72" i="11"/>
  <c r="AE72" i="11" s="1"/>
  <c r="AB33" i="11"/>
  <c r="AE33" i="11" s="1"/>
  <c r="AB34" i="11"/>
  <c r="AE34" i="11" s="1"/>
  <c r="AD51" i="11"/>
  <c r="AE51" i="11" s="1"/>
  <c r="AD52" i="11"/>
  <c r="AE52" i="11" s="1"/>
  <c r="AD53" i="11"/>
  <c r="AE53" i="11" s="1"/>
  <c r="AB81" i="11"/>
  <c r="AE81" i="11" s="1"/>
  <c r="AD12" i="11"/>
  <c r="AE12" i="11" s="1"/>
  <c r="AD25" i="11"/>
  <c r="AE25" i="11" s="1"/>
  <c r="AD40" i="11"/>
  <c r="AE40" i="11" s="1"/>
  <c r="AB41" i="11"/>
  <c r="AE41" i="11" s="1"/>
  <c r="AD43" i="11"/>
  <c r="AD47" i="11"/>
  <c r="AE47" i="11" s="1"/>
  <c r="AD48" i="11"/>
  <c r="AE48" i="11" s="1"/>
  <c r="AD49" i="11"/>
  <c r="AE49" i="11" s="1"/>
  <c r="AB64" i="11"/>
  <c r="AE64" i="11" s="1"/>
  <c r="AB71" i="11"/>
  <c r="AE71" i="11" s="1"/>
  <c r="AB74" i="11"/>
  <c r="AE74" i="11" s="1"/>
  <c r="AB76" i="11"/>
  <c r="AE76" i="11" s="1"/>
  <c r="AB14" i="11"/>
  <c r="AB93" i="11" s="1"/>
  <c r="AB20" i="11"/>
  <c r="AE20" i="11" s="1"/>
  <c r="AD23" i="11"/>
  <c r="AE23" i="11" s="1"/>
  <c r="AB31" i="11"/>
  <c r="AE31" i="11" s="1"/>
  <c r="AB32" i="11"/>
  <c r="AE32" i="11" s="1"/>
  <c r="AB35" i="11"/>
  <c r="AE35" i="11" s="1"/>
  <c r="AB38" i="11"/>
  <c r="AE38" i="11" s="1"/>
  <c r="AD45" i="11"/>
  <c r="AD59" i="11"/>
  <c r="AE59" i="11" s="1"/>
  <c r="AB78" i="11"/>
  <c r="AE78" i="11" s="1"/>
  <c r="AD82" i="11"/>
  <c r="AE82" i="11" s="1"/>
  <c r="AD14" i="11"/>
  <c r="AD21" i="11"/>
  <c r="AE21" i="11" s="1"/>
  <c r="AD26" i="11"/>
  <c r="AD55" i="11"/>
  <c r="AE55" i="11" s="1"/>
  <c r="AD56" i="11"/>
  <c r="AE56" i="11" s="1"/>
  <c r="AD57" i="11"/>
  <c r="AE57" i="11" s="1"/>
  <c r="AB63" i="11"/>
  <c r="AE63" i="11" s="1"/>
  <c r="AB70" i="11"/>
  <c r="AE70" i="11" s="1"/>
  <c r="AD73" i="11"/>
  <c r="AE73" i="11" s="1"/>
  <c r="AB75" i="11"/>
  <c r="AE75" i="11" s="1"/>
  <c r="AD42" i="10"/>
  <c r="AE42" i="10" s="1"/>
  <c r="AD18" i="9"/>
  <c r="AE18" i="9" s="1"/>
  <c r="AD42" i="9"/>
  <c r="AB46" i="9"/>
  <c r="AE46" i="9" s="1"/>
  <c r="AB47" i="9"/>
  <c r="AE47" i="9" s="1"/>
  <c r="AB50" i="9"/>
  <c r="AE50" i="9" s="1"/>
  <c r="AB51" i="9"/>
  <c r="AE51" i="9" s="1"/>
  <c r="AE56" i="9"/>
  <c r="AB72" i="9"/>
  <c r="AE72" i="9" s="1"/>
  <c r="AB74" i="9"/>
  <c r="AE74" i="9" s="1"/>
  <c r="AD77" i="9"/>
  <c r="AE77" i="9" s="1"/>
  <c r="AB12" i="9"/>
  <c r="AE12" i="9" s="1"/>
  <c r="AD16" i="9"/>
  <c r="AB21" i="9"/>
  <c r="AD30" i="9"/>
  <c r="AE30" i="9" s="1"/>
  <c r="AD33" i="9"/>
  <c r="AE33" i="9" s="1"/>
  <c r="AB37" i="9"/>
  <c r="AE37" i="9" s="1"/>
  <c r="AD60" i="9"/>
  <c r="AE60" i="9" s="1"/>
  <c r="AD62" i="9"/>
  <c r="AE62" i="9" s="1"/>
  <c r="AD64" i="9"/>
  <c r="AE64" i="9" s="1"/>
  <c r="AE15" i="9"/>
  <c r="AD24" i="9"/>
  <c r="AE24" i="9" s="1"/>
  <c r="AB25" i="9"/>
  <c r="AE25" i="9" s="1"/>
  <c r="AD35" i="9"/>
  <c r="AB44" i="9"/>
  <c r="AB48" i="9"/>
  <c r="AE48" i="9" s="1"/>
  <c r="AB52" i="9"/>
  <c r="AE52" i="9" s="1"/>
  <c r="AD71" i="9"/>
  <c r="AE71" i="9" s="1"/>
  <c r="AB76" i="9"/>
  <c r="AE76" i="9" s="1"/>
  <c r="AD26" i="8"/>
  <c r="AE26" i="8" s="1"/>
  <c r="AE52" i="8"/>
  <c r="AD40" i="7"/>
  <c r="AE40" i="7" s="1"/>
  <c r="AD41" i="7"/>
  <c r="AE41" i="7" s="1"/>
  <c r="AB45" i="7"/>
  <c r="AB46" i="7"/>
  <c r="AE46" i="7" s="1"/>
  <c r="AB35" i="7"/>
  <c r="AE35" i="7" s="1"/>
  <c r="AB19" i="7"/>
  <c r="AE19" i="7" s="1"/>
  <c r="AB22" i="7"/>
  <c r="AE22" i="7" s="1"/>
  <c r="AD12" i="7"/>
  <c r="AB50" i="7"/>
  <c r="AE50" i="7" s="1"/>
  <c r="AB52" i="7"/>
  <c r="AE52" i="7" s="1"/>
  <c r="AB58" i="7"/>
  <c r="AB24" i="7"/>
  <c r="AE24" i="7" s="1"/>
  <c r="AB25" i="7"/>
  <c r="AE25" i="7" s="1"/>
  <c r="AE27" i="7"/>
  <c r="AB29" i="7"/>
  <c r="AE29" i="7" s="1"/>
  <c r="AB30" i="7"/>
  <c r="AE30" i="7" s="1"/>
  <c r="AB33" i="7"/>
  <c r="AB34" i="7"/>
  <c r="AE34" i="7" s="1"/>
  <c r="AB47" i="7"/>
  <c r="AE47" i="7" s="1"/>
  <c r="AE48" i="7"/>
  <c r="AE31" i="7"/>
  <c r="AE32" i="7"/>
  <c r="AD51" i="7"/>
  <c r="AE51" i="7" s="1"/>
  <c r="AD59" i="7"/>
  <c r="AD12" i="5"/>
  <c r="AE24" i="5"/>
  <c r="AE20" i="5"/>
  <c r="AE22" i="5"/>
  <c r="AE16" i="5"/>
  <c r="AB17" i="5"/>
  <c r="AE19" i="5"/>
  <c r="AE33" i="5"/>
  <c r="AE15" i="5"/>
  <c r="AE51" i="5" s="1"/>
  <c r="AE23" i="5"/>
  <c r="AE57" i="5" s="1"/>
  <c r="AD30" i="5"/>
  <c r="AE30" i="5" s="1"/>
  <c r="AD31" i="5"/>
  <c r="AE31" i="5" s="1"/>
  <c r="T48" i="5"/>
  <c r="AD27" i="5"/>
  <c r="AE27" i="5" s="1"/>
  <c r="AD28" i="5"/>
  <c r="AE28" i="5" s="1"/>
  <c r="AB39" i="5"/>
  <c r="AE39" i="5" s="1"/>
  <c r="AD13" i="5"/>
  <c r="AD14" i="5"/>
  <c r="I34" i="28"/>
  <c r="W34" i="28" s="1"/>
  <c r="AB37" i="5"/>
  <c r="AE37" i="5" s="1"/>
  <c r="I167" i="28"/>
  <c r="W167" i="28" s="1"/>
  <c r="AA83" i="20"/>
  <c r="E201" i="28" s="1"/>
  <c r="P22" i="26"/>
  <c r="S22" i="26" s="1"/>
  <c r="P40" i="26"/>
  <c r="S40" i="26" s="1"/>
  <c r="P38" i="26"/>
  <c r="S38" i="26" s="1"/>
  <c r="P37" i="26"/>
  <c r="S37" i="26" s="1"/>
  <c r="P36" i="26"/>
  <c r="S36" i="26" s="1"/>
  <c r="P35" i="26"/>
  <c r="S35" i="26" s="1"/>
  <c r="P34" i="26"/>
  <c r="S34" i="26" s="1"/>
  <c r="P33" i="26"/>
  <c r="S33" i="26" s="1"/>
  <c r="P32" i="26"/>
  <c r="S32" i="26" s="1"/>
  <c r="P31" i="26"/>
  <c r="S31" i="26" s="1"/>
  <c r="P30" i="26"/>
  <c r="S30" i="26" s="1"/>
  <c r="P28" i="26"/>
  <c r="S28" i="26" s="1"/>
  <c r="P26" i="26"/>
  <c r="S26" i="26" s="1"/>
  <c r="P25" i="26"/>
  <c r="S25" i="26" s="1"/>
  <c r="P21" i="26"/>
  <c r="S21" i="26" s="1"/>
  <c r="P19" i="26"/>
  <c r="S19" i="26" s="1"/>
  <c r="P15" i="26"/>
  <c r="S15" i="26" s="1"/>
  <c r="G35" i="1"/>
  <c r="AD59" i="4"/>
  <c r="Y60" i="4"/>
  <c r="AD41" i="4"/>
  <c r="AE41" i="4" s="1"/>
  <c r="AD11" i="5"/>
  <c r="AD29" i="5"/>
  <c r="AE29" i="5" s="1"/>
  <c r="T61" i="6"/>
  <c r="C43" i="28" s="1"/>
  <c r="AD28" i="6"/>
  <c r="AE28" i="6" s="1"/>
  <c r="AD32" i="6"/>
  <c r="AE32" i="6" s="1"/>
  <c r="AD36" i="6"/>
  <c r="T56" i="6"/>
  <c r="AD36" i="7"/>
  <c r="AB36" i="7"/>
  <c r="AD39" i="7"/>
  <c r="AB39" i="7"/>
  <c r="AD56" i="7"/>
  <c r="AB56" i="7"/>
  <c r="AD17" i="9"/>
  <c r="AB17" i="9"/>
  <c r="AD31" i="9"/>
  <c r="AB31" i="9"/>
  <c r="AB34" i="9"/>
  <c r="AE43" i="9"/>
  <c r="AD68" i="9"/>
  <c r="AB68" i="9"/>
  <c r="AD73" i="9"/>
  <c r="AB73" i="9"/>
  <c r="AD54" i="11"/>
  <c r="AB54" i="11"/>
  <c r="AB60" i="11"/>
  <c r="AD60" i="11"/>
  <c r="AD80" i="11"/>
  <c r="AB80" i="11"/>
  <c r="AB33" i="13"/>
  <c r="AD33" i="13"/>
  <c r="AB26" i="14"/>
  <c r="AD26" i="14"/>
  <c r="AB30" i="14"/>
  <c r="AD30" i="14"/>
  <c r="AD65" i="14"/>
  <c r="AB65" i="14"/>
  <c r="AD69" i="14"/>
  <c r="AB69" i="14"/>
  <c r="AD73" i="14"/>
  <c r="AB73" i="14"/>
  <c r="AD27" i="21"/>
  <c r="AB27" i="21"/>
  <c r="AD46" i="21"/>
  <c r="AB46" i="21"/>
  <c r="P13" i="26"/>
  <c r="S13" i="26" s="1"/>
  <c r="Q50" i="26" s="1"/>
  <c r="S50" i="26" s="1"/>
  <c r="U50" i="26" s="1"/>
  <c r="Y56" i="4"/>
  <c r="Y54" i="4"/>
  <c r="I10" i="1" s="1"/>
  <c r="AB11" i="4"/>
  <c r="AD12" i="4"/>
  <c r="T58" i="4"/>
  <c r="C23" i="28" s="1"/>
  <c r="AB20" i="4"/>
  <c r="AE20" i="4" s="1"/>
  <c r="AB39" i="4"/>
  <c r="AD45" i="4"/>
  <c r="AE45" i="4" s="1"/>
  <c r="AD49" i="4"/>
  <c r="AE49" i="4" s="1"/>
  <c r="AB14" i="5"/>
  <c r="AB18" i="5"/>
  <c r="AE18" i="5" s="1"/>
  <c r="AD35" i="5"/>
  <c r="AB36" i="5"/>
  <c r="AE36" i="5" s="1"/>
  <c r="AB40" i="5"/>
  <c r="AE40" i="5" s="1"/>
  <c r="AB21" i="6"/>
  <c r="AE21" i="6" s="1"/>
  <c r="AE26" i="6"/>
  <c r="Y61" i="6"/>
  <c r="AB27" i="6"/>
  <c r="AD40" i="6"/>
  <c r="AE40" i="6" s="1"/>
  <c r="Y62" i="6"/>
  <c r="AB41" i="6"/>
  <c r="AD21" i="7"/>
  <c r="AE21" i="7" s="1"/>
  <c r="AD37" i="7"/>
  <c r="AB37" i="7"/>
  <c r="AD49" i="7"/>
  <c r="AB49" i="7"/>
  <c r="AD53" i="7"/>
  <c r="AB53" i="7"/>
  <c r="AD57" i="7"/>
  <c r="AB57" i="7"/>
  <c r="AD26" i="9"/>
  <c r="AB26" i="9"/>
  <c r="AD29" i="9"/>
  <c r="AB29" i="9"/>
  <c r="AD32" i="9"/>
  <c r="AB32" i="9"/>
  <c r="AD36" i="9"/>
  <c r="AB36" i="9"/>
  <c r="AE58" i="9"/>
  <c r="AD69" i="9"/>
  <c r="AB69" i="9"/>
  <c r="AB22" i="10"/>
  <c r="AD22" i="10"/>
  <c r="AD24" i="11"/>
  <c r="AB24" i="11"/>
  <c r="AD39" i="11"/>
  <c r="AB39" i="11"/>
  <c r="AD44" i="11"/>
  <c r="AB44" i="11"/>
  <c r="AD50" i="11"/>
  <c r="AB50" i="11"/>
  <c r="AD21" i="13"/>
  <c r="AB22" i="14"/>
  <c r="AD22" i="14"/>
  <c r="AB29" i="14"/>
  <c r="AD29" i="14"/>
  <c r="C144" i="28"/>
  <c r="AB44" i="16"/>
  <c r="AD44" i="16"/>
  <c r="AB18" i="17"/>
  <c r="AD18" i="17"/>
  <c r="AB47" i="17"/>
  <c r="AD47" i="17"/>
  <c r="Y58" i="4"/>
  <c r="AD16" i="4"/>
  <c r="AB14" i="7"/>
  <c r="AB70" i="7" s="1"/>
  <c r="AB18" i="7"/>
  <c r="AD54" i="7"/>
  <c r="AB54" i="7"/>
  <c r="AD11" i="8"/>
  <c r="AB11" i="8"/>
  <c r="AD23" i="9"/>
  <c r="AB23" i="9"/>
  <c r="AD27" i="9"/>
  <c r="AB27" i="9"/>
  <c r="AD66" i="9"/>
  <c r="AB66" i="9"/>
  <c r="AD79" i="9"/>
  <c r="AB79" i="9"/>
  <c r="AD69" i="10"/>
  <c r="AB69" i="10"/>
  <c r="AD19" i="11"/>
  <c r="AB19" i="11"/>
  <c r="AD22" i="11"/>
  <c r="AB22" i="11"/>
  <c r="AB27" i="11"/>
  <c r="AE27" i="11" s="1"/>
  <c r="AD46" i="11"/>
  <c r="AB46" i="11"/>
  <c r="AD62" i="11"/>
  <c r="AB62" i="11"/>
  <c r="AB66" i="11"/>
  <c r="AB101" i="11" s="1"/>
  <c r="AD66" i="11"/>
  <c r="AD101" i="11" s="1"/>
  <c r="AD18" i="12"/>
  <c r="AE28" i="12"/>
  <c r="AB62" i="13"/>
  <c r="AD62" i="13"/>
  <c r="AB13" i="14"/>
  <c r="AB84" i="14" s="1"/>
  <c r="AD13" i="14"/>
  <c r="AB28" i="14"/>
  <c r="AD28" i="14"/>
  <c r="D93" i="26"/>
  <c r="AB42" i="26" s="1"/>
  <c r="AB16" i="4"/>
  <c r="AB24" i="4"/>
  <c r="AE24" i="4" s="1"/>
  <c r="AB59" i="4"/>
  <c r="AE30" i="4"/>
  <c r="AD43" i="4"/>
  <c r="AE43" i="4" s="1"/>
  <c r="Y61" i="4"/>
  <c r="AD47" i="4"/>
  <c r="AB11" i="5"/>
  <c r="AE21" i="5"/>
  <c r="AE25" i="5"/>
  <c r="AB26" i="5"/>
  <c r="AB34" i="5"/>
  <c r="AB38" i="5"/>
  <c r="AE38" i="5" s="1"/>
  <c r="Y60" i="6"/>
  <c r="Y56" i="6"/>
  <c r="I12" i="1" s="1"/>
  <c r="AD15" i="6"/>
  <c r="AB17" i="6"/>
  <c r="AE17" i="6" s="1"/>
  <c r="AB25" i="6"/>
  <c r="AE25" i="6" s="1"/>
  <c r="Y63" i="6"/>
  <c r="AB46" i="6"/>
  <c r="AE53" i="6"/>
  <c r="AD14" i="7"/>
  <c r="AD18" i="7"/>
  <c r="AD55" i="7"/>
  <c r="AB55" i="7"/>
  <c r="AD13" i="9"/>
  <c r="AD91" i="9" s="1"/>
  <c r="AB13" i="9"/>
  <c r="AD19" i="9"/>
  <c r="AB19" i="9"/>
  <c r="AD67" i="9"/>
  <c r="AB67" i="9"/>
  <c r="AD58" i="11"/>
  <c r="AB58" i="11"/>
  <c r="AD69" i="11"/>
  <c r="AB69" i="11"/>
  <c r="AB53" i="13"/>
  <c r="AD53" i="13"/>
  <c r="AB56" i="13"/>
  <c r="AD56" i="13"/>
  <c r="AD15" i="14"/>
  <c r="AB15" i="14"/>
  <c r="D75" i="26"/>
  <c r="T34" i="26" s="1"/>
  <c r="T60" i="4"/>
  <c r="C25" i="28" s="1"/>
  <c r="T61" i="4"/>
  <c r="C26" i="28" s="1"/>
  <c r="C29" i="28"/>
  <c r="F34" i="28"/>
  <c r="T62" i="6"/>
  <c r="C44" i="28" s="1"/>
  <c r="T63" i="6"/>
  <c r="C45" i="28" s="1"/>
  <c r="C70" i="28"/>
  <c r="AD44" i="9"/>
  <c r="AD11" i="11"/>
  <c r="T90" i="11"/>
  <c r="C103" i="28"/>
  <c r="C104" i="28"/>
  <c r="AB32" i="12"/>
  <c r="AB38" i="12"/>
  <c r="AB49" i="12"/>
  <c r="AB63" i="12"/>
  <c r="AD63" i="12"/>
  <c r="AB51" i="13"/>
  <c r="AD51" i="13"/>
  <c r="AB59" i="13"/>
  <c r="AD59" i="13"/>
  <c r="C126" i="28"/>
  <c r="T81" i="14"/>
  <c r="AB12" i="14"/>
  <c r="AE12" i="14" s="1"/>
  <c r="AB16" i="14"/>
  <c r="AE51" i="14"/>
  <c r="C148" i="28"/>
  <c r="AB19" i="20"/>
  <c r="AD23" i="21"/>
  <c r="AB23" i="21"/>
  <c r="Y50" i="25"/>
  <c r="AD11" i="25"/>
  <c r="AB11" i="25"/>
  <c r="Y48" i="25"/>
  <c r="I31" i="1" s="1"/>
  <c r="D100" i="28"/>
  <c r="AD67" i="11"/>
  <c r="AB42" i="13"/>
  <c r="AB57" i="13"/>
  <c r="AD57" i="13"/>
  <c r="AB19" i="14"/>
  <c r="AB27" i="14"/>
  <c r="AB32" i="14"/>
  <c r="AD60" i="14"/>
  <c r="AB60" i="14"/>
  <c r="AB60" i="18"/>
  <c r="AD60" i="18"/>
  <c r="Y68" i="21"/>
  <c r="AD19" i="21"/>
  <c r="AB19" i="21"/>
  <c r="AD35" i="21"/>
  <c r="AB35" i="21"/>
  <c r="AB28" i="7"/>
  <c r="AE28" i="7" s="1"/>
  <c r="AB38" i="7"/>
  <c r="AB59" i="7"/>
  <c r="AB71" i="7" s="1"/>
  <c r="AB11" i="9"/>
  <c r="AB14" i="9"/>
  <c r="AB28" i="9"/>
  <c r="AE28" i="9" s="1"/>
  <c r="AD26" i="10"/>
  <c r="AE26" i="10" s="1"/>
  <c r="AD52" i="10"/>
  <c r="AE52" i="10" s="1"/>
  <c r="AB18" i="11"/>
  <c r="AB61" i="11"/>
  <c r="AE61" i="11" s="1"/>
  <c r="AB67" i="11"/>
  <c r="C110" i="28"/>
  <c r="AD31" i="13"/>
  <c r="AD32" i="13"/>
  <c r="AE32" i="13" s="1"/>
  <c r="AB41" i="13"/>
  <c r="AD52" i="13"/>
  <c r="AE52" i="13" s="1"/>
  <c r="AB55" i="13"/>
  <c r="AD55" i="13"/>
  <c r="AD63" i="13"/>
  <c r="AE63" i="13" s="1"/>
  <c r="AD14" i="14"/>
  <c r="AD19" i="14"/>
  <c r="AD24" i="14"/>
  <c r="AE24" i="14" s="1"/>
  <c r="AD25" i="14"/>
  <c r="AE25" i="14" s="1"/>
  <c r="AD27" i="14"/>
  <c r="AD31" i="14"/>
  <c r="AD32" i="14"/>
  <c r="AE47" i="14"/>
  <c r="D137" i="28"/>
  <c r="AD14" i="16"/>
  <c r="AB19" i="17"/>
  <c r="AD31" i="21"/>
  <c r="AB31" i="21"/>
  <c r="AE36" i="21"/>
  <c r="Y69" i="21"/>
  <c r="AD37" i="21"/>
  <c r="AB37" i="21"/>
  <c r="AD53" i="21"/>
  <c r="AB53" i="21"/>
  <c r="Y72" i="21"/>
  <c r="AD58" i="21"/>
  <c r="AB58" i="21"/>
  <c r="D103" i="28"/>
  <c r="AB14" i="12"/>
  <c r="C116" i="28"/>
  <c r="C122" i="28"/>
  <c r="AD37" i="14"/>
  <c r="C147" i="28"/>
  <c r="T81" i="17"/>
  <c r="AB14" i="17"/>
  <c r="AE14" i="17" s="1"/>
  <c r="AD37" i="17"/>
  <c r="AE40" i="17"/>
  <c r="AE51" i="17"/>
  <c r="AE52" i="17"/>
  <c r="D161" i="28"/>
  <c r="D166" i="28"/>
  <c r="AD35" i="18"/>
  <c r="AB35" i="18"/>
  <c r="AE54" i="19"/>
  <c r="D193" i="28"/>
  <c r="AD14" i="20"/>
  <c r="AB16" i="20"/>
  <c r="T70" i="21"/>
  <c r="C210" i="28" s="1"/>
  <c r="Y71" i="21"/>
  <c r="AD51" i="21"/>
  <c r="AB51" i="21"/>
  <c r="AB41" i="23"/>
  <c r="AD41" i="23"/>
  <c r="AD39" i="24"/>
  <c r="AB39" i="24"/>
  <c r="AD41" i="24"/>
  <c r="AB41" i="24"/>
  <c r="AD43" i="24"/>
  <c r="AB43" i="24"/>
  <c r="AD45" i="24"/>
  <c r="AB45" i="24"/>
  <c r="AD47" i="24"/>
  <c r="AB47" i="24"/>
  <c r="T56" i="25"/>
  <c r="C253" i="28" s="1"/>
  <c r="AD35" i="25"/>
  <c r="AD56" i="25" s="1"/>
  <c r="AB35" i="25"/>
  <c r="AB29" i="16"/>
  <c r="C152" i="28"/>
  <c r="AD29" i="18"/>
  <c r="AB29" i="18"/>
  <c r="C197" i="28"/>
  <c r="T65" i="21"/>
  <c r="C205" i="28" s="1"/>
  <c r="T63" i="21"/>
  <c r="Y63" i="21"/>
  <c r="I27" i="1" s="1"/>
  <c r="AB12" i="21"/>
  <c r="AE12" i="21" s="1"/>
  <c r="AD13" i="21"/>
  <c r="AE13" i="21" s="1"/>
  <c r="AD20" i="21"/>
  <c r="AE20" i="21" s="1"/>
  <c r="AD24" i="21"/>
  <c r="AE24" i="21" s="1"/>
  <c r="AD28" i="21"/>
  <c r="AE28" i="21" s="1"/>
  <c r="AD32" i="21"/>
  <c r="AE32" i="21" s="1"/>
  <c r="Y70" i="21"/>
  <c r="AD42" i="21"/>
  <c r="AB44" i="21"/>
  <c r="AE44" i="21" s="1"/>
  <c r="AB36" i="23"/>
  <c r="AD36" i="23"/>
  <c r="AB56" i="23"/>
  <c r="AD56" i="23"/>
  <c r="AD22" i="24"/>
  <c r="AB22" i="24"/>
  <c r="AD24" i="24"/>
  <c r="AB24" i="24"/>
  <c r="AD26" i="24"/>
  <c r="AB26" i="24"/>
  <c r="Y57" i="25"/>
  <c r="AD36" i="25"/>
  <c r="AD57" i="25" s="1"/>
  <c r="AB36" i="25"/>
  <c r="AD38" i="25"/>
  <c r="AB38" i="25"/>
  <c r="AD40" i="25"/>
  <c r="AB40" i="25"/>
  <c r="C138" i="28"/>
  <c r="AB22" i="16"/>
  <c r="AB23" i="16"/>
  <c r="AE23" i="16" s="1"/>
  <c r="AD26" i="16"/>
  <c r="D142" i="28"/>
  <c r="AD29" i="16"/>
  <c r="AB11" i="17"/>
  <c r="AB16" i="17"/>
  <c r="AD17" i="17"/>
  <c r="AE17" i="17" s="1"/>
  <c r="AD22" i="17"/>
  <c r="AE22" i="17" s="1"/>
  <c r="AB29" i="17"/>
  <c r="AD33" i="17"/>
  <c r="AE33" i="17" s="1"/>
  <c r="AD43" i="17"/>
  <c r="AE43" i="17" s="1"/>
  <c r="AB12" i="15"/>
  <c r="AE12" i="15" s="1"/>
  <c r="C163" i="28"/>
  <c r="AD31" i="15"/>
  <c r="AE18" i="18"/>
  <c r="AB26" i="18"/>
  <c r="AD26" i="18"/>
  <c r="AE38" i="18"/>
  <c r="AD48" i="18"/>
  <c r="AB52" i="18"/>
  <c r="AD52" i="18"/>
  <c r="T69" i="21"/>
  <c r="C209" i="28" s="1"/>
  <c r="AD55" i="21"/>
  <c r="AB55" i="21"/>
  <c r="AD60" i="21"/>
  <c r="AB60" i="21"/>
  <c r="AB31" i="23"/>
  <c r="AD31" i="23"/>
  <c r="AD50" i="23"/>
  <c r="AB50" i="23"/>
  <c r="AE52" i="24"/>
  <c r="T63" i="24"/>
  <c r="T48" i="25"/>
  <c r="C161" i="28"/>
  <c r="D163" i="28"/>
  <c r="C166" i="28"/>
  <c r="AE45" i="15"/>
  <c r="AE46" i="18"/>
  <c r="AE66" i="18"/>
  <c r="AE63" i="19"/>
  <c r="AD29" i="20"/>
  <c r="Y65" i="21"/>
  <c r="Y67" i="21"/>
  <c r="T68" i="21"/>
  <c r="C208" i="28" s="1"/>
  <c r="C226" i="28"/>
  <c r="AE51" i="23"/>
  <c r="AE63" i="23"/>
  <c r="AE64" i="23"/>
  <c r="AD11" i="24"/>
  <c r="AD65" i="24" s="1"/>
  <c r="AD33" i="24"/>
  <c r="AD16" i="25"/>
  <c r="AD52" i="25" s="1"/>
  <c r="Y53" i="25"/>
  <c r="AD25" i="25"/>
  <c r="AD54" i="25" s="1"/>
  <c r="Y55" i="25"/>
  <c r="Y56" i="25"/>
  <c r="T58" i="25"/>
  <c r="C255" i="28" s="1"/>
  <c r="C225" i="28"/>
  <c r="T82" i="23"/>
  <c r="AE67" i="23"/>
  <c r="Y58" i="25"/>
  <c r="D225" i="28"/>
  <c r="AD53" i="25"/>
  <c r="AD55" i="25"/>
  <c r="AB51" i="26"/>
  <c r="AE17" i="18"/>
  <c r="AB20" i="18"/>
  <c r="AB22" i="18"/>
  <c r="AE22" i="18" s="1"/>
  <c r="AB32" i="18"/>
  <c r="AD42" i="18"/>
  <c r="AD58" i="18"/>
  <c r="AE58" i="18" s="1"/>
  <c r="AB61" i="18"/>
  <c r="AE61" i="18" s="1"/>
  <c r="AD62" i="18"/>
  <c r="AE62" i="18" s="1"/>
  <c r="AE67" i="18"/>
  <c r="D172" i="28"/>
  <c r="AD32" i="18"/>
  <c r="AE19" i="18"/>
  <c r="AB23" i="18"/>
  <c r="AE23" i="18" s="1"/>
  <c r="AD50" i="18"/>
  <c r="AE50" i="18" s="1"/>
  <c r="AB53" i="18"/>
  <c r="AE53" i="18" s="1"/>
  <c r="AD54" i="18"/>
  <c r="AE54" i="18" s="1"/>
  <c r="D170" i="28"/>
  <c r="AD11" i="18"/>
  <c r="AD21" i="18"/>
  <c r="AD27" i="18"/>
  <c r="AB27" i="18"/>
  <c r="AB11" i="18"/>
  <c r="AB78" i="18" s="1"/>
  <c r="D171" i="28"/>
  <c r="AB16" i="18"/>
  <c r="AB80" i="18" s="1"/>
  <c r="AB21" i="18"/>
  <c r="AD31" i="18"/>
  <c r="AB31" i="18"/>
  <c r="AD34" i="18"/>
  <c r="AB34" i="18"/>
  <c r="AB45" i="18"/>
  <c r="AE45" i="18" s="1"/>
  <c r="AD49" i="18"/>
  <c r="AB55" i="18"/>
  <c r="AE55" i="18" s="1"/>
  <c r="AB14" i="18"/>
  <c r="AB79" i="18" s="1"/>
  <c r="AD16" i="18"/>
  <c r="AD28" i="18"/>
  <c r="AB28" i="18"/>
  <c r="AD36" i="18"/>
  <c r="AB36" i="18"/>
  <c r="AB39" i="18"/>
  <c r="AB49" i="18"/>
  <c r="AB57" i="18"/>
  <c r="AE57" i="18" s="1"/>
  <c r="C170" i="28"/>
  <c r="T76" i="18"/>
  <c r="AD14" i="18"/>
  <c r="AB25" i="18"/>
  <c r="AE25" i="18" s="1"/>
  <c r="AD30" i="18"/>
  <c r="AB30" i="18"/>
  <c r="AB41" i="18"/>
  <c r="AE41" i="18" s="1"/>
  <c r="AB51" i="18"/>
  <c r="AE51" i="18" s="1"/>
  <c r="AB59" i="18"/>
  <c r="AE59" i="18" s="1"/>
  <c r="AB40" i="18"/>
  <c r="AD24" i="8"/>
  <c r="AD29" i="8"/>
  <c r="AD28" i="8"/>
  <c r="AE28" i="8" s="1"/>
  <c r="AD13" i="8"/>
  <c r="AD31" i="8"/>
  <c r="AE31" i="8" s="1"/>
  <c r="AE54" i="8"/>
  <c r="AE55" i="8"/>
  <c r="AE56" i="8"/>
  <c r="AB19" i="8"/>
  <c r="AE19" i="8" s="1"/>
  <c r="AB21" i="8"/>
  <c r="AE21" i="8" s="1"/>
  <c r="AB23" i="8"/>
  <c r="AE23" i="8" s="1"/>
  <c r="AD50" i="8"/>
  <c r="AE50" i="8" s="1"/>
  <c r="AE53" i="8"/>
  <c r="AD12" i="8"/>
  <c r="AB32" i="8"/>
  <c r="AB34" i="8"/>
  <c r="AE34" i="8" s="1"/>
  <c r="AB36" i="8"/>
  <c r="AE36" i="8" s="1"/>
  <c r="AD48" i="8"/>
  <c r="AE48" i="8" s="1"/>
  <c r="AD46" i="8"/>
  <c r="AE46" i="8" s="1"/>
  <c r="AE57" i="8"/>
  <c r="C59" i="28"/>
  <c r="AD14" i="8"/>
  <c r="AB18" i="8"/>
  <c r="AB20" i="8"/>
  <c r="AE20" i="8" s="1"/>
  <c r="AB22" i="8"/>
  <c r="AE22" i="8" s="1"/>
  <c r="AB25" i="8"/>
  <c r="AB27" i="8"/>
  <c r="AE27" i="8" s="1"/>
  <c r="AB30" i="8"/>
  <c r="AB33" i="8"/>
  <c r="AB35" i="8"/>
  <c r="AE35" i="8" s="1"/>
  <c r="AD40" i="8"/>
  <c r="AD42" i="8"/>
  <c r="AE42" i="8" s="1"/>
  <c r="AD43" i="8"/>
  <c r="AD45" i="8"/>
  <c r="AE45" i="8" s="1"/>
  <c r="AD47" i="8"/>
  <c r="AD49" i="8"/>
  <c r="AE49" i="8" s="1"/>
  <c r="AD51" i="8"/>
  <c r="AE51" i="8" s="1"/>
  <c r="D59" i="28"/>
  <c r="AD18" i="8"/>
  <c r="AD69" i="8" s="1"/>
  <c r="AD25" i="8"/>
  <c r="AD30" i="8"/>
  <c r="AB41" i="8"/>
  <c r="AB44" i="8"/>
  <c r="AB14" i="8"/>
  <c r="AD11" i="10"/>
  <c r="AD14" i="10"/>
  <c r="AD80" i="10" s="1"/>
  <c r="AB40" i="10"/>
  <c r="AD51" i="10"/>
  <c r="AE51" i="10" s="1"/>
  <c r="AB20" i="10"/>
  <c r="AD40" i="10"/>
  <c r="AB29" i="10"/>
  <c r="C82" i="28"/>
  <c r="AE17" i="10"/>
  <c r="AD46" i="10"/>
  <c r="AD47" i="10"/>
  <c r="AE47" i="10" s="1"/>
  <c r="C216" i="28"/>
  <c r="AD12" i="22"/>
  <c r="AE12" i="22" s="1"/>
  <c r="AD16" i="22"/>
  <c r="AB28" i="22"/>
  <c r="AB29" i="22"/>
  <c r="AB30" i="22"/>
  <c r="AE30" i="22" s="1"/>
  <c r="AB31" i="22"/>
  <c r="AE31" i="22" s="1"/>
  <c r="AB32" i="22"/>
  <c r="AE32" i="22" s="1"/>
  <c r="AB34" i="22"/>
  <c r="AD38" i="22"/>
  <c r="AB45" i="22"/>
  <c r="AE19" i="19"/>
  <c r="AD11" i="19"/>
  <c r="D181" i="28"/>
  <c r="AB51" i="19"/>
  <c r="AB21" i="19"/>
  <c r="AB33" i="19"/>
  <c r="AE38" i="19"/>
  <c r="AD44" i="19"/>
  <c r="AD34" i="9"/>
  <c r="AB13" i="3"/>
  <c r="AB29" i="3"/>
  <c r="D10" i="28"/>
  <c r="AB36" i="3"/>
  <c r="AD27" i="19"/>
  <c r="AE27" i="19" s="1"/>
  <c r="AB28" i="19"/>
  <c r="AE28" i="19" s="1"/>
  <c r="AB29" i="19"/>
  <c r="AE29" i="19" s="1"/>
  <c r="AD48" i="19"/>
  <c r="AE48" i="19" s="1"/>
  <c r="AB50" i="19"/>
  <c r="AE53" i="19"/>
  <c r="AD57" i="19"/>
  <c r="AE57" i="19" s="1"/>
  <c r="AB17" i="19"/>
  <c r="AE17" i="19" s="1"/>
  <c r="AB18" i="19"/>
  <c r="AE18" i="19" s="1"/>
  <c r="AB24" i="19"/>
  <c r="AE24" i="19" s="1"/>
  <c r="AB25" i="19"/>
  <c r="AE25" i="19" s="1"/>
  <c r="AB34" i="19"/>
  <c r="AE34" i="19" s="1"/>
  <c r="AD43" i="19"/>
  <c r="AE43" i="19" s="1"/>
  <c r="AD61" i="19"/>
  <c r="AE61" i="19" s="1"/>
  <c r="AE67" i="19"/>
  <c r="AB14" i="10"/>
  <c r="AD45" i="10"/>
  <c r="AB50" i="10"/>
  <c r="AE50" i="10" s="1"/>
  <c r="AB61" i="10"/>
  <c r="AE61" i="10" s="1"/>
  <c r="AB62" i="10"/>
  <c r="AE62" i="10" s="1"/>
  <c r="AB65" i="10"/>
  <c r="AE65" i="10" s="1"/>
  <c r="AD68" i="10"/>
  <c r="AE68" i="10" s="1"/>
  <c r="AB30" i="10"/>
  <c r="AE30" i="10" s="1"/>
  <c r="AB35" i="10"/>
  <c r="AB37" i="10"/>
  <c r="AE37" i="10" s="1"/>
  <c r="AB49" i="10"/>
  <c r="AE49" i="10" s="1"/>
  <c r="AB53" i="10"/>
  <c r="AE53" i="10" s="1"/>
  <c r="AB57" i="10"/>
  <c r="AE57" i="10" s="1"/>
  <c r="AD60" i="10"/>
  <c r="AE60" i="10" s="1"/>
  <c r="AD64" i="10"/>
  <c r="AE64" i="10" s="1"/>
  <c r="AE48" i="10"/>
  <c r="AD56" i="10"/>
  <c r="AE56" i="10" s="1"/>
  <c r="AE34" i="10"/>
  <c r="AB12" i="10"/>
  <c r="AE12" i="10" s="1"/>
  <c r="D83" i="28"/>
  <c r="AB16" i="10"/>
  <c r="AB81" i="10" s="1"/>
  <c r="AB25" i="10"/>
  <c r="AE25" i="10" s="1"/>
  <c r="AD31" i="10"/>
  <c r="AE31" i="10" s="1"/>
  <c r="AB46" i="10"/>
  <c r="AD38" i="10"/>
  <c r="AB38" i="10"/>
  <c r="AD43" i="10"/>
  <c r="AB43" i="10"/>
  <c r="AD59" i="10"/>
  <c r="AB59" i="10"/>
  <c r="AD67" i="10"/>
  <c r="AB67" i="10"/>
  <c r="AD16" i="10"/>
  <c r="AD81" i="10" s="1"/>
  <c r="AB23" i="10"/>
  <c r="AE23" i="10" s="1"/>
  <c r="AB28" i="10"/>
  <c r="AB32" i="10"/>
  <c r="AE32" i="10" s="1"/>
  <c r="AD39" i="10"/>
  <c r="AB39" i="10"/>
  <c r="AD55" i="10"/>
  <c r="AB55" i="10"/>
  <c r="AB58" i="10"/>
  <c r="AE58" i="10" s="1"/>
  <c r="AD63" i="10"/>
  <c r="AB63" i="10"/>
  <c r="AB66" i="10"/>
  <c r="AE66" i="10" s="1"/>
  <c r="AB11" i="10"/>
  <c r="AE18" i="10"/>
  <c r="AB21" i="10"/>
  <c r="AE21" i="10" s="1"/>
  <c r="AE27" i="10"/>
  <c r="AD29" i="10"/>
  <c r="AD33" i="10"/>
  <c r="AE33" i="10" s="1"/>
  <c r="AD36" i="10"/>
  <c r="AB36" i="10"/>
  <c r="AD41" i="10"/>
  <c r="AB41" i="10"/>
  <c r="AD54" i="10"/>
  <c r="AE54" i="10" s="1"/>
  <c r="AD22" i="22"/>
  <c r="AE22" i="22" s="1"/>
  <c r="AD42" i="22"/>
  <c r="AE42" i="22" s="1"/>
  <c r="AD13" i="22"/>
  <c r="AE18" i="22"/>
  <c r="AD26" i="22"/>
  <c r="AE26" i="22" s="1"/>
  <c r="AB33" i="22"/>
  <c r="AB35" i="22"/>
  <c r="AB36" i="22"/>
  <c r="AE36" i="22" s="1"/>
  <c r="AB44" i="22"/>
  <c r="AB46" i="22"/>
  <c r="AE46" i="22" s="1"/>
  <c r="AE47" i="22"/>
  <c r="AB20" i="22"/>
  <c r="AB11" i="22"/>
  <c r="AB77" i="22" s="1"/>
  <c r="AD20" i="22"/>
  <c r="AE27" i="22"/>
  <c r="AE37" i="22"/>
  <c r="T75" i="22"/>
  <c r="C215" i="28"/>
  <c r="AB16" i="22"/>
  <c r="AE17" i="22"/>
  <c r="AD24" i="22"/>
  <c r="AE24" i="22" s="1"/>
  <c r="AD29" i="22"/>
  <c r="AD39" i="22"/>
  <c r="AD40" i="22"/>
  <c r="AE40" i="22" s="1"/>
  <c r="AD45" i="22"/>
  <c r="AD14" i="13"/>
  <c r="AD29" i="13"/>
  <c r="AB29" i="13"/>
  <c r="AB13" i="13"/>
  <c r="AB14" i="13"/>
  <c r="AB20" i="13"/>
  <c r="AB23" i="13"/>
  <c r="AE23" i="13" s="1"/>
  <c r="AB24" i="13"/>
  <c r="AD27" i="13"/>
  <c r="AD28" i="13"/>
  <c r="AB28" i="13"/>
  <c r="AB34" i="13"/>
  <c r="AB35" i="13"/>
  <c r="AE35" i="13" s="1"/>
  <c r="C115" i="28"/>
  <c r="AB26" i="13"/>
  <c r="AB27" i="13"/>
  <c r="AB30" i="13"/>
  <c r="AD65" i="13"/>
  <c r="AB65" i="13"/>
  <c r="AD70" i="13"/>
  <c r="AB70" i="13"/>
  <c r="AB15" i="13"/>
  <c r="AB18" i="13"/>
  <c r="AE18" i="13" s="1"/>
  <c r="AB19" i="13"/>
  <c r="AE19" i="13" s="1"/>
  <c r="AD41" i="13"/>
  <c r="AD42" i="13"/>
  <c r="AD61" i="13"/>
  <c r="AB61" i="13"/>
  <c r="AD66" i="13"/>
  <c r="AB66" i="13"/>
  <c r="AB60" i="13"/>
  <c r="AE60" i="13" s="1"/>
  <c r="AB64" i="13"/>
  <c r="AE64" i="13" s="1"/>
  <c r="AB69" i="13"/>
  <c r="AE69" i="13" s="1"/>
  <c r="AB12" i="13"/>
  <c r="AB16" i="13"/>
  <c r="AB21" i="13"/>
  <c r="AB25" i="13"/>
  <c r="AE25" i="13" s="1"/>
  <c r="AB31" i="13"/>
  <c r="AB36" i="13"/>
  <c r="AE36" i="13" s="1"/>
  <c r="AD39" i="13"/>
  <c r="AB43" i="13"/>
  <c r="AE43" i="13" s="1"/>
  <c r="AB44" i="13"/>
  <c r="AE44" i="13" s="1"/>
  <c r="AB45" i="13"/>
  <c r="AE45" i="13" s="1"/>
  <c r="AE46" i="13"/>
  <c r="AE48" i="13"/>
  <c r="AE49" i="13"/>
  <c r="T80" i="13"/>
  <c r="AB11" i="13"/>
  <c r="AD16" i="13"/>
  <c r="AD34" i="13"/>
  <c r="AD11" i="13"/>
  <c r="AD82" i="13" s="1"/>
  <c r="AE40" i="13"/>
  <c r="AD11" i="16"/>
  <c r="AD48" i="16"/>
  <c r="AE48" i="16" s="1"/>
  <c r="AB18" i="16"/>
  <c r="AE18" i="16" s="1"/>
  <c r="AB25" i="16"/>
  <c r="AB26" i="16"/>
  <c r="AB19" i="16"/>
  <c r="AB20" i="16"/>
  <c r="AE20" i="16" s="1"/>
  <c r="AB28" i="16"/>
  <c r="AD40" i="16"/>
  <c r="AE40" i="16" s="1"/>
  <c r="AD12" i="16"/>
  <c r="AE12" i="16" s="1"/>
  <c r="AD13" i="16"/>
  <c r="AB11" i="16"/>
  <c r="AB58" i="16" s="1"/>
  <c r="AB14" i="16"/>
  <c r="X35" i="16"/>
  <c r="Y35" i="16" s="1"/>
  <c r="Y64" i="16" s="1"/>
  <c r="AD38" i="16"/>
  <c r="AE38" i="16" s="1"/>
  <c r="AD46" i="16"/>
  <c r="AE46" i="16" s="1"/>
  <c r="AD42" i="16"/>
  <c r="AE42" i="16" s="1"/>
  <c r="AD13" i="12"/>
  <c r="AD14" i="12"/>
  <c r="AD26" i="12"/>
  <c r="AE26" i="12" s="1"/>
  <c r="AB43" i="12"/>
  <c r="AB48" i="12"/>
  <c r="AB54" i="12"/>
  <c r="AE54" i="12" s="1"/>
  <c r="AD24" i="12"/>
  <c r="AE24" i="12" s="1"/>
  <c r="AD48" i="12"/>
  <c r="AB52" i="12"/>
  <c r="AE52" i="12" s="1"/>
  <c r="AB27" i="12"/>
  <c r="AD39" i="12"/>
  <c r="AE39" i="12" s="1"/>
  <c r="AB50" i="12"/>
  <c r="AE50" i="12" s="1"/>
  <c r="AE60" i="12"/>
  <c r="AE61" i="12"/>
  <c r="AB72" i="12"/>
  <c r="AE72" i="12" s="1"/>
  <c r="AB18" i="12"/>
  <c r="AB20" i="12"/>
  <c r="AE20" i="12" s="1"/>
  <c r="AB22" i="12"/>
  <c r="AE22" i="12" s="1"/>
  <c r="AD32" i="12"/>
  <c r="AD33" i="12"/>
  <c r="AE33" i="12" s="1"/>
  <c r="AD64" i="12"/>
  <c r="AE64" i="12" s="1"/>
  <c r="AB67" i="12"/>
  <c r="AE67" i="12" s="1"/>
  <c r="AB68" i="12"/>
  <c r="AE68" i="12" s="1"/>
  <c r="AB84" i="12"/>
  <c r="AE84" i="12" s="1"/>
  <c r="AB23" i="12"/>
  <c r="AE23" i="12" s="1"/>
  <c r="AD36" i="12"/>
  <c r="AE36" i="12" s="1"/>
  <c r="AE46" i="12"/>
  <c r="AE59" i="12"/>
  <c r="AB76" i="12"/>
  <c r="AE76" i="12" s="1"/>
  <c r="AE44" i="12"/>
  <c r="AD19" i="12"/>
  <c r="AB21" i="12"/>
  <c r="AE21" i="12" s="1"/>
  <c r="AB31" i="12"/>
  <c r="AB34" i="12"/>
  <c r="AE34" i="12" s="1"/>
  <c r="AD40" i="12"/>
  <c r="AE40" i="12" s="1"/>
  <c r="AB55" i="12"/>
  <c r="AE55" i="12" s="1"/>
  <c r="AB62" i="12"/>
  <c r="AE62" i="12" s="1"/>
  <c r="AB66" i="12"/>
  <c r="AB71" i="12"/>
  <c r="AE71" i="12" s="1"/>
  <c r="AB75" i="12"/>
  <c r="AE75" i="12" s="1"/>
  <c r="AB79" i="12"/>
  <c r="AE79" i="12" s="1"/>
  <c r="AB83" i="12"/>
  <c r="AE83" i="12" s="1"/>
  <c r="AD86" i="12"/>
  <c r="AB86" i="12"/>
  <c r="AD88" i="12"/>
  <c r="AB88" i="12"/>
  <c r="T96" i="12"/>
  <c r="AB11" i="12"/>
  <c r="AB19" i="12"/>
  <c r="AD31" i="12"/>
  <c r="AD35" i="12"/>
  <c r="AE35" i="12" s="1"/>
  <c r="AB37" i="12"/>
  <c r="AB41" i="12"/>
  <c r="AE41" i="12" s="1"/>
  <c r="AB53" i="12"/>
  <c r="AE53" i="12" s="1"/>
  <c r="AB65" i="12"/>
  <c r="AD66" i="12"/>
  <c r="AB70" i="12"/>
  <c r="AE70" i="12" s="1"/>
  <c r="AB74" i="12"/>
  <c r="AE74" i="12" s="1"/>
  <c r="AB78" i="12"/>
  <c r="AE78" i="12" s="1"/>
  <c r="AB82" i="12"/>
  <c r="AE82" i="12" s="1"/>
  <c r="AD11" i="12"/>
  <c r="AB25" i="12"/>
  <c r="AE25" i="12" s="1"/>
  <c r="AD38" i="12"/>
  <c r="AD49" i="12"/>
  <c r="AB51" i="12"/>
  <c r="AE51" i="12" s="1"/>
  <c r="AE57" i="12"/>
  <c r="AB69" i="12"/>
  <c r="AE69" i="12" s="1"/>
  <c r="AB73" i="12"/>
  <c r="AE73" i="12" s="1"/>
  <c r="AB77" i="12"/>
  <c r="AE77" i="12" s="1"/>
  <c r="AB81" i="12"/>
  <c r="AE81" i="12" s="1"/>
  <c r="AB85" i="12"/>
  <c r="AE85" i="12" s="1"/>
  <c r="AD87" i="12"/>
  <c r="AB87" i="12"/>
  <c r="AD89" i="12"/>
  <c r="AB89" i="12"/>
  <c r="AD36" i="19"/>
  <c r="AE36" i="19" s="1"/>
  <c r="AB37" i="19"/>
  <c r="AE37" i="19" s="1"/>
  <c r="AD14" i="19"/>
  <c r="AD102" i="19" s="1"/>
  <c r="D182" i="28"/>
  <c r="AB41" i="19"/>
  <c r="C181" i="28"/>
  <c r="T99" i="19"/>
  <c r="AB16" i="19"/>
  <c r="AB22" i="19"/>
  <c r="AB23" i="19"/>
  <c r="AE23" i="19" s="1"/>
  <c r="AB30" i="19"/>
  <c r="AE30" i="19" s="1"/>
  <c r="AE31" i="19"/>
  <c r="AD41" i="19"/>
  <c r="AD45" i="19"/>
  <c r="AD46" i="19"/>
  <c r="AE46" i="19" s="1"/>
  <c r="AD59" i="19"/>
  <c r="AE59" i="19" s="1"/>
  <c r="AD16" i="19"/>
  <c r="AD103" i="19" s="1"/>
  <c r="F190" i="28"/>
  <c r="G190" i="28" s="1"/>
  <c r="AA110" i="19"/>
  <c r="E190" i="28" s="1"/>
  <c r="AB11" i="19"/>
  <c r="C182" i="28"/>
  <c r="AB26" i="19"/>
  <c r="AE26" i="19" s="1"/>
  <c r="AB35" i="19"/>
  <c r="AE35" i="19" s="1"/>
  <c r="AE39" i="19"/>
  <c r="AD51" i="19"/>
  <c r="AE52" i="19"/>
  <c r="AD55" i="19"/>
  <c r="AE64" i="19"/>
  <c r="AE65" i="19"/>
  <c r="AE66" i="19"/>
  <c r="AB13" i="20"/>
  <c r="AB14" i="20"/>
  <c r="AB21" i="20"/>
  <c r="AE21" i="20" s="1"/>
  <c r="AB22" i="20"/>
  <c r="AE22" i="20" s="1"/>
  <c r="AB23" i="20"/>
  <c r="AE23" i="20" s="1"/>
  <c r="AB24" i="20"/>
  <c r="AE24" i="20" s="1"/>
  <c r="AD15" i="20"/>
  <c r="AB17" i="20"/>
  <c r="AE17" i="20" s="1"/>
  <c r="AE14" i="3"/>
  <c r="AB19" i="3"/>
  <c r="AE19" i="3" s="1"/>
  <c r="AB20" i="3"/>
  <c r="AE20" i="3" s="1"/>
  <c r="AB23" i="3"/>
  <c r="AB24" i="3"/>
  <c r="AE24" i="3" s="1"/>
  <c r="AE37" i="3"/>
  <c r="AD11" i="3"/>
  <c r="AE15" i="3"/>
  <c r="T81" i="3"/>
  <c r="C10" i="28"/>
  <c r="AB21" i="3"/>
  <c r="AE21" i="3" s="1"/>
  <c r="AB40" i="3"/>
  <c r="AB42" i="3"/>
  <c r="AE42" i="3" s="1"/>
  <c r="AB45" i="3"/>
  <c r="AE45" i="3" s="1"/>
  <c r="AB47" i="3"/>
  <c r="AB49" i="3"/>
  <c r="AE49" i="3" s="1"/>
  <c r="AB51" i="3"/>
  <c r="AB53" i="3"/>
  <c r="AE53" i="3" s="1"/>
  <c r="AB55" i="3"/>
  <c r="AE55" i="3" s="1"/>
  <c r="AB57" i="3"/>
  <c r="AE57" i="3" s="1"/>
  <c r="AB61" i="3"/>
  <c r="AE61" i="3" s="1"/>
  <c r="AB63" i="3"/>
  <c r="AB64" i="3"/>
  <c r="AB66" i="3"/>
  <c r="AE66" i="3" s="1"/>
  <c r="AB17" i="3"/>
  <c r="AB38" i="3"/>
  <c r="AB41" i="3"/>
  <c r="AB43" i="3"/>
  <c r="AE43" i="3" s="1"/>
  <c r="AB46" i="3"/>
  <c r="AB48" i="3"/>
  <c r="AE48" i="3" s="1"/>
  <c r="AB50" i="3"/>
  <c r="AB52" i="3"/>
  <c r="AE52" i="3" s="1"/>
  <c r="AB54" i="3"/>
  <c r="AB56" i="3"/>
  <c r="AE56" i="3" s="1"/>
  <c r="AB58" i="3"/>
  <c r="AE58" i="3" s="1"/>
  <c r="AB60" i="3"/>
  <c r="AE60" i="3" s="1"/>
  <c r="AB62" i="3"/>
  <c r="AE62" i="3" s="1"/>
  <c r="AB65" i="3"/>
  <c r="AE65" i="3" s="1"/>
  <c r="AB67" i="3"/>
  <c r="AE67" i="3" s="1"/>
  <c r="AB11" i="3"/>
  <c r="AB83" i="3" s="1"/>
  <c r="AB26" i="3"/>
  <c r="AE27" i="3"/>
  <c r="AD30" i="23"/>
  <c r="AB30" i="23"/>
  <c r="AD40" i="23"/>
  <c r="AB40" i="23"/>
  <c r="AD59" i="23"/>
  <c r="AB59" i="23"/>
  <c r="AD57" i="23"/>
  <c r="AB57" i="23"/>
  <c r="AB11" i="23"/>
  <c r="AB20" i="23"/>
  <c r="AD34" i="23"/>
  <c r="AB34" i="23"/>
  <c r="AD44" i="23"/>
  <c r="AB44" i="23"/>
  <c r="AD55" i="23"/>
  <c r="AB55" i="23"/>
  <c r="AD11" i="23"/>
  <c r="AD84" i="23" s="1"/>
  <c r="AD19" i="23"/>
  <c r="AD20" i="23"/>
  <c r="AD21" i="23"/>
  <c r="AE21" i="23" s="1"/>
  <c r="AD22" i="23"/>
  <c r="AE22" i="23" s="1"/>
  <c r="AD23" i="23"/>
  <c r="AE23" i="23" s="1"/>
  <c r="AD24" i="23"/>
  <c r="AE24" i="23" s="1"/>
  <c r="AD25" i="23"/>
  <c r="AE25" i="23" s="1"/>
  <c r="AD26" i="23"/>
  <c r="AE26" i="23" s="1"/>
  <c r="AD27" i="23"/>
  <c r="AE27" i="23" s="1"/>
  <c r="AD28" i="23"/>
  <c r="AE28" i="23" s="1"/>
  <c r="AD29" i="23"/>
  <c r="AE29" i="23" s="1"/>
  <c r="AD32" i="23"/>
  <c r="AB32" i="23"/>
  <c r="AD37" i="23"/>
  <c r="AB37" i="23"/>
  <c r="AD42" i="23"/>
  <c r="AB42" i="23"/>
  <c r="AD53" i="23"/>
  <c r="AB53" i="23"/>
  <c r="AB61" i="23"/>
  <c r="AE61" i="23" s="1"/>
  <c r="AD16" i="23"/>
  <c r="AD11" i="22"/>
  <c r="AB14" i="22"/>
  <c r="AB15" i="22"/>
  <c r="AB19" i="22"/>
  <c r="AB21" i="22"/>
  <c r="AE21" i="22" s="1"/>
  <c r="AB23" i="22"/>
  <c r="AE23" i="22" s="1"/>
  <c r="AB25" i="22"/>
  <c r="AE25" i="22" s="1"/>
  <c r="AB39" i="22"/>
  <c r="AB41" i="22"/>
  <c r="AE41" i="22" s="1"/>
  <c r="AD14" i="22"/>
  <c r="AD34" i="22"/>
  <c r="AB12" i="20"/>
  <c r="AE12" i="20" s="1"/>
  <c r="AB18" i="20"/>
  <c r="AB20" i="20"/>
  <c r="AE20" i="20" s="1"/>
  <c r="I202" i="28"/>
  <c r="W202" i="28" s="1"/>
  <c r="AC84" i="20"/>
  <c r="H202" i="28" s="1"/>
  <c r="AD36" i="20"/>
  <c r="AE36" i="20" s="1"/>
  <c r="AC83" i="20"/>
  <c r="H201" i="28" s="1"/>
  <c r="I201" i="28"/>
  <c r="W201" i="28" s="1"/>
  <c r="C194" i="28"/>
  <c r="AD19" i="20"/>
  <c r="AB29" i="20"/>
  <c r="AD31" i="20"/>
  <c r="AE31" i="20" s="1"/>
  <c r="AD34" i="20"/>
  <c r="C193" i="28"/>
  <c r="T73" i="20"/>
  <c r="AD40" i="20"/>
  <c r="AD16" i="20"/>
  <c r="AE25" i="20"/>
  <c r="AB39" i="20"/>
  <c r="AB40" i="20"/>
  <c r="AB41" i="20"/>
  <c r="AE41" i="20" s="1"/>
  <c r="AD11" i="20"/>
  <c r="AD75" i="20" s="1"/>
  <c r="AD27" i="20"/>
  <c r="AD28" i="20"/>
  <c r="AD30" i="20"/>
  <c r="AD32" i="20"/>
  <c r="AE32" i="20" s="1"/>
  <c r="AD33" i="20"/>
  <c r="AD35" i="20"/>
  <c r="AE35" i="20" s="1"/>
  <c r="AD37" i="20"/>
  <c r="AE37" i="20" s="1"/>
  <c r="AB26" i="20"/>
  <c r="AB34" i="20"/>
  <c r="AB11" i="20"/>
  <c r="AB27" i="20"/>
  <c r="AA81" i="15"/>
  <c r="E167" i="28" s="1"/>
  <c r="AB14" i="19"/>
  <c r="AB102" i="19" s="1"/>
  <c r="AB42" i="19"/>
  <c r="AE42" i="19" s="1"/>
  <c r="AB45" i="19"/>
  <c r="AB47" i="19"/>
  <c r="AE47" i="19" s="1"/>
  <c r="AB56" i="19"/>
  <c r="AB58" i="19"/>
  <c r="AE58" i="19" s="1"/>
  <c r="AB60" i="19"/>
  <c r="AE60" i="19" s="1"/>
  <c r="AB62" i="19"/>
  <c r="AE62" i="19" s="1"/>
  <c r="AD56" i="19"/>
  <c r="AD33" i="19"/>
  <c r="AD105" i="19" s="1"/>
  <c r="AD17" i="15"/>
  <c r="AD15" i="15"/>
  <c r="AD21" i="15"/>
  <c r="AE21" i="15" s="1"/>
  <c r="AB22" i="15"/>
  <c r="AE22" i="15" s="1"/>
  <c r="AD23" i="15"/>
  <c r="AE23" i="15" s="1"/>
  <c r="AD38" i="15"/>
  <c r="AE38" i="15" s="1"/>
  <c r="AB39" i="15"/>
  <c r="AE39" i="15" s="1"/>
  <c r="AD40" i="15"/>
  <c r="AE40" i="15" s="1"/>
  <c r="AE43" i="15"/>
  <c r="C159" i="28"/>
  <c r="AD18" i="15"/>
  <c r="AD35" i="15"/>
  <c r="AB36" i="15"/>
  <c r="AB14" i="15"/>
  <c r="D160" i="28"/>
  <c r="AB18" i="15"/>
  <c r="AD19" i="15"/>
  <c r="AE19" i="15" s="1"/>
  <c r="AE26" i="15"/>
  <c r="AB35" i="15"/>
  <c r="AD36" i="15"/>
  <c r="AE44" i="15"/>
  <c r="C158" i="28"/>
  <c r="T70" i="15"/>
  <c r="AB13" i="15"/>
  <c r="AD14" i="15"/>
  <c r="AD73" i="15" s="1"/>
  <c r="AD16" i="15"/>
  <c r="C162" i="28"/>
  <c r="AB28" i="15"/>
  <c r="AD28" i="15"/>
  <c r="AB31" i="15"/>
  <c r="AB34" i="15"/>
  <c r="AE41" i="15"/>
  <c r="AE42" i="15"/>
  <c r="AB20" i="15"/>
  <c r="AE20" i="15" s="1"/>
  <c r="AB25" i="15"/>
  <c r="AD29" i="15"/>
  <c r="AB29" i="15"/>
  <c r="AD37" i="15"/>
  <c r="AE37" i="15" s="1"/>
  <c r="AD11" i="15"/>
  <c r="AD72" i="15" s="1"/>
  <c r="AB11" i="15"/>
  <c r="AD30" i="15"/>
  <c r="AB30" i="15"/>
  <c r="AB24" i="15"/>
  <c r="AE24" i="15" s="1"/>
  <c r="AD27" i="15"/>
  <c r="AB27" i="15"/>
  <c r="D162" i="28"/>
  <c r="AD32" i="15"/>
  <c r="AB32" i="15"/>
  <c r="AB16" i="15"/>
  <c r="Y33" i="15"/>
  <c r="Y78" i="15" s="1"/>
  <c r="AD12" i="17"/>
  <c r="AD13" i="17"/>
  <c r="AD16" i="17"/>
  <c r="AD19" i="17"/>
  <c r="AD21" i="17"/>
  <c r="AE21" i="17" s="1"/>
  <c r="AD23" i="17"/>
  <c r="AE23" i="17" s="1"/>
  <c r="AD25" i="17"/>
  <c r="AE25" i="17" s="1"/>
  <c r="AD26" i="17"/>
  <c r="AD29" i="17"/>
  <c r="AD30" i="17"/>
  <c r="AD32" i="17"/>
  <c r="AD34" i="17"/>
  <c r="AE34" i="17" s="1"/>
  <c r="AD42" i="17"/>
  <c r="AD44" i="17"/>
  <c r="AE44" i="17" s="1"/>
  <c r="AD46" i="17"/>
  <c r="AE46" i="17" s="1"/>
  <c r="AB27" i="17"/>
  <c r="AB31" i="17"/>
  <c r="AB42" i="17"/>
  <c r="AA57" i="5"/>
  <c r="E35" i="28" s="1"/>
  <c r="AC94" i="11"/>
  <c r="H93" i="28" s="1"/>
  <c r="I93" i="28"/>
  <c r="W93" i="28" s="1"/>
  <c r="H243" i="28"/>
  <c r="F35" i="28"/>
  <c r="AA69" i="24"/>
  <c r="E240" i="28" s="1"/>
  <c r="D240" i="28"/>
  <c r="AD24" i="16"/>
  <c r="AB24" i="16"/>
  <c r="AD21" i="16"/>
  <c r="AB21" i="16"/>
  <c r="AC100" i="12"/>
  <c r="H105" i="28" s="1"/>
  <c r="I105" i="28"/>
  <c r="W105" i="28" s="1"/>
  <c r="T56" i="16"/>
  <c r="AD17" i="16"/>
  <c r="AB17" i="16"/>
  <c r="AD30" i="16"/>
  <c r="AB30" i="16"/>
  <c r="AB37" i="16"/>
  <c r="AD37" i="16"/>
  <c r="AB39" i="16"/>
  <c r="AD39" i="16"/>
  <c r="AB41" i="16"/>
  <c r="AD41" i="16"/>
  <c r="AB43" i="16"/>
  <c r="AD43" i="16"/>
  <c r="AB45" i="16"/>
  <c r="AD45" i="16"/>
  <c r="AB47" i="16"/>
  <c r="AD47" i="16"/>
  <c r="AB49" i="16"/>
  <c r="AD49" i="16"/>
  <c r="C137" i="28"/>
  <c r="AD27" i="16"/>
  <c r="AB27" i="16"/>
  <c r="D237" i="28"/>
  <c r="G240" i="28"/>
  <c r="AC57" i="5"/>
  <c r="H35" i="28" s="1"/>
  <c r="AA72" i="24"/>
  <c r="E243" i="28" s="1"/>
  <c r="F243" i="28"/>
  <c r="G243" i="28" s="1"/>
  <c r="AA60" i="16"/>
  <c r="E139" i="28" s="1"/>
  <c r="D139" i="28"/>
  <c r="D236" i="28"/>
  <c r="AC51" i="5"/>
  <c r="H31" i="28" s="1"/>
  <c r="AC68" i="8"/>
  <c r="H61" i="28" s="1"/>
  <c r="AC60" i="16"/>
  <c r="H139" i="28" s="1"/>
  <c r="AC59" i="6"/>
  <c r="AA94" i="11"/>
  <c r="E93" i="28" s="1"/>
  <c r="G41" i="28"/>
  <c r="AA51" i="5"/>
  <c r="E31" i="28" s="1"/>
  <c r="AA68" i="8"/>
  <c r="E61" i="28" s="1"/>
  <c r="AA100" i="12"/>
  <c r="E105" i="28" s="1"/>
  <c r="I61" i="28"/>
  <c r="W61" i="28" s="1"/>
  <c r="I35" i="28"/>
  <c r="W35" i="28" s="1"/>
  <c r="G139" i="28"/>
  <c r="D24" i="28"/>
  <c r="AA59" i="6"/>
  <c r="H240" i="28"/>
  <c r="AD63" i="24" l="1"/>
  <c r="AB70" i="8"/>
  <c r="AB67" i="8"/>
  <c r="AB74" i="8"/>
  <c r="AB83" i="10"/>
  <c r="AB82" i="10"/>
  <c r="AB86" i="10"/>
  <c r="AB73" i="8"/>
  <c r="Y73" i="20"/>
  <c r="I26" i="1" s="1"/>
  <c r="AB66" i="8"/>
  <c r="AA66" i="8" s="1"/>
  <c r="E59" i="28" s="1"/>
  <c r="I16" i="1"/>
  <c r="AB71" i="8"/>
  <c r="AB79" i="10"/>
  <c r="AB77" i="10"/>
  <c r="AB84" i="10"/>
  <c r="AB80" i="10"/>
  <c r="F82" i="28" s="1"/>
  <c r="AB69" i="8"/>
  <c r="AD64" i="8"/>
  <c r="AB63" i="24"/>
  <c r="Y72" i="8"/>
  <c r="Y85" i="10"/>
  <c r="D60" i="28"/>
  <c r="AA67" i="8"/>
  <c r="O24" i="1"/>
  <c r="O30" i="1"/>
  <c r="O19" i="1"/>
  <c r="AB54" i="5"/>
  <c r="Y48" i="5"/>
  <c r="I11" i="1" s="1"/>
  <c r="AB52" i="5"/>
  <c r="AD69" i="7"/>
  <c r="AC69" i="7" s="1"/>
  <c r="AB69" i="7"/>
  <c r="AA69" i="7" s="1"/>
  <c r="Y67" i="7"/>
  <c r="I13" i="1" s="1"/>
  <c r="AD69" i="21"/>
  <c r="I209" i="28" s="1"/>
  <c r="W209" i="28" s="1"/>
  <c r="AD85" i="14"/>
  <c r="AC85" i="14" s="1"/>
  <c r="H128" i="28" s="1"/>
  <c r="AB71" i="24"/>
  <c r="F242" i="28" s="1"/>
  <c r="AD92" i="11"/>
  <c r="AC51" i="25"/>
  <c r="H248" i="28" s="1"/>
  <c r="AE17" i="5"/>
  <c r="AB67" i="21"/>
  <c r="F207" i="28" s="1"/>
  <c r="G207" i="28" s="1"/>
  <c r="AB101" i="19"/>
  <c r="AA101" i="19" s="1"/>
  <c r="E181" i="28" s="1"/>
  <c r="I248" i="28"/>
  <c r="W248" i="28" s="1"/>
  <c r="AE16" i="24"/>
  <c r="AE67" i="24" s="1"/>
  <c r="AD90" i="13"/>
  <c r="I123" i="28" s="1"/>
  <c r="W123" i="28" s="1"/>
  <c r="AE38" i="25"/>
  <c r="AA51" i="25"/>
  <c r="E248" i="28" s="1"/>
  <c r="F248" i="28"/>
  <c r="AB103" i="19"/>
  <c r="AA103" i="19" s="1"/>
  <c r="E183" i="28" s="1"/>
  <c r="AE41" i="17"/>
  <c r="AE13" i="13"/>
  <c r="AE15" i="25"/>
  <c r="AB55" i="25"/>
  <c r="AA55" i="25" s="1"/>
  <c r="AE55" i="25"/>
  <c r="AB52" i="25"/>
  <c r="F249" i="28" s="1"/>
  <c r="AB82" i="13"/>
  <c r="AB84" i="23"/>
  <c r="AB98" i="12"/>
  <c r="AD78" i="18"/>
  <c r="AE48" i="18"/>
  <c r="AB72" i="15"/>
  <c r="AD71" i="24"/>
  <c r="AC71" i="24" s="1"/>
  <c r="H242" i="28" s="1"/>
  <c r="AB53" i="25"/>
  <c r="AA53" i="25" s="1"/>
  <c r="AB90" i="9"/>
  <c r="AB61" i="4"/>
  <c r="F26" i="28" s="1"/>
  <c r="AB85" i="17"/>
  <c r="F149" i="28" s="1"/>
  <c r="AB83" i="14"/>
  <c r="F126" i="28" s="1"/>
  <c r="AE16" i="21"/>
  <c r="AE67" i="21" s="1"/>
  <c r="AB61" i="16"/>
  <c r="AE14" i="21"/>
  <c r="AE66" i="21" s="1"/>
  <c r="AD85" i="23"/>
  <c r="I226" i="28" s="1"/>
  <c r="W226" i="28" s="1"/>
  <c r="AE14" i="25"/>
  <c r="AE51" i="25" s="1"/>
  <c r="AB75" i="15"/>
  <c r="AA75" i="15" s="1"/>
  <c r="AE53" i="25"/>
  <c r="AB88" i="14"/>
  <c r="AD85" i="17"/>
  <c r="AC85" i="17" s="1"/>
  <c r="H149" i="28" s="1"/>
  <c r="Z59" i="26"/>
  <c r="D274" i="28"/>
  <c r="D11" i="28"/>
  <c r="D12" i="28"/>
  <c r="D14" i="28"/>
  <c r="D17" i="28"/>
  <c r="W274" i="28"/>
  <c r="I11" i="28"/>
  <c r="W11" i="28" s="1"/>
  <c r="I12" i="28"/>
  <c r="W12" i="28" s="1"/>
  <c r="I17" i="28"/>
  <c r="W17" i="28" s="1"/>
  <c r="D15" i="28"/>
  <c r="D18" i="28"/>
  <c r="D267" i="28"/>
  <c r="D13" i="28"/>
  <c r="I15" i="28"/>
  <c r="W15" i="28" s="1"/>
  <c r="I18" i="28"/>
  <c r="W18" i="28" s="1"/>
  <c r="E41" i="28"/>
  <c r="I250" i="28"/>
  <c r="W250" i="28" s="1"/>
  <c r="I251" i="28"/>
  <c r="W251" i="28" s="1"/>
  <c r="F206" i="28"/>
  <c r="D210" i="28"/>
  <c r="D209" i="28"/>
  <c r="D26" i="28"/>
  <c r="D23" i="28"/>
  <c r="AC59" i="4"/>
  <c r="D250" i="28"/>
  <c r="D207" i="28"/>
  <c r="D208" i="28"/>
  <c r="D43" i="28"/>
  <c r="D21" i="28"/>
  <c r="D253" i="28"/>
  <c r="AC52" i="25"/>
  <c r="D205" i="28"/>
  <c r="I254" i="28"/>
  <c r="W254" i="28" s="1"/>
  <c r="F251" i="28"/>
  <c r="D45" i="28"/>
  <c r="D44" i="28"/>
  <c r="I206" i="28"/>
  <c r="W206" i="28" s="1"/>
  <c r="H41" i="28"/>
  <c r="I252" i="28"/>
  <c r="W252" i="28" s="1"/>
  <c r="D255" i="28"/>
  <c r="D252" i="28"/>
  <c r="D254" i="28"/>
  <c r="D211" i="28"/>
  <c r="D212" i="28"/>
  <c r="D247" i="28"/>
  <c r="D42" i="28"/>
  <c r="F24" i="28"/>
  <c r="D25" i="28"/>
  <c r="AA58" i="6"/>
  <c r="I22" i="28"/>
  <c r="W22" i="28" s="1"/>
  <c r="I40" i="28"/>
  <c r="W40" i="28" s="1"/>
  <c r="AB80" i="15"/>
  <c r="AD54" i="5"/>
  <c r="I33" i="28" s="1"/>
  <c r="W33" i="28" s="1"/>
  <c r="AD80" i="15"/>
  <c r="AB77" i="15"/>
  <c r="AA77" i="15" s="1"/>
  <c r="AD77" i="22"/>
  <c r="AB95" i="9"/>
  <c r="AB91" i="9"/>
  <c r="AD98" i="9"/>
  <c r="I78" i="28" s="1"/>
  <c r="W78" i="28" s="1"/>
  <c r="AB88" i="23"/>
  <c r="AA88" i="23" s="1"/>
  <c r="AD106" i="19"/>
  <c r="AC106" i="19" s="1"/>
  <c r="H186" i="28" s="1"/>
  <c r="AB75" i="20"/>
  <c r="AD61" i="16"/>
  <c r="AC61" i="16" s="1"/>
  <c r="H140" i="28" s="1"/>
  <c r="I100" i="28"/>
  <c r="W100" i="28" s="1"/>
  <c r="AD72" i="7"/>
  <c r="I51" i="28" s="1"/>
  <c r="W51" i="28" s="1"/>
  <c r="AA71" i="7"/>
  <c r="E50" i="28" s="1"/>
  <c r="I55" i="28"/>
  <c r="W55" i="28" s="1"/>
  <c r="F50" i="28"/>
  <c r="AD89" i="3"/>
  <c r="AC66" i="21"/>
  <c r="AE26" i="17"/>
  <c r="AD87" i="17"/>
  <c r="I151" i="28" s="1"/>
  <c r="W151" i="28" s="1"/>
  <c r="AE25" i="15"/>
  <c r="AE76" i="15" s="1"/>
  <c r="AB76" i="15"/>
  <c r="AA76" i="15" s="1"/>
  <c r="AE34" i="15"/>
  <c r="AE79" i="15" s="1"/>
  <c r="AB79" i="15"/>
  <c r="AA79" i="15" s="1"/>
  <c r="E165" i="28" s="1"/>
  <c r="AE15" i="22"/>
  <c r="AB79" i="22"/>
  <c r="AA79" i="22" s="1"/>
  <c r="AE30" i="13"/>
  <c r="AB87" i="13"/>
  <c r="F120" i="28" s="1"/>
  <c r="AD101" i="19"/>
  <c r="AC101" i="19" s="1"/>
  <c r="H181" i="28" s="1"/>
  <c r="AD86" i="17"/>
  <c r="AC86" i="17" s="1"/>
  <c r="F77" i="28"/>
  <c r="AB98" i="9"/>
  <c r="F78" i="28" s="1"/>
  <c r="AE11" i="7"/>
  <c r="AD65" i="16"/>
  <c r="I144" i="28" s="1"/>
  <c r="W144" i="28" s="1"/>
  <c r="AE30" i="17"/>
  <c r="AE13" i="17"/>
  <c r="AE84" i="17" s="1"/>
  <c r="AD84" i="17"/>
  <c r="AC84" i="17" s="1"/>
  <c r="H148" i="28" s="1"/>
  <c r="AD77" i="15"/>
  <c r="AE13" i="15"/>
  <c r="AB73" i="15"/>
  <c r="AA73" i="15" s="1"/>
  <c r="E159" i="28" s="1"/>
  <c r="AE17" i="15"/>
  <c r="AD75" i="15"/>
  <c r="AE19" i="22"/>
  <c r="AB80" i="22"/>
  <c r="AA80" i="22" s="1"/>
  <c r="AE19" i="23"/>
  <c r="AD87" i="23"/>
  <c r="AC87" i="23" s="1"/>
  <c r="AE55" i="19"/>
  <c r="AD109" i="19"/>
  <c r="AC109" i="19" s="1"/>
  <c r="H189" i="28" s="1"/>
  <c r="AD58" i="16"/>
  <c r="AE15" i="13"/>
  <c r="AB84" i="13"/>
  <c r="AE20" i="13"/>
  <c r="AB85" i="13"/>
  <c r="AE13" i="22"/>
  <c r="AD78" i="22"/>
  <c r="AC78" i="22" s="1"/>
  <c r="H216" i="28" s="1"/>
  <c r="AB83" i="18"/>
  <c r="F175" i="28" s="1"/>
  <c r="AE60" i="21"/>
  <c r="AE22" i="16"/>
  <c r="AB62" i="16"/>
  <c r="AE40" i="25"/>
  <c r="AD58" i="25"/>
  <c r="AB89" i="23"/>
  <c r="AA89" i="23" s="1"/>
  <c r="AD91" i="14"/>
  <c r="I134" i="28" s="1"/>
  <c r="W134" i="28" s="1"/>
  <c r="AD88" i="14"/>
  <c r="AD94" i="9"/>
  <c r="I74" i="28" s="1"/>
  <c r="W74" i="28" s="1"/>
  <c r="AD66" i="8"/>
  <c r="I59" i="28" s="1"/>
  <c r="W59" i="28" s="1"/>
  <c r="AE46" i="21"/>
  <c r="AD87" i="14"/>
  <c r="AE36" i="17"/>
  <c r="AB90" i="17"/>
  <c r="AA90" i="17" s="1"/>
  <c r="E154" i="28" s="1"/>
  <c r="AE28" i="17"/>
  <c r="AD88" i="17"/>
  <c r="AC88" i="17" s="1"/>
  <c r="AE13" i="23"/>
  <c r="AE85" i="23" s="1"/>
  <c r="AB85" i="23"/>
  <c r="F226" i="28" s="1"/>
  <c r="AB65" i="24"/>
  <c r="F236" i="28" s="1"/>
  <c r="AE30" i="24"/>
  <c r="AE70" i="24" s="1"/>
  <c r="AB70" i="24"/>
  <c r="F241" i="28" s="1"/>
  <c r="AD91" i="17"/>
  <c r="AC91" i="17" s="1"/>
  <c r="H155" i="28" s="1"/>
  <c r="AD79" i="22"/>
  <c r="I217" i="28" s="1"/>
  <c r="W217" i="28" s="1"/>
  <c r="AD83" i="17"/>
  <c r="AD91" i="23"/>
  <c r="AB91" i="17"/>
  <c r="AA91" i="17" s="1"/>
  <c r="AD63" i="16"/>
  <c r="I142" i="28" s="1"/>
  <c r="W142" i="28" s="1"/>
  <c r="Y88" i="13"/>
  <c r="D121" i="28" s="1"/>
  <c r="AD67" i="24"/>
  <c r="I238" i="28" s="1"/>
  <c r="W238" i="28" s="1"/>
  <c r="AD108" i="19"/>
  <c r="AC108" i="19" s="1"/>
  <c r="H188" i="28" s="1"/>
  <c r="AB88" i="17"/>
  <c r="F152" i="28" s="1"/>
  <c r="AD85" i="13"/>
  <c r="I118" i="28" s="1"/>
  <c r="W118" i="28" s="1"/>
  <c r="AD73" i="7"/>
  <c r="I52" i="28" s="1"/>
  <c r="W52" i="28" s="1"/>
  <c r="AB105" i="19"/>
  <c r="F185" i="28" s="1"/>
  <c r="AB91" i="14"/>
  <c r="F134" i="28" s="1"/>
  <c r="AD84" i="13"/>
  <c r="I117" i="28" s="1"/>
  <c r="W117" i="28" s="1"/>
  <c r="AB92" i="9"/>
  <c r="F72" i="28" s="1"/>
  <c r="AD88" i="23"/>
  <c r="AC88" i="23" s="1"/>
  <c r="H229" i="28" s="1"/>
  <c r="AB106" i="19"/>
  <c r="AE13" i="16"/>
  <c r="AD59" i="16"/>
  <c r="AC59" i="16" s="1"/>
  <c r="H138" i="28" s="1"/>
  <c r="AE39" i="13"/>
  <c r="AE89" i="13" s="1"/>
  <c r="AD89" i="13"/>
  <c r="AC89" i="13" s="1"/>
  <c r="H122" i="28" s="1"/>
  <c r="AB83" i="13"/>
  <c r="AE44" i="22"/>
  <c r="AB84" i="22"/>
  <c r="F222" i="28" s="1"/>
  <c r="AE50" i="19"/>
  <c r="AB108" i="19"/>
  <c r="AA108" i="19" s="1"/>
  <c r="E188" i="28" s="1"/>
  <c r="AE44" i="19"/>
  <c r="AE21" i="19"/>
  <c r="AB104" i="19"/>
  <c r="AA104" i="19" s="1"/>
  <c r="E184" i="28" s="1"/>
  <c r="AE28" i="22"/>
  <c r="AB81" i="22"/>
  <c r="AA81" i="22" s="1"/>
  <c r="E219" i="28" s="1"/>
  <c r="AE43" i="8"/>
  <c r="AD74" i="8"/>
  <c r="I67" i="28" s="1"/>
  <c r="W67" i="28" s="1"/>
  <c r="AE29" i="8"/>
  <c r="AD71" i="8"/>
  <c r="I64" i="28" s="1"/>
  <c r="W64" i="28" s="1"/>
  <c r="AB56" i="25"/>
  <c r="AB73" i="24"/>
  <c r="AE53" i="21"/>
  <c r="I138" i="28"/>
  <c r="W138" i="28" s="1"/>
  <c r="F122" i="28"/>
  <c r="AB90" i="13"/>
  <c r="AA90" i="13" s="1"/>
  <c r="E123" i="28" s="1"/>
  <c r="AE35" i="21"/>
  <c r="AD70" i="7"/>
  <c r="I49" i="28" s="1"/>
  <c r="W49" i="28" s="1"/>
  <c r="AD84" i="14"/>
  <c r="I127" i="28" s="1"/>
  <c r="W127" i="28" s="1"/>
  <c r="AB86" i="17"/>
  <c r="F150" i="28" s="1"/>
  <c r="AD95" i="9"/>
  <c r="I75" i="28" s="1"/>
  <c r="I56" i="28"/>
  <c r="W56" i="28" s="1"/>
  <c r="AD71" i="7"/>
  <c r="AE35" i="9"/>
  <c r="AE21" i="9"/>
  <c r="AB93" i="9"/>
  <c r="F73" i="28" s="1"/>
  <c r="AE42" i="9"/>
  <c r="AE97" i="9" s="1"/>
  <c r="AD97" i="9"/>
  <c r="I77" i="28" s="1"/>
  <c r="W77" i="28" s="1"/>
  <c r="AE36" i="16"/>
  <c r="AB65" i="16"/>
  <c r="AE52" i="23"/>
  <c r="AD92" i="23"/>
  <c r="AC92" i="23" s="1"/>
  <c r="AB67" i="24"/>
  <c r="F238" i="28" s="1"/>
  <c r="AB80" i="20"/>
  <c r="AA80" i="20" s="1"/>
  <c r="E198" i="28" s="1"/>
  <c r="AD68" i="24"/>
  <c r="AC68" i="24" s="1"/>
  <c r="H239" i="28" s="1"/>
  <c r="AD80" i="22"/>
  <c r="AC80" i="22" s="1"/>
  <c r="H218" i="28" s="1"/>
  <c r="AB78" i="22"/>
  <c r="AA78" i="22" s="1"/>
  <c r="AD87" i="13"/>
  <c r="I120" i="28" s="1"/>
  <c r="W120" i="28" s="1"/>
  <c r="AD104" i="19"/>
  <c r="I184" i="28" s="1"/>
  <c r="W184" i="28" s="1"/>
  <c r="AD82" i="22"/>
  <c r="AC82" i="22" s="1"/>
  <c r="Y89" i="14"/>
  <c r="D132" i="28" s="1"/>
  <c r="AD81" i="22"/>
  <c r="I219" i="28" s="1"/>
  <c r="W219" i="28" s="1"/>
  <c r="AB109" i="19"/>
  <c r="AA109" i="19" s="1"/>
  <c r="AB87" i="17"/>
  <c r="AA87" i="17" s="1"/>
  <c r="AD86" i="13"/>
  <c r="Y75" i="7"/>
  <c r="D54" i="28" s="1"/>
  <c r="O13" i="1" s="1"/>
  <c r="AE28" i="16"/>
  <c r="AE25" i="16"/>
  <c r="AB63" i="16"/>
  <c r="AE33" i="22"/>
  <c r="AB82" i="22"/>
  <c r="F220" i="28" s="1"/>
  <c r="AE40" i="8"/>
  <c r="AD73" i="8"/>
  <c r="AB87" i="14"/>
  <c r="F130" i="28" s="1"/>
  <c r="AE33" i="7"/>
  <c r="AB74" i="7"/>
  <c r="F53" i="28" s="1"/>
  <c r="AE39" i="23"/>
  <c r="AE21" i="24"/>
  <c r="AB68" i="24"/>
  <c r="AE15" i="15"/>
  <c r="AE74" i="15" s="1"/>
  <c r="AD74" i="15"/>
  <c r="AC74" i="15" s="1"/>
  <c r="H160" i="28" s="1"/>
  <c r="D143" i="28"/>
  <c r="O21" i="1" s="1"/>
  <c r="AE26" i="13"/>
  <c r="AB86" i="13"/>
  <c r="AA86" i="13" s="1"/>
  <c r="E119" i="28" s="1"/>
  <c r="AE38" i="22"/>
  <c r="AE32" i="8"/>
  <c r="AE13" i="8"/>
  <c r="AD67" i="8"/>
  <c r="I60" i="28" s="1"/>
  <c r="W60" i="28" s="1"/>
  <c r="AE24" i="8"/>
  <c r="AD70" i="8"/>
  <c r="I63" i="28" s="1"/>
  <c r="W63" i="28" s="1"/>
  <c r="AE11" i="17"/>
  <c r="AB83" i="17"/>
  <c r="F147" i="28" s="1"/>
  <c r="AD89" i="23"/>
  <c r="AC89" i="23" s="1"/>
  <c r="H230" i="28" s="1"/>
  <c r="AD73" i="24"/>
  <c r="AC73" i="24" s="1"/>
  <c r="AE31" i="14"/>
  <c r="F127" i="28"/>
  <c r="AB85" i="14"/>
  <c r="AB94" i="9"/>
  <c r="F74" i="28" s="1"/>
  <c r="AB72" i="7"/>
  <c r="F51" i="28" s="1"/>
  <c r="AD52" i="5"/>
  <c r="AE58" i="7"/>
  <c r="AE77" i="7" s="1"/>
  <c r="AB77" i="7"/>
  <c r="AE45" i="7"/>
  <c r="AE76" i="7" s="1"/>
  <c r="AB76" i="7"/>
  <c r="I71" i="28"/>
  <c r="W71" i="28" s="1"/>
  <c r="AD92" i="9"/>
  <c r="AE36" i="14"/>
  <c r="AE90" i="14" s="1"/>
  <c r="AB90" i="14"/>
  <c r="F133" i="28" s="1"/>
  <c r="AE18" i="14"/>
  <c r="AB86" i="14"/>
  <c r="F129" i="28" s="1"/>
  <c r="AE46" i="23"/>
  <c r="AB91" i="23"/>
  <c r="F232" i="28" s="1"/>
  <c r="AE11" i="14"/>
  <c r="AE83" i="14" s="1"/>
  <c r="AD83" i="14"/>
  <c r="I126" i="28" s="1"/>
  <c r="W126" i="28" s="1"/>
  <c r="AE15" i="23"/>
  <c r="AD86" i="23"/>
  <c r="AC86" i="23" s="1"/>
  <c r="AB92" i="23"/>
  <c r="AA92" i="23" s="1"/>
  <c r="AB86" i="23"/>
  <c r="F227" i="28" s="1"/>
  <c r="AD84" i="22"/>
  <c r="AC84" i="22" s="1"/>
  <c r="H222" i="28" s="1"/>
  <c r="AD62" i="16"/>
  <c r="I141" i="28" s="1"/>
  <c r="W141" i="28" s="1"/>
  <c r="AD74" i="7"/>
  <c r="I53" i="28" s="1"/>
  <c r="W53" i="28" s="1"/>
  <c r="AB87" i="23"/>
  <c r="AA87" i="23" s="1"/>
  <c r="AB59" i="16"/>
  <c r="F138" i="28" s="1"/>
  <c r="AB84" i="17"/>
  <c r="AA84" i="17" s="1"/>
  <c r="E148" i="28" s="1"/>
  <c r="AD83" i="13"/>
  <c r="I116" i="28" s="1"/>
  <c r="W116" i="28" s="1"/>
  <c r="AD86" i="14"/>
  <c r="Y96" i="9"/>
  <c r="D76" i="28" s="1"/>
  <c r="O15" i="1" s="1"/>
  <c r="AD93" i="9"/>
  <c r="I73" i="28" s="1"/>
  <c r="W73" i="28" s="1"/>
  <c r="Y83" i="22"/>
  <c r="D221" i="28" s="1"/>
  <c r="AD90" i="17"/>
  <c r="I154" i="28" s="1"/>
  <c r="W154" i="28" s="1"/>
  <c r="AB73" i="7"/>
  <c r="F52" i="28" s="1"/>
  <c r="AE26" i="20"/>
  <c r="AB79" i="20"/>
  <c r="AA79" i="20" s="1"/>
  <c r="AE13" i="20"/>
  <c r="AB76" i="20"/>
  <c r="AA76" i="20" s="1"/>
  <c r="E194" i="28" s="1"/>
  <c r="AD76" i="20"/>
  <c r="I194" i="28" s="1"/>
  <c r="W194" i="28" s="1"/>
  <c r="AE28" i="20"/>
  <c r="AD80" i="20"/>
  <c r="I198" i="28" s="1"/>
  <c r="W198" i="28" s="1"/>
  <c r="AD82" i="20"/>
  <c r="AC82" i="20" s="1"/>
  <c r="H200" i="28" s="1"/>
  <c r="AD79" i="20"/>
  <c r="AC79" i="20" s="1"/>
  <c r="H197" i="28" s="1"/>
  <c r="AE18" i="20"/>
  <c r="AB78" i="20"/>
  <c r="AA78" i="20" s="1"/>
  <c r="AE33" i="20"/>
  <c r="AE39" i="20"/>
  <c r="AB82" i="20"/>
  <c r="AA82" i="20" s="1"/>
  <c r="E200" i="28" s="1"/>
  <c r="AE15" i="20"/>
  <c r="AD77" i="20"/>
  <c r="I195" i="28" s="1"/>
  <c r="W195" i="28" s="1"/>
  <c r="AB77" i="20"/>
  <c r="F195" i="28" s="1"/>
  <c r="AD78" i="20"/>
  <c r="AC78" i="20" s="1"/>
  <c r="H196" i="28" s="1"/>
  <c r="AD84" i="10"/>
  <c r="AE45" i="10"/>
  <c r="AD86" i="10"/>
  <c r="I88" i="28" s="1"/>
  <c r="W88" i="28" s="1"/>
  <c r="D87" i="28"/>
  <c r="AE35" i="10"/>
  <c r="AD83" i="10"/>
  <c r="AD82" i="10"/>
  <c r="I84" i="28" s="1"/>
  <c r="W84" i="28" s="1"/>
  <c r="AE28" i="10"/>
  <c r="AD79" i="10"/>
  <c r="I81" i="28" s="1"/>
  <c r="W81" i="28" s="1"/>
  <c r="I274" i="28"/>
  <c r="C275" i="28"/>
  <c r="C276" i="28"/>
  <c r="D269" i="28"/>
  <c r="C269" i="28"/>
  <c r="C271" i="28"/>
  <c r="C267" i="28"/>
  <c r="C268" i="28"/>
  <c r="C266" i="28"/>
  <c r="C270" i="28"/>
  <c r="C265" i="28"/>
  <c r="D265" i="28"/>
  <c r="C264" i="28"/>
  <c r="C273" i="28"/>
  <c r="C279" i="28"/>
  <c r="C272" i="28"/>
  <c r="C278" i="28"/>
  <c r="C277" i="28"/>
  <c r="AB66" i="24"/>
  <c r="AA66" i="24" s="1"/>
  <c r="E237" i="28" s="1"/>
  <c r="AE13" i="5"/>
  <c r="AD50" i="5"/>
  <c r="I30" i="28" s="1"/>
  <c r="W30" i="28" s="1"/>
  <c r="G31" i="28"/>
  <c r="AE34" i="5"/>
  <c r="I37" i="28"/>
  <c r="W37" i="28" s="1"/>
  <c r="AE55" i="5"/>
  <c r="AB50" i="5"/>
  <c r="AD98" i="12"/>
  <c r="AD101" i="12"/>
  <c r="AC101" i="12" s="1"/>
  <c r="H106" i="28" s="1"/>
  <c r="AB101" i="12"/>
  <c r="AD103" i="12"/>
  <c r="I108" i="28" s="1"/>
  <c r="W108" i="28" s="1"/>
  <c r="I110" i="28"/>
  <c r="W110" i="28" s="1"/>
  <c r="AD106" i="12"/>
  <c r="AE43" i="12"/>
  <c r="AE105" i="12" s="1"/>
  <c r="AB105" i="12"/>
  <c r="F110" i="28" s="1"/>
  <c r="AB99" i="12"/>
  <c r="F104" i="28" s="1"/>
  <c r="AB103" i="12"/>
  <c r="AA103" i="12" s="1"/>
  <c r="E108" i="28" s="1"/>
  <c r="AE37" i="12"/>
  <c r="AE27" i="12"/>
  <c r="AE102" i="12" s="1"/>
  <c r="AB102" i="12"/>
  <c r="AD107" i="12"/>
  <c r="I112" i="28" s="1"/>
  <c r="W112" i="28" s="1"/>
  <c r="AE65" i="12"/>
  <c r="AB107" i="12"/>
  <c r="AB106" i="12"/>
  <c r="AE13" i="12"/>
  <c r="AD99" i="12"/>
  <c r="I104" i="28" s="1"/>
  <c r="W104" i="28" s="1"/>
  <c r="AE26" i="11"/>
  <c r="AD96" i="11"/>
  <c r="I95" i="28" s="1"/>
  <c r="W95" i="28" s="1"/>
  <c r="AE30" i="11"/>
  <c r="AE97" i="11" s="1"/>
  <c r="AD97" i="11"/>
  <c r="I96" i="28" s="1"/>
  <c r="W96" i="28" s="1"/>
  <c r="AB100" i="11"/>
  <c r="AE18" i="11"/>
  <c r="AB95" i="11"/>
  <c r="F94" i="28" s="1"/>
  <c r="AD95" i="11"/>
  <c r="I94" i="28" s="1"/>
  <c r="W94" i="28" s="1"/>
  <c r="AD93" i="11"/>
  <c r="AC93" i="11" s="1"/>
  <c r="H92" i="28" s="1"/>
  <c r="AE45" i="11"/>
  <c r="AD100" i="11"/>
  <c r="AE43" i="11"/>
  <c r="AD99" i="11"/>
  <c r="I98" i="28" s="1"/>
  <c r="W98" i="28" s="1"/>
  <c r="AE36" i="11"/>
  <c r="AB99" i="11"/>
  <c r="AA99" i="11" s="1"/>
  <c r="E98" i="28" s="1"/>
  <c r="AB96" i="11"/>
  <c r="AA96" i="11" s="1"/>
  <c r="E95" i="28" s="1"/>
  <c r="AB97" i="11"/>
  <c r="F96" i="28" s="1"/>
  <c r="Y98" i="11"/>
  <c r="D97" i="28" s="1"/>
  <c r="O17" i="1" s="1"/>
  <c r="T20" i="26"/>
  <c r="U20" i="26" s="1"/>
  <c r="AE12" i="19"/>
  <c r="AE15" i="17"/>
  <c r="AE57" i="13"/>
  <c r="AE51" i="13"/>
  <c r="AE12" i="12"/>
  <c r="AE11" i="9"/>
  <c r="AE38" i="7"/>
  <c r="AE12" i="7"/>
  <c r="AE29" i="18"/>
  <c r="AE35" i="18"/>
  <c r="AD84" i="18"/>
  <c r="AD83" i="18"/>
  <c r="AC83" i="18" s="1"/>
  <c r="H175" i="28" s="1"/>
  <c r="AD85" i="18"/>
  <c r="AC85" i="18" s="1"/>
  <c r="H177" i="28" s="1"/>
  <c r="AD79" i="18"/>
  <c r="I171" i="28" s="1"/>
  <c r="W171" i="28" s="1"/>
  <c r="AB82" i="18"/>
  <c r="AE39" i="18"/>
  <c r="AB85" i="18"/>
  <c r="AD82" i="18"/>
  <c r="I174" i="28" s="1"/>
  <c r="W174" i="28" s="1"/>
  <c r="AE20" i="18"/>
  <c r="AB81" i="18"/>
  <c r="AD80" i="18"/>
  <c r="I172" i="28" s="1"/>
  <c r="W172" i="28" s="1"/>
  <c r="AB84" i="18"/>
  <c r="AB86" i="18"/>
  <c r="AE33" i="18"/>
  <c r="AD86" i="18"/>
  <c r="AD81" i="18"/>
  <c r="T16" i="26"/>
  <c r="U16" i="26" s="1"/>
  <c r="T15" i="26"/>
  <c r="U15" i="26" s="1"/>
  <c r="T19" i="26"/>
  <c r="U19" i="26" s="1"/>
  <c r="T48" i="26"/>
  <c r="U48" i="26" s="1"/>
  <c r="T27" i="26"/>
  <c r="U27" i="26" s="1"/>
  <c r="T32" i="26"/>
  <c r="U32" i="26" s="1"/>
  <c r="T35" i="26"/>
  <c r="U35" i="26" s="1"/>
  <c r="AA40" i="26"/>
  <c r="AB40" i="26" s="1"/>
  <c r="AA26" i="26"/>
  <c r="AB26" i="26" s="1"/>
  <c r="AA13" i="26"/>
  <c r="AB13" i="26" s="1"/>
  <c r="AA33" i="26"/>
  <c r="AB33" i="26" s="1"/>
  <c r="AA34" i="26"/>
  <c r="AB34" i="26" s="1"/>
  <c r="AB45" i="26"/>
  <c r="AA30" i="26"/>
  <c r="AB30" i="26" s="1"/>
  <c r="AB47" i="26"/>
  <c r="AA35" i="26"/>
  <c r="AB35" i="26" s="1"/>
  <c r="AA15" i="26"/>
  <c r="AB15" i="26" s="1"/>
  <c r="AB41" i="26"/>
  <c r="AA28" i="26"/>
  <c r="AB28" i="26" s="1"/>
  <c r="AB46" i="26"/>
  <c r="H258" i="28"/>
  <c r="AA38" i="26"/>
  <c r="AB38" i="26" s="1"/>
  <c r="AA25" i="26"/>
  <c r="AB25" i="26" s="1"/>
  <c r="AB44" i="26"/>
  <c r="AA32" i="26"/>
  <c r="AB32" i="26" s="1"/>
  <c r="AB49" i="26"/>
  <c r="AA37" i="26"/>
  <c r="AB37" i="26" s="1"/>
  <c r="AA21" i="26"/>
  <c r="AB21" i="26" s="1"/>
  <c r="AB43" i="26"/>
  <c r="AA31" i="26"/>
  <c r="AB31" i="26" s="1"/>
  <c r="AB48" i="26"/>
  <c r="AA36" i="26"/>
  <c r="AB36" i="26" s="1"/>
  <c r="AA19" i="26"/>
  <c r="AB19" i="26" s="1"/>
  <c r="AD83" i="3"/>
  <c r="AD81" i="3"/>
  <c r="C8" i="27" s="1"/>
  <c r="AE14" i="24"/>
  <c r="AE66" i="24" s="1"/>
  <c r="AE56" i="23"/>
  <c r="AE41" i="23"/>
  <c r="AE36" i="23"/>
  <c r="AE37" i="17"/>
  <c r="AE29" i="16"/>
  <c r="AE17" i="14"/>
  <c r="Y80" i="13"/>
  <c r="I19" i="1" s="1"/>
  <c r="I14" i="1"/>
  <c r="D65" i="28"/>
  <c r="AE31" i="23"/>
  <c r="AE34" i="23"/>
  <c r="AE16" i="9"/>
  <c r="AE31" i="9"/>
  <c r="AE54" i="7"/>
  <c r="AE22" i="24"/>
  <c r="AE24" i="24"/>
  <c r="U34" i="26"/>
  <c r="AE32" i="14"/>
  <c r="AE36" i="9"/>
  <c r="AE28" i="11"/>
  <c r="AE29" i="11"/>
  <c r="AE19" i="11"/>
  <c r="AE23" i="9"/>
  <c r="D199" i="28"/>
  <c r="O26" i="1" s="1"/>
  <c r="AE32" i="3"/>
  <c r="AE31" i="3"/>
  <c r="AE33" i="3"/>
  <c r="AB91" i="3"/>
  <c r="AE30" i="3"/>
  <c r="AE18" i="3"/>
  <c r="AE40" i="3"/>
  <c r="AE46" i="3"/>
  <c r="AB87" i="3"/>
  <c r="AB88" i="3"/>
  <c r="AB85" i="3"/>
  <c r="AB86" i="3"/>
  <c r="AB89" i="3"/>
  <c r="AB84" i="3"/>
  <c r="Y90" i="3"/>
  <c r="AE50" i="3"/>
  <c r="AD60" i="6"/>
  <c r="AD62" i="6"/>
  <c r="AD63" i="6"/>
  <c r="F40" i="28"/>
  <c r="AD61" i="6"/>
  <c r="AE11" i="6"/>
  <c r="AE58" i="6" s="1"/>
  <c r="AD60" i="4"/>
  <c r="AE59" i="4"/>
  <c r="AD58" i="4"/>
  <c r="AE57" i="4"/>
  <c r="AD61" i="4"/>
  <c r="AB57" i="4"/>
  <c r="AE47" i="4"/>
  <c r="AE61" i="4" s="1"/>
  <c r="AD54" i="4"/>
  <c r="C9" i="27" s="1"/>
  <c r="AE47" i="24"/>
  <c r="AE43" i="24"/>
  <c r="AE33" i="24"/>
  <c r="AE71" i="24" s="1"/>
  <c r="I241" i="28"/>
  <c r="W241" i="28" s="1"/>
  <c r="AC70" i="24"/>
  <c r="H241" i="28" s="1"/>
  <c r="AE29" i="17"/>
  <c r="AE15" i="14"/>
  <c r="AE29" i="14"/>
  <c r="Y81" i="14"/>
  <c r="I20" i="1" s="1"/>
  <c r="AE73" i="14"/>
  <c r="AE65" i="14"/>
  <c r="AE62" i="13"/>
  <c r="AE63" i="12"/>
  <c r="AE37" i="11"/>
  <c r="AD44" i="10"/>
  <c r="AD85" i="10" s="1"/>
  <c r="AB44" i="10"/>
  <c r="AB85" i="10" s="1"/>
  <c r="AE79" i="9"/>
  <c r="AE73" i="9"/>
  <c r="AE67" i="9"/>
  <c r="AE69" i="9"/>
  <c r="AB39" i="8"/>
  <c r="AD39" i="8"/>
  <c r="AD72" i="8" s="1"/>
  <c r="AE36" i="7"/>
  <c r="AD86" i="3"/>
  <c r="AE52" i="18"/>
  <c r="AE30" i="18"/>
  <c r="AB76" i="18"/>
  <c r="B23" i="27" s="1"/>
  <c r="AE60" i="18"/>
  <c r="AE30" i="23"/>
  <c r="AB43" i="22"/>
  <c r="AB83" i="22" s="1"/>
  <c r="AD43" i="22"/>
  <c r="AD83" i="22" s="1"/>
  <c r="AE16" i="19"/>
  <c r="AE103" i="19" s="1"/>
  <c r="Y70" i="15"/>
  <c r="I23" i="1" s="1"/>
  <c r="AE47" i="17"/>
  <c r="AE14" i="16"/>
  <c r="AD35" i="16"/>
  <c r="AD64" i="16" s="1"/>
  <c r="AB35" i="16"/>
  <c r="AB64" i="16" s="1"/>
  <c r="Y56" i="16"/>
  <c r="I21" i="1" s="1"/>
  <c r="AE11" i="16"/>
  <c r="AE58" i="16" s="1"/>
  <c r="AE28" i="14"/>
  <c r="AE53" i="14"/>
  <c r="AE19" i="14"/>
  <c r="AE60" i="14"/>
  <c r="AE30" i="14"/>
  <c r="AE21" i="13"/>
  <c r="AE27" i="13"/>
  <c r="AB38" i="13"/>
  <c r="AB88" i="13" s="1"/>
  <c r="AD38" i="13"/>
  <c r="AD80" i="13" s="1"/>
  <c r="C18" i="27" s="1"/>
  <c r="AE59" i="13"/>
  <c r="AE56" i="13"/>
  <c r="AE66" i="13"/>
  <c r="AE14" i="12"/>
  <c r="I107" i="28"/>
  <c r="W107" i="28" s="1"/>
  <c r="AE48" i="12"/>
  <c r="AE60" i="11"/>
  <c r="AE44" i="11"/>
  <c r="AE69" i="11"/>
  <c r="AE62" i="11"/>
  <c r="AE80" i="11"/>
  <c r="AE54" i="11"/>
  <c r="AE66" i="11"/>
  <c r="AE101" i="11" s="1"/>
  <c r="AE14" i="11"/>
  <c r="AE93" i="11" s="1"/>
  <c r="AE44" i="9"/>
  <c r="AE98" i="9" s="1"/>
  <c r="I15" i="1"/>
  <c r="AE29" i="9"/>
  <c r="AE11" i="8"/>
  <c r="AE57" i="7"/>
  <c r="AE49" i="7"/>
  <c r="AC77" i="7"/>
  <c r="H56" i="28" s="1"/>
  <c r="AC55" i="5"/>
  <c r="H34" i="28" s="1"/>
  <c r="G34" i="28"/>
  <c r="G167" i="28"/>
  <c r="I24" i="28"/>
  <c r="I249" i="28"/>
  <c r="W249" i="28" s="1"/>
  <c r="AA55" i="5"/>
  <c r="E34" i="28" s="1"/>
  <c r="AC57" i="4"/>
  <c r="AC54" i="25"/>
  <c r="AA54" i="25"/>
  <c r="AA66" i="21"/>
  <c r="AA92" i="11"/>
  <c r="E91" i="28" s="1"/>
  <c r="F91" i="28"/>
  <c r="AA59" i="4"/>
  <c r="AC55" i="25"/>
  <c r="AC91" i="9"/>
  <c r="H71" i="28" s="1"/>
  <c r="AC67" i="21"/>
  <c r="AA97" i="9"/>
  <c r="E77" i="28" s="1"/>
  <c r="AC76" i="7"/>
  <c r="H55" i="28" s="1"/>
  <c r="AA84" i="14"/>
  <c r="E127" i="28" s="1"/>
  <c r="AC101" i="11"/>
  <c r="H100" i="28" s="1"/>
  <c r="I253" i="28"/>
  <c r="W253" i="28" s="1"/>
  <c r="AC56" i="25"/>
  <c r="I70" i="28"/>
  <c r="W70" i="28" s="1"/>
  <c r="AC90" i="9"/>
  <c r="H70" i="28" s="1"/>
  <c r="AE19" i="17"/>
  <c r="AE32" i="17"/>
  <c r="AE27" i="15"/>
  <c r="AE28" i="15"/>
  <c r="AE59" i="23"/>
  <c r="AE14" i="20"/>
  <c r="AE29" i="13"/>
  <c r="T26" i="26"/>
  <c r="U26" i="26" s="1"/>
  <c r="T12" i="26"/>
  <c r="U12" i="26" s="1"/>
  <c r="T37" i="26"/>
  <c r="U37" i="26" s="1"/>
  <c r="T14" i="26"/>
  <c r="U14" i="26" s="1"/>
  <c r="T31" i="26"/>
  <c r="U31" i="26" s="1"/>
  <c r="T13" i="26"/>
  <c r="U13" i="26" s="1"/>
  <c r="T23" i="26"/>
  <c r="U23" i="26" s="1"/>
  <c r="T38" i="26"/>
  <c r="U38" i="26" s="1"/>
  <c r="AE18" i="7"/>
  <c r="AE72" i="7" s="1"/>
  <c r="I62" i="28"/>
  <c r="W62" i="28" s="1"/>
  <c r="AE27" i="18"/>
  <c r="AE55" i="21"/>
  <c r="AB57" i="25"/>
  <c r="AE36" i="25"/>
  <c r="AE57" i="25" s="1"/>
  <c r="AE45" i="24"/>
  <c r="AE41" i="24"/>
  <c r="AD71" i="21"/>
  <c r="AD63" i="21"/>
  <c r="C26" i="27" s="1"/>
  <c r="AE37" i="14"/>
  <c r="AE67" i="11"/>
  <c r="AE14" i="9"/>
  <c r="AB68" i="21"/>
  <c r="AE19" i="21"/>
  <c r="AB35" i="14"/>
  <c r="AB81" i="14" s="1"/>
  <c r="B19" i="27" s="1"/>
  <c r="AD35" i="14"/>
  <c r="AD81" i="14" s="1"/>
  <c r="C19" i="27" s="1"/>
  <c r="AE14" i="14"/>
  <c r="AB50" i="25"/>
  <c r="AE11" i="25"/>
  <c r="AB48" i="25"/>
  <c r="B30" i="27" s="1"/>
  <c r="AB42" i="11"/>
  <c r="AB98" i="11" s="1"/>
  <c r="AD42" i="11"/>
  <c r="AD98" i="11" s="1"/>
  <c r="Y90" i="11"/>
  <c r="I17" i="1" s="1"/>
  <c r="AB63" i="6"/>
  <c r="AE46" i="6"/>
  <c r="AE63" i="6" s="1"/>
  <c r="AD56" i="6"/>
  <c r="C11" i="27" s="1"/>
  <c r="AE22" i="11"/>
  <c r="AE69" i="10"/>
  <c r="AE66" i="9"/>
  <c r="AE39" i="11"/>
  <c r="AD41" i="9"/>
  <c r="AD96" i="9" s="1"/>
  <c r="AB41" i="9"/>
  <c r="AB88" i="9" s="1"/>
  <c r="AE37" i="7"/>
  <c r="AE27" i="21"/>
  <c r="AE69" i="14"/>
  <c r="AE36" i="6"/>
  <c r="AE18" i="12"/>
  <c r="AC65" i="24"/>
  <c r="C29" i="27"/>
  <c r="D129" i="28"/>
  <c r="O20" i="1" s="1"/>
  <c r="AC105" i="19"/>
  <c r="D109" i="28"/>
  <c r="O18" i="1" s="1"/>
  <c r="AB58" i="25"/>
  <c r="AE11" i="24"/>
  <c r="AE65" i="24" s="1"/>
  <c r="AE50" i="23"/>
  <c r="AE26" i="18"/>
  <c r="Y81" i="17"/>
  <c r="I22" i="1" s="1"/>
  <c r="AE25" i="25"/>
  <c r="AE54" i="25" s="1"/>
  <c r="AE39" i="24"/>
  <c r="AB72" i="21"/>
  <c r="AE58" i="21"/>
  <c r="F137" i="28"/>
  <c r="AE65" i="21"/>
  <c r="AB32" i="5"/>
  <c r="AB56" i="5" s="1"/>
  <c r="AD32" i="5"/>
  <c r="AD56" i="5" s="1"/>
  <c r="AB58" i="4"/>
  <c r="AE16" i="4"/>
  <c r="AE58" i="4" s="1"/>
  <c r="AE14" i="7"/>
  <c r="AE70" i="7" s="1"/>
  <c r="AD56" i="4"/>
  <c r="AE18" i="17"/>
  <c r="AB61" i="6"/>
  <c r="AE27" i="6"/>
  <c r="AE15" i="6"/>
  <c r="AE60" i="6" s="1"/>
  <c r="AB56" i="4"/>
  <c r="AB54" i="4"/>
  <c r="B9" i="27" s="1"/>
  <c r="AE11" i="4"/>
  <c r="S59" i="26"/>
  <c r="D258" i="28" s="1"/>
  <c r="D281" i="28" s="1"/>
  <c r="AC76" i="15"/>
  <c r="H162" i="28" s="1"/>
  <c r="AD65" i="21"/>
  <c r="AB63" i="21"/>
  <c r="B26" i="27" s="1"/>
  <c r="AD44" i="7"/>
  <c r="AD75" i="7" s="1"/>
  <c r="AB44" i="7"/>
  <c r="AD68" i="21"/>
  <c r="AD50" i="25"/>
  <c r="AD48" i="25"/>
  <c r="C30" i="27" s="1"/>
  <c r="AE16" i="14"/>
  <c r="AE26" i="5"/>
  <c r="AE14" i="5"/>
  <c r="AB60" i="4"/>
  <c r="AE39" i="4"/>
  <c r="AE60" i="4" s="1"/>
  <c r="AB60" i="6"/>
  <c r="AC58" i="6"/>
  <c r="AE19" i="20"/>
  <c r="AE32" i="12"/>
  <c r="AE16" i="13"/>
  <c r="T17" i="26"/>
  <c r="U17" i="26" s="1"/>
  <c r="T36" i="26"/>
  <c r="U36" i="26" s="1"/>
  <c r="T29" i="26"/>
  <c r="U29" i="26" s="1"/>
  <c r="E258" i="28"/>
  <c r="T25" i="26"/>
  <c r="U25" i="26" s="1"/>
  <c r="T40" i="26"/>
  <c r="U40" i="26" s="1"/>
  <c r="T18" i="26"/>
  <c r="U18" i="26" s="1"/>
  <c r="T30" i="26"/>
  <c r="U30" i="26" s="1"/>
  <c r="AC53" i="25"/>
  <c r="AC57" i="25"/>
  <c r="AC79" i="15"/>
  <c r="H165" i="28" s="1"/>
  <c r="AE40" i="20"/>
  <c r="AE32" i="23"/>
  <c r="AE44" i="23"/>
  <c r="AE57" i="23"/>
  <c r="AE31" i="13"/>
  <c r="AE70" i="13"/>
  <c r="T22" i="26"/>
  <c r="U22" i="26" s="1"/>
  <c r="T42" i="26"/>
  <c r="U42" i="26" s="1"/>
  <c r="T33" i="26"/>
  <c r="U33" i="26" s="1"/>
  <c r="T11" i="26"/>
  <c r="U11" i="26" s="1"/>
  <c r="T28" i="26"/>
  <c r="U28" i="26" s="1"/>
  <c r="T49" i="26"/>
  <c r="U49" i="26" s="1"/>
  <c r="T21" i="26"/>
  <c r="U21" i="26" s="1"/>
  <c r="B29" i="27"/>
  <c r="AB70" i="21"/>
  <c r="AE26" i="24"/>
  <c r="AD70" i="21"/>
  <c r="AE42" i="21"/>
  <c r="AE35" i="25"/>
  <c r="AE56" i="25" s="1"/>
  <c r="AE16" i="25"/>
  <c r="AE52" i="25" s="1"/>
  <c r="AB71" i="21"/>
  <c r="AE51" i="21"/>
  <c r="AD72" i="21"/>
  <c r="AB69" i="21"/>
  <c r="AE37" i="21"/>
  <c r="AE69" i="21" s="1"/>
  <c r="AE31" i="21"/>
  <c r="AE55" i="13"/>
  <c r="AE59" i="7"/>
  <c r="AE71" i="7" s="1"/>
  <c r="AE27" i="14"/>
  <c r="AE23" i="21"/>
  <c r="AB65" i="21"/>
  <c r="AE53" i="13"/>
  <c r="AE58" i="11"/>
  <c r="AE19" i="9"/>
  <c r="AE13" i="9"/>
  <c r="AE55" i="7"/>
  <c r="AE35" i="5"/>
  <c r="D36" i="28"/>
  <c r="O11" i="1" s="1"/>
  <c r="AE11" i="5"/>
  <c r="AE13" i="14"/>
  <c r="AE46" i="11"/>
  <c r="AE27" i="9"/>
  <c r="AE44" i="16"/>
  <c r="AE22" i="14"/>
  <c r="AE50" i="11"/>
  <c r="AE24" i="11"/>
  <c r="AE22" i="10"/>
  <c r="AE32" i="9"/>
  <c r="AE26" i="9"/>
  <c r="AE53" i="7"/>
  <c r="AB56" i="6"/>
  <c r="B11" i="27" s="1"/>
  <c r="AB62" i="6"/>
  <c r="AE41" i="6"/>
  <c r="AE62" i="6" s="1"/>
  <c r="AE26" i="14"/>
  <c r="AE33" i="13"/>
  <c r="AE11" i="11"/>
  <c r="AE92" i="11" s="1"/>
  <c r="AE68" i="9"/>
  <c r="AE17" i="9"/>
  <c r="AE56" i="7"/>
  <c r="AE39" i="7"/>
  <c r="G61" i="28"/>
  <c r="G105" i="28"/>
  <c r="G202" i="28"/>
  <c r="G93" i="28"/>
  <c r="G201" i="28"/>
  <c r="AE42" i="18"/>
  <c r="AE32" i="18"/>
  <c r="AE31" i="18"/>
  <c r="AE40" i="18"/>
  <c r="AE49" i="18"/>
  <c r="AE21" i="18"/>
  <c r="AE16" i="18"/>
  <c r="AE80" i="18" s="1"/>
  <c r="AE14" i="18"/>
  <c r="AE79" i="18" s="1"/>
  <c r="AD76" i="18"/>
  <c r="C23" i="27" s="1"/>
  <c r="AE36" i="18"/>
  <c r="AE28" i="18"/>
  <c r="AE34" i="18"/>
  <c r="AE11" i="18"/>
  <c r="AE78" i="18" s="1"/>
  <c r="AE12" i="8"/>
  <c r="AE44" i="8"/>
  <c r="AE33" i="8"/>
  <c r="AE47" i="8"/>
  <c r="AE41" i="8"/>
  <c r="AE30" i="8"/>
  <c r="AE14" i="8"/>
  <c r="AE18" i="8"/>
  <c r="AE69" i="8" s="1"/>
  <c r="AE25" i="8"/>
  <c r="I82" i="28"/>
  <c r="W82" i="28" s="1"/>
  <c r="I83" i="28"/>
  <c r="W83" i="28" s="1"/>
  <c r="AE14" i="10"/>
  <c r="AE80" i="10" s="1"/>
  <c r="AE40" i="10"/>
  <c r="AE39" i="10"/>
  <c r="AE67" i="10"/>
  <c r="AE20" i="10"/>
  <c r="AE29" i="22"/>
  <c r="AE16" i="22"/>
  <c r="AE20" i="22"/>
  <c r="AE24" i="13"/>
  <c r="AE12" i="13"/>
  <c r="Y99" i="19"/>
  <c r="I25" i="1" s="1"/>
  <c r="AE11" i="19"/>
  <c r="AE51" i="19"/>
  <c r="D187" i="28"/>
  <c r="AE41" i="19"/>
  <c r="AE106" i="19" s="1"/>
  <c r="AE26" i="16"/>
  <c r="AE19" i="16"/>
  <c r="AE34" i="9"/>
  <c r="AC88" i="3"/>
  <c r="AE23" i="3"/>
  <c r="AE64" i="3"/>
  <c r="AE88" i="3" s="1"/>
  <c r="AC103" i="19"/>
  <c r="H183" i="28" s="1"/>
  <c r="AE63" i="10"/>
  <c r="AE59" i="10"/>
  <c r="AE11" i="10"/>
  <c r="AE36" i="10"/>
  <c r="AE43" i="10"/>
  <c r="AE41" i="10"/>
  <c r="AE29" i="10"/>
  <c r="AE16" i="10"/>
  <c r="AE81" i="10" s="1"/>
  <c r="D81" i="28"/>
  <c r="O16" i="1" s="1"/>
  <c r="AE55" i="10"/>
  <c r="AE38" i="10"/>
  <c r="AE46" i="10"/>
  <c r="AE35" i="22"/>
  <c r="AE45" i="22"/>
  <c r="AA89" i="13"/>
  <c r="E122" i="28" s="1"/>
  <c r="AE14" i="13"/>
  <c r="AE28" i="13"/>
  <c r="AE42" i="13"/>
  <c r="AE41" i="13"/>
  <c r="AE61" i="13"/>
  <c r="AE65" i="13"/>
  <c r="AE11" i="13"/>
  <c r="AE34" i="13"/>
  <c r="AE21" i="16"/>
  <c r="AC105" i="12"/>
  <c r="H110" i="28" s="1"/>
  <c r="AE87" i="12"/>
  <c r="AE86" i="12"/>
  <c r="AE89" i="12"/>
  <c r="AE88" i="12"/>
  <c r="AE11" i="12"/>
  <c r="AE66" i="12"/>
  <c r="AE19" i="12"/>
  <c r="AE38" i="12"/>
  <c r="AB42" i="12"/>
  <c r="AB104" i="12" s="1"/>
  <c r="AD42" i="12"/>
  <c r="AD104" i="12" s="1"/>
  <c r="Y96" i="12"/>
  <c r="I18" i="1" s="1"/>
  <c r="AE49" i="12"/>
  <c r="AE31" i="12"/>
  <c r="AC102" i="19"/>
  <c r="H182" i="28" s="1"/>
  <c r="AA102" i="19"/>
  <c r="I182" i="28"/>
  <c r="W182" i="28" s="1"/>
  <c r="AE22" i="19"/>
  <c r="AE16" i="20"/>
  <c r="AE29" i="20"/>
  <c r="AE41" i="3"/>
  <c r="AE38" i="3"/>
  <c r="AE51" i="3"/>
  <c r="AC85" i="3"/>
  <c r="AE54" i="3"/>
  <c r="Y81" i="3"/>
  <c r="AC84" i="3"/>
  <c r="AE63" i="3"/>
  <c r="AE17" i="3"/>
  <c r="AC87" i="3"/>
  <c r="AE47" i="3"/>
  <c r="AE11" i="3"/>
  <c r="AE83" i="3" s="1"/>
  <c r="AC91" i="3"/>
  <c r="AE13" i="3"/>
  <c r="AE84" i="3" s="1"/>
  <c r="AE36" i="3"/>
  <c r="AE29" i="3"/>
  <c r="AB34" i="3"/>
  <c r="AB81" i="3" s="1"/>
  <c r="B8" i="27" s="1"/>
  <c r="AE26" i="3"/>
  <c r="AE37" i="23"/>
  <c r="AE20" i="23"/>
  <c r="AE53" i="23"/>
  <c r="AE42" i="23"/>
  <c r="AE55" i="23"/>
  <c r="AE11" i="23"/>
  <c r="AE84" i="23" s="1"/>
  <c r="AE40" i="23"/>
  <c r="AE16" i="23"/>
  <c r="D215" i="28"/>
  <c r="AE34" i="22"/>
  <c r="AE11" i="22"/>
  <c r="AE77" i="22" s="1"/>
  <c r="AE39" i="22"/>
  <c r="AE14" i="22"/>
  <c r="AE11" i="20"/>
  <c r="AE75" i="20" s="1"/>
  <c r="AE34" i="20"/>
  <c r="AE30" i="20"/>
  <c r="AE27" i="20"/>
  <c r="AD38" i="20"/>
  <c r="AD81" i="20" s="1"/>
  <c r="AB38" i="20"/>
  <c r="AB81" i="20" s="1"/>
  <c r="I183" i="28"/>
  <c r="W183" i="28" s="1"/>
  <c r="D186" i="28"/>
  <c r="AE56" i="19"/>
  <c r="AE14" i="19"/>
  <c r="AE102" i="19" s="1"/>
  <c r="AD49" i="19"/>
  <c r="AD99" i="19" s="1"/>
  <c r="C24" i="27" s="1"/>
  <c r="AB49" i="19"/>
  <c r="AB107" i="19" s="1"/>
  <c r="AE45" i="19"/>
  <c r="AE33" i="19"/>
  <c r="AE105" i="19" s="1"/>
  <c r="AA74" i="15"/>
  <c r="AE30" i="15"/>
  <c r="AE31" i="15"/>
  <c r="AE29" i="15"/>
  <c r="AE18" i="15"/>
  <c r="AE35" i="15"/>
  <c r="AE14" i="15"/>
  <c r="AE36" i="15"/>
  <c r="AE11" i="15"/>
  <c r="AE72" i="15" s="1"/>
  <c r="AD33" i="15"/>
  <c r="AD70" i="15" s="1"/>
  <c r="AB33" i="15"/>
  <c r="AB78" i="15" s="1"/>
  <c r="AE16" i="15"/>
  <c r="AE32" i="15"/>
  <c r="D164" i="28"/>
  <c r="O23" i="1" s="1"/>
  <c r="AE31" i="17"/>
  <c r="AD35" i="17"/>
  <c r="AB35" i="17"/>
  <c r="AB89" i="17" s="1"/>
  <c r="AE12" i="17"/>
  <c r="AE27" i="17"/>
  <c r="AE42" i="17"/>
  <c r="D153" i="28"/>
  <c r="O22" i="1" s="1"/>
  <c r="AE16" i="17"/>
  <c r="G35" i="28"/>
  <c r="C260" i="28"/>
  <c r="AE37" i="16"/>
  <c r="AE27" i="16"/>
  <c r="AE47" i="16"/>
  <c r="AE43" i="16"/>
  <c r="AE39" i="16"/>
  <c r="AE30" i="16"/>
  <c r="AE17" i="16"/>
  <c r="AE49" i="16"/>
  <c r="AE45" i="16"/>
  <c r="AE41" i="16"/>
  <c r="AE24" i="16"/>
  <c r="O25" i="1" l="1"/>
  <c r="AE90" i="9"/>
  <c r="F10" i="27"/>
  <c r="AB72" i="8"/>
  <c r="AB64" i="8"/>
  <c r="B13" i="27" s="1"/>
  <c r="AE63" i="24"/>
  <c r="AD77" i="10"/>
  <c r="AE79" i="10"/>
  <c r="P26" i="1"/>
  <c r="O14" i="1"/>
  <c r="P14" i="1" s="1"/>
  <c r="N26" i="1"/>
  <c r="P21" i="1"/>
  <c r="N21" i="1"/>
  <c r="P13" i="1"/>
  <c r="N13" i="1"/>
  <c r="P25" i="1"/>
  <c r="N25" i="1"/>
  <c r="N15" i="1"/>
  <c r="P15" i="1"/>
  <c r="P22" i="1"/>
  <c r="N22" i="1"/>
  <c r="P17" i="1"/>
  <c r="N17" i="1"/>
  <c r="P19" i="1"/>
  <c r="N19" i="1"/>
  <c r="P24" i="1"/>
  <c r="N24" i="1"/>
  <c r="N18" i="1"/>
  <c r="P18" i="1"/>
  <c r="O28" i="1"/>
  <c r="N30" i="1"/>
  <c r="P30" i="1"/>
  <c r="P20" i="1"/>
  <c r="N20" i="1"/>
  <c r="P23" i="1"/>
  <c r="N23" i="1"/>
  <c r="N11" i="1"/>
  <c r="P11" i="1"/>
  <c r="O12" i="1"/>
  <c r="O31" i="1"/>
  <c r="O10" i="1"/>
  <c r="O27" i="1"/>
  <c r="D264" i="28"/>
  <c r="I48" i="28"/>
  <c r="W48" i="28" s="1"/>
  <c r="AE52" i="5"/>
  <c r="AD48" i="5"/>
  <c r="C10" i="27" s="1"/>
  <c r="AB48" i="5"/>
  <c r="B10" i="27" s="1"/>
  <c r="F48" i="28"/>
  <c r="AE69" i="7"/>
  <c r="AD67" i="7"/>
  <c r="C12" i="27" s="1"/>
  <c r="AB67" i="7"/>
  <c r="B12" i="27" s="1"/>
  <c r="F250" i="28"/>
  <c r="G250" i="28" s="1"/>
  <c r="AC69" i="21"/>
  <c r="H209" i="28" s="1"/>
  <c r="AA88" i="17"/>
  <c r="E152" i="28" s="1"/>
  <c r="F198" i="28"/>
  <c r="G198" i="28" s="1"/>
  <c r="I128" i="28"/>
  <c r="W128" i="28" s="1"/>
  <c r="AA71" i="24"/>
  <c r="E242" i="28" s="1"/>
  <c r="F159" i="28"/>
  <c r="AE83" i="13"/>
  <c r="D275" i="28"/>
  <c r="G248" i="28"/>
  <c r="AA52" i="25"/>
  <c r="E249" i="28" s="1"/>
  <c r="F148" i="28"/>
  <c r="I175" i="28"/>
  <c r="W175" i="28" s="1"/>
  <c r="AA90" i="14"/>
  <c r="E133" i="28" s="1"/>
  <c r="AE86" i="17"/>
  <c r="AE58" i="25"/>
  <c r="AA67" i="21"/>
  <c r="E207" i="28" s="1"/>
  <c r="AE82" i="10"/>
  <c r="AA61" i="4"/>
  <c r="E26" i="28" s="1"/>
  <c r="AE98" i="12"/>
  <c r="AA83" i="18"/>
  <c r="E175" i="28" s="1"/>
  <c r="AA86" i="17"/>
  <c r="E150" i="28" s="1"/>
  <c r="AC90" i="17"/>
  <c r="H154" i="28" s="1"/>
  <c r="AC54" i="5"/>
  <c r="H33" i="28" s="1"/>
  <c r="AA86" i="23"/>
  <c r="E227" i="28" s="1"/>
  <c r="AE70" i="21"/>
  <c r="AE91" i="14"/>
  <c r="AA65" i="24"/>
  <c r="E236" i="28" s="1"/>
  <c r="F98" i="28"/>
  <c r="G98" i="28" s="1"/>
  <c r="D268" i="28"/>
  <c r="AE84" i="14"/>
  <c r="AA85" i="23"/>
  <c r="E226" i="28" s="1"/>
  <c r="G251" i="28"/>
  <c r="D273" i="28"/>
  <c r="D271" i="28"/>
  <c r="F252" i="28"/>
  <c r="G252" i="28" s="1"/>
  <c r="AE103" i="12"/>
  <c r="AE82" i="13"/>
  <c r="AE91" i="17"/>
  <c r="AE54" i="5"/>
  <c r="F188" i="28"/>
  <c r="AE79" i="22"/>
  <c r="AE72" i="21"/>
  <c r="AC67" i="24"/>
  <c r="H238" i="28" s="1"/>
  <c r="AE90" i="13"/>
  <c r="AE101" i="19"/>
  <c r="AC67" i="8"/>
  <c r="H60" i="28" s="1"/>
  <c r="AE85" i="14"/>
  <c r="D277" i="28"/>
  <c r="G206" i="28"/>
  <c r="D16" i="28"/>
  <c r="O9" i="1" s="1"/>
  <c r="AA85" i="3"/>
  <c r="H12" i="28"/>
  <c r="F11" i="28"/>
  <c r="G11" i="28" s="1"/>
  <c r="I10" i="28"/>
  <c r="W10" i="28" s="1"/>
  <c r="H18" i="28"/>
  <c r="H11" i="28"/>
  <c r="H17" i="28"/>
  <c r="F14" i="28"/>
  <c r="I14" i="28"/>
  <c r="W14" i="28" s="1"/>
  <c r="H15" i="28"/>
  <c r="AC61" i="4"/>
  <c r="H24" i="28"/>
  <c r="D279" i="28"/>
  <c r="H254" i="28"/>
  <c r="H250" i="28"/>
  <c r="H207" i="28"/>
  <c r="H22" i="28"/>
  <c r="I44" i="28"/>
  <c r="W44" i="28" s="1"/>
  <c r="F253" i="28"/>
  <c r="G253" i="28" s="1"/>
  <c r="D272" i="28"/>
  <c r="E206" i="28"/>
  <c r="I23" i="28"/>
  <c r="W23" i="28" s="1"/>
  <c r="AC61" i="6"/>
  <c r="I42" i="28"/>
  <c r="W42" i="28" s="1"/>
  <c r="E40" i="28"/>
  <c r="H249" i="28"/>
  <c r="E250" i="28"/>
  <c r="H40" i="28"/>
  <c r="E24" i="28"/>
  <c r="E251" i="28"/>
  <c r="F22" i="28"/>
  <c r="G22" i="28" s="1"/>
  <c r="G40" i="28"/>
  <c r="AC58" i="25"/>
  <c r="H206" i="28"/>
  <c r="H253" i="28"/>
  <c r="E252" i="28"/>
  <c r="H252" i="28"/>
  <c r="H251" i="28"/>
  <c r="I25" i="28"/>
  <c r="W25" i="28" s="1"/>
  <c r="I45" i="28"/>
  <c r="W45" i="28" s="1"/>
  <c r="F165" i="28"/>
  <c r="AE78" i="22"/>
  <c r="AE95" i="9"/>
  <c r="AC79" i="22"/>
  <c r="H217" i="28" s="1"/>
  <c r="I181" i="28"/>
  <c r="W181" i="28" s="1"/>
  <c r="I148" i="28"/>
  <c r="W148" i="28" s="1"/>
  <c r="AE83" i="17"/>
  <c r="G138" i="28"/>
  <c r="AE61" i="16"/>
  <c r="AC83" i="13"/>
  <c r="H116" i="28" s="1"/>
  <c r="AC79" i="10"/>
  <c r="H81" i="28" s="1"/>
  <c r="AC97" i="9"/>
  <c r="H77" i="28" s="1"/>
  <c r="F59" i="28"/>
  <c r="AC70" i="7"/>
  <c r="H49" i="28" s="1"/>
  <c r="H48" i="28"/>
  <c r="AE73" i="7"/>
  <c r="AA56" i="25"/>
  <c r="AC89" i="3"/>
  <c r="I255" i="28"/>
  <c r="W255" i="28" s="1"/>
  <c r="AD89" i="14"/>
  <c r="I132" i="28" s="1"/>
  <c r="W132" i="28" s="1"/>
  <c r="AE68" i="24"/>
  <c r="AE74" i="7"/>
  <c r="AE63" i="16"/>
  <c r="AE92" i="23"/>
  <c r="AD88" i="13"/>
  <c r="AC88" i="13" s="1"/>
  <c r="H121" i="28" s="1"/>
  <c r="AE71" i="8"/>
  <c r="AD107" i="19"/>
  <c r="AC107" i="19" s="1"/>
  <c r="H187" i="28" s="1"/>
  <c r="AB75" i="7"/>
  <c r="AB96" i="9"/>
  <c r="F76" i="28" s="1"/>
  <c r="AE90" i="17"/>
  <c r="AE109" i="19"/>
  <c r="AE80" i="22"/>
  <c r="AE73" i="15"/>
  <c r="I143" i="28"/>
  <c r="W143" i="28" s="1"/>
  <c r="F237" i="28"/>
  <c r="G237" i="28" s="1"/>
  <c r="AE86" i="23"/>
  <c r="AE67" i="8"/>
  <c r="AE81" i="22"/>
  <c r="AE84" i="22"/>
  <c r="AE62" i="16"/>
  <c r="AE84" i="13"/>
  <c r="I222" i="28"/>
  <c r="W222" i="28" s="1"/>
  <c r="AE91" i="9"/>
  <c r="AE66" i="8"/>
  <c r="AE92" i="9"/>
  <c r="F65" i="28"/>
  <c r="AE82" i="22"/>
  <c r="AE65" i="16"/>
  <c r="AE93" i="9"/>
  <c r="I50" i="28"/>
  <c r="AC71" i="7"/>
  <c r="H50" i="28" s="1"/>
  <c r="AE88" i="17"/>
  <c r="AE87" i="23"/>
  <c r="AE75" i="15"/>
  <c r="AD78" i="15"/>
  <c r="AC78" i="15" s="1"/>
  <c r="H164" i="28" s="1"/>
  <c r="F121" i="28"/>
  <c r="I221" i="28"/>
  <c r="W221" i="28" s="1"/>
  <c r="H37" i="28"/>
  <c r="AE91" i="23"/>
  <c r="AD89" i="17"/>
  <c r="I153" i="28" s="1"/>
  <c r="W153" i="28" s="1"/>
  <c r="AE80" i="15"/>
  <c r="AE87" i="14"/>
  <c r="AE94" i="9"/>
  <c r="AE71" i="21"/>
  <c r="AE73" i="24"/>
  <c r="AE77" i="15"/>
  <c r="AE88" i="14"/>
  <c r="AE88" i="23"/>
  <c r="AE89" i="23"/>
  <c r="AE85" i="17"/>
  <c r="AB89" i="14"/>
  <c r="AE86" i="14"/>
  <c r="AE70" i="8"/>
  <c r="AE86" i="13"/>
  <c r="AE73" i="8"/>
  <c r="AE74" i="8"/>
  <c r="AE104" i="19"/>
  <c r="AE108" i="19"/>
  <c r="AE59" i="16"/>
  <c r="AE85" i="13"/>
  <c r="AE87" i="13"/>
  <c r="AE87" i="17"/>
  <c r="AE82" i="20"/>
  <c r="AE78" i="20"/>
  <c r="AE80" i="20"/>
  <c r="AE76" i="20"/>
  <c r="AE77" i="20"/>
  <c r="AE79" i="20"/>
  <c r="AE83" i="10"/>
  <c r="AE84" i="10"/>
  <c r="AE86" i="10"/>
  <c r="G110" i="28"/>
  <c r="D270" i="28"/>
  <c r="D266" i="28"/>
  <c r="W24" i="28"/>
  <c r="C262" i="28"/>
  <c r="C282" i="28"/>
  <c r="C284" i="28" s="1"/>
  <c r="AE50" i="5"/>
  <c r="AC50" i="5"/>
  <c r="H30" i="28" s="1"/>
  <c r="AE101" i="12"/>
  <c r="AE106" i="12"/>
  <c r="AE107" i="12"/>
  <c r="AE99" i="12"/>
  <c r="I92" i="28"/>
  <c r="W92" i="28" s="1"/>
  <c r="AE99" i="11"/>
  <c r="AE95" i="11"/>
  <c r="AE100" i="11"/>
  <c r="AE96" i="11"/>
  <c r="AC87" i="17"/>
  <c r="H151" i="28" s="1"/>
  <c r="B14" i="27"/>
  <c r="AD88" i="9"/>
  <c r="C14" i="27" s="1"/>
  <c r="AA70" i="24"/>
  <c r="E241" i="28" s="1"/>
  <c r="I177" i="28"/>
  <c r="W177" i="28" s="1"/>
  <c r="AE82" i="18"/>
  <c r="AC79" i="18"/>
  <c r="H171" i="28" s="1"/>
  <c r="AE86" i="18"/>
  <c r="AC80" i="18"/>
  <c r="H172" i="28" s="1"/>
  <c r="AE85" i="18"/>
  <c r="AE83" i="18"/>
  <c r="AE81" i="18"/>
  <c r="AE84" i="18"/>
  <c r="AD56" i="16"/>
  <c r="C20" i="27" s="1"/>
  <c r="AB59" i="26"/>
  <c r="I258" i="28" s="1"/>
  <c r="AC83" i="3"/>
  <c r="I242" i="28"/>
  <c r="W242" i="28" s="1"/>
  <c r="I239" i="28"/>
  <c r="W239" i="28" s="1"/>
  <c r="B15" i="27"/>
  <c r="E48" i="28"/>
  <c r="F154" i="28"/>
  <c r="G154" i="28" s="1"/>
  <c r="G226" i="28"/>
  <c r="AC85" i="23"/>
  <c r="H226" i="28" s="1"/>
  <c r="AA72" i="7"/>
  <c r="E51" i="28" s="1"/>
  <c r="AE35" i="16"/>
  <c r="AE56" i="16" s="1"/>
  <c r="C13" i="27"/>
  <c r="AE39" i="8"/>
  <c r="AE64" i="8" s="1"/>
  <c r="AA67" i="24"/>
  <c r="E238" i="28" s="1"/>
  <c r="I9" i="1"/>
  <c r="AC97" i="11"/>
  <c r="H96" i="28" s="1"/>
  <c r="AE87" i="3"/>
  <c r="AC86" i="3"/>
  <c r="I13" i="28"/>
  <c r="W13" i="28" s="1"/>
  <c r="U59" i="26"/>
  <c r="AD75" i="22"/>
  <c r="C27" i="27" s="1"/>
  <c r="AE43" i="22"/>
  <c r="AE83" i="22" s="1"/>
  <c r="C15" i="27"/>
  <c r="AE86" i="3"/>
  <c r="AA84" i="3"/>
  <c r="I26" i="28"/>
  <c r="AC62" i="6"/>
  <c r="I43" i="28"/>
  <c r="W43" i="28" s="1"/>
  <c r="AC60" i="6"/>
  <c r="AE61" i="6"/>
  <c r="AC60" i="4"/>
  <c r="AC63" i="6"/>
  <c r="D11" i="27"/>
  <c r="AE56" i="6"/>
  <c r="AC58" i="4"/>
  <c r="AA57" i="4"/>
  <c r="D9" i="27"/>
  <c r="D26" i="27"/>
  <c r="AB75" i="22"/>
  <c r="B27" i="27" s="1"/>
  <c r="AA83" i="22"/>
  <c r="E221" i="28" s="1"/>
  <c r="AB80" i="13"/>
  <c r="B18" i="27" s="1"/>
  <c r="I230" i="28"/>
  <c r="W230" i="28" s="1"/>
  <c r="AB90" i="3"/>
  <c r="D8" i="27"/>
  <c r="G241" i="28"/>
  <c r="G238" i="28"/>
  <c r="D29" i="27"/>
  <c r="AA91" i="23"/>
  <c r="E232" i="28" s="1"/>
  <c r="AC84" i="14"/>
  <c r="H127" i="28" s="1"/>
  <c r="G127" i="28"/>
  <c r="AA86" i="14"/>
  <c r="E129" i="28" s="1"/>
  <c r="AC96" i="11"/>
  <c r="H95" i="28" s="1"/>
  <c r="AC83" i="14"/>
  <c r="H126" i="28" s="1"/>
  <c r="AA85" i="17"/>
  <c r="E149" i="28" s="1"/>
  <c r="AC91" i="14"/>
  <c r="H134" i="28" s="1"/>
  <c r="AA83" i="14"/>
  <c r="E126" i="28" s="1"/>
  <c r="AA87" i="14"/>
  <c r="E130" i="28" s="1"/>
  <c r="G134" i="28"/>
  <c r="AC85" i="10"/>
  <c r="H87" i="28" s="1"/>
  <c r="AE44" i="10"/>
  <c r="AE85" i="10" s="1"/>
  <c r="AC82" i="10"/>
  <c r="H84" i="28" s="1"/>
  <c r="G78" i="28"/>
  <c r="AC98" i="9"/>
  <c r="H78" i="28" s="1"/>
  <c r="AA92" i="9"/>
  <c r="E72" i="28" s="1"/>
  <c r="AC74" i="7"/>
  <c r="H53" i="28" s="1"/>
  <c r="AD90" i="3"/>
  <c r="AE76" i="18"/>
  <c r="AA83" i="17"/>
  <c r="E147" i="28" s="1"/>
  <c r="AD81" i="17"/>
  <c r="C21" i="27" s="1"/>
  <c r="AE35" i="17"/>
  <c r="AE89" i="17" s="1"/>
  <c r="AB56" i="16"/>
  <c r="B20" i="27" s="1"/>
  <c r="AC85" i="13"/>
  <c r="H118" i="28" s="1"/>
  <c r="AA91" i="14"/>
  <c r="E134" i="28" s="1"/>
  <c r="D19" i="27"/>
  <c r="AE38" i="13"/>
  <c r="AE88" i="13" s="1"/>
  <c r="AA88" i="13"/>
  <c r="E121" i="28" s="1"/>
  <c r="AC99" i="11"/>
  <c r="H98" i="28" s="1"/>
  <c r="AA97" i="11"/>
  <c r="E96" i="28" s="1"/>
  <c r="AC95" i="11"/>
  <c r="H94" i="28" s="1"/>
  <c r="AD90" i="11"/>
  <c r="C16" i="27" s="1"/>
  <c r="AA93" i="11"/>
  <c r="E92" i="28" s="1"/>
  <c r="F92" i="28"/>
  <c r="AA95" i="11"/>
  <c r="E94" i="28" s="1"/>
  <c r="AC93" i="9"/>
  <c r="H73" i="28" s="1"/>
  <c r="AC94" i="9"/>
  <c r="H74" i="28" s="1"/>
  <c r="AA74" i="7"/>
  <c r="E53" i="28" s="1"/>
  <c r="AA98" i="9"/>
  <c r="E78" i="28" s="1"/>
  <c r="G51" i="28"/>
  <c r="AC73" i="7"/>
  <c r="H52" i="28" s="1"/>
  <c r="AC72" i="7"/>
  <c r="H51" i="28" s="1"/>
  <c r="AE32" i="5"/>
  <c r="AE48" i="5" s="1"/>
  <c r="G24" i="28"/>
  <c r="AA93" i="9"/>
  <c r="E73" i="28" s="1"/>
  <c r="F123" i="28"/>
  <c r="G123" i="28" s="1"/>
  <c r="G249" i="28"/>
  <c r="AC64" i="16"/>
  <c r="H143" i="28" s="1"/>
  <c r="F194" i="28"/>
  <c r="G194" i="28" s="1"/>
  <c r="AC99" i="12"/>
  <c r="H104" i="28" s="1"/>
  <c r="I162" i="28"/>
  <c r="W162" i="28" s="1"/>
  <c r="I106" i="28"/>
  <c r="W106" i="28" s="1"/>
  <c r="I229" i="28"/>
  <c r="W229" i="28" s="1"/>
  <c r="AA99" i="12"/>
  <c r="E104" i="28" s="1"/>
  <c r="AA87" i="13"/>
  <c r="E120" i="28" s="1"/>
  <c r="AC71" i="8"/>
  <c r="H64" i="28" s="1"/>
  <c r="AA59" i="16"/>
  <c r="E138" i="28" s="1"/>
  <c r="AC107" i="12"/>
  <c r="H112" i="28" s="1"/>
  <c r="G52" i="28"/>
  <c r="I165" i="28"/>
  <c r="W165" i="28" s="1"/>
  <c r="I155" i="28"/>
  <c r="W155" i="28" s="1"/>
  <c r="G104" i="28"/>
  <c r="AA105" i="12"/>
  <c r="E110" i="28" s="1"/>
  <c r="AC90" i="13"/>
  <c r="H123" i="28" s="1"/>
  <c r="AC66" i="8"/>
  <c r="H59" i="28" s="1"/>
  <c r="F95" i="28"/>
  <c r="G95" i="28" s="1"/>
  <c r="G53" i="28"/>
  <c r="G77" i="28"/>
  <c r="AC77" i="20"/>
  <c r="H195" i="28" s="1"/>
  <c r="AA94" i="9"/>
  <c r="E74" i="28" s="1"/>
  <c r="G126" i="28"/>
  <c r="AA73" i="7"/>
  <c r="E52" i="28" s="1"/>
  <c r="AC84" i="13"/>
  <c r="H117" i="28" s="1"/>
  <c r="G73" i="28"/>
  <c r="G94" i="28"/>
  <c r="I149" i="28"/>
  <c r="W149" i="28" s="1"/>
  <c r="AC98" i="11"/>
  <c r="H97" i="28" s="1"/>
  <c r="I97" i="28"/>
  <c r="W97" i="28" s="1"/>
  <c r="AC69" i="8"/>
  <c r="H62" i="28" s="1"/>
  <c r="I29" i="28"/>
  <c r="AC52" i="5"/>
  <c r="H29" i="28" s="1"/>
  <c r="I76" i="28"/>
  <c r="W76" i="28" s="1"/>
  <c r="AC96" i="9"/>
  <c r="H76" i="28" s="1"/>
  <c r="I91" i="28"/>
  <c r="W91" i="28" s="1"/>
  <c r="AC92" i="11"/>
  <c r="H91" i="28" s="1"/>
  <c r="AA76" i="7"/>
  <c r="E55" i="28" s="1"/>
  <c r="F55" i="28"/>
  <c r="G55" i="28" s="1"/>
  <c r="F56" i="28"/>
  <c r="G56" i="28" s="1"/>
  <c r="AA77" i="7"/>
  <c r="E56" i="28" s="1"/>
  <c r="I210" i="28"/>
  <c r="W210" i="28" s="1"/>
  <c r="AC70" i="21"/>
  <c r="AA50" i="5"/>
  <c r="E30" i="28" s="1"/>
  <c r="F30" i="28"/>
  <c r="G30" i="28" s="1"/>
  <c r="F128" i="28"/>
  <c r="AA85" i="14"/>
  <c r="E128" i="28" s="1"/>
  <c r="AC68" i="21"/>
  <c r="I208" i="28"/>
  <c r="W208" i="28" s="1"/>
  <c r="I205" i="28"/>
  <c r="AC65" i="21"/>
  <c r="F33" i="28"/>
  <c r="G33" i="28" s="1"/>
  <c r="AA54" i="5"/>
  <c r="E33" i="28" s="1"/>
  <c r="F43" i="28"/>
  <c r="AA61" i="6"/>
  <c r="F37" i="28"/>
  <c r="G37" i="28" s="1"/>
  <c r="E37" i="28"/>
  <c r="AE42" i="11"/>
  <c r="AE98" i="11" s="1"/>
  <c r="AB90" i="11"/>
  <c r="B16" i="27" s="1"/>
  <c r="AA88" i="14"/>
  <c r="E131" i="28" s="1"/>
  <c r="F131" i="28"/>
  <c r="AA91" i="9"/>
  <c r="E71" i="28" s="1"/>
  <c r="F71" i="28"/>
  <c r="G71" i="28" s="1"/>
  <c r="I129" i="28"/>
  <c r="W129" i="28" s="1"/>
  <c r="AC86" i="14"/>
  <c r="H129" i="28" s="1"/>
  <c r="F75" i="28"/>
  <c r="AA95" i="9"/>
  <c r="E75" i="28" s="1"/>
  <c r="I122" i="28"/>
  <c r="W122" i="28" s="1"/>
  <c r="F21" i="28"/>
  <c r="AA56" i="4"/>
  <c r="F244" i="28"/>
  <c r="AA73" i="24"/>
  <c r="E244" i="28" s="1"/>
  <c r="I72" i="28"/>
  <c r="AC92" i="9"/>
  <c r="H72" i="28" s="1"/>
  <c r="F45" i="28"/>
  <c r="AA63" i="6"/>
  <c r="D30" i="27"/>
  <c r="AE68" i="21"/>
  <c r="I130" i="28"/>
  <c r="W130" i="28" s="1"/>
  <c r="W275" i="28" s="1"/>
  <c r="AC87" i="14"/>
  <c r="H130" i="28" s="1"/>
  <c r="F205" i="28"/>
  <c r="AA65" i="21"/>
  <c r="F209" i="28"/>
  <c r="G209" i="28" s="1"/>
  <c r="AA69" i="21"/>
  <c r="F211" i="28"/>
  <c r="AA71" i="21"/>
  <c r="G74" i="28"/>
  <c r="I160" i="28"/>
  <c r="W160" i="28" s="1"/>
  <c r="F42" i="28"/>
  <c r="AA60" i="6"/>
  <c r="F25" i="28"/>
  <c r="AA60" i="4"/>
  <c r="F36" i="28"/>
  <c r="AA56" i="5"/>
  <c r="E36" i="28" s="1"/>
  <c r="AC50" i="25"/>
  <c r="I247" i="28"/>
  <c r="W247" i="28" s="1"/>
  <c r="I54" i="28"/>
  <c r="W54" i="28" s="1"/>
  <c r="AC75" i="7"/>
  <c r="H54" i="28" s="1"/>
  <c r="AA70" i="7"/>
  <c r="E49" i="28" s="1"/>
  <c r="F49" i="28"/>
  <c r="G49" i="28" s="1"/>
  <c r="AA58" i="4"/>
  <c r="F23" i="28"/>
  <c r="F99" i="28"/>
  <c r="AA100" i="11"/>
  <c r="E99" i="28" s="1"/>
  <c r="AE50" i="25"/>
  <c r="AE48" i="25"/>
  <c r="F208" i="28"/>
  <c r="AA68" i="21"/>
  <c r="F254" i="28"/>
  <c r="G254" i="28" s="1"/>
  <c r="AA57" i="25"/>
  <c r="G195" i="28"/>
  <c r="I131" i="28"/>
  <c r="W131" i="28" s="1"/>
  <c r="AC88" i="14"/>
  <c r="H131" i="28" s="1"/>
  <c r="AA70" i="21"/>
  <c r="F210" i="28"/>
  <c r="AC91" i="23"/>
  <c r="H232" i="28" s="1"/>
  <c r="I232" i="28"/>
  <c r="W232" i="28" s="1"/>
  <c r="AE44" i="7"/>
  <c r="AE75" i="7" s="1"/>
  <c r="AB81" i="17"/>
  <c r="B21" i="27" s="1"/>
  <c r="F212" i="28"/>
  <c r="AA72" i="21"/>
  <c r="F255" i="28"/>
  <c r="AA58" i="25"/>
  <c r="I99" i="28"/>
  <c r="W99" i="28" s="1"/>
  <c r="AC100" i="11"/>
  <c r="H99" i="28" s="1"/>
  <c r="I211" i="28"/>
  <c r="W211" i="28" s="1"/>
  <c r="AC71" i="21"/>
  <c r="F239" i="28"/>
  <c r="AA68" i="24"/>
  <c r="E239" i="28" s="1"/>
  <c r="AC81" i="20"/>
  <c r="H199" i="28" s="1"/>
  <c r="G120" i="28"/>
  <c r="AC87" i="13"/>
  <c r="H120" i="28" s="1"/>
  <c r="F44" i="28"/>
  <c r="AA62" i="6"/>
  <c r="F29" i="28"/>
  <c r="AA52" i="5"/>
  <c r="E29" i="28" s="1"/>
  <c r="I212" i="28"/>
  <c r="AC72" i="21"/>
  <c r="I244" i="28"/>
  <c r="W244" i="28" s="1"/>
  <c r="H244" i="28"/>
  <c r="F70" i="28"/>
  <c r="AA90" i="9"/>
  <c r="E70" i="28" s="1"/>
  <c r="AE56" i="4"/>
  <c r="AE54" i="4"/>
  <c r="I21" i="28"/>
  <c r="I265" i="28" s="1"/>
  <c r="AC56" i="4"/>
  <c r="AC56" i="5"/>
  <c r="H36" i="28" s="1"/>
  <c r="I36" i="28"/>
  <c r="W36" i="28" s="1"/>
  <c r="AE63" i="21"/>
  <c r="I236" i="28"/>
  <c r="W236" i="28" s="1"/>
  <c r="H236" i="28"/>
  <c r="AE41" i="9"/>
  <c r="AE96" i="9" s="1"/>
  <c r="F247" i="28"/>
  <c r="AA50" i="25"/>
  <c r="AE35" i="14"/>
  <c r="AE89" i="14" s="1"/>
  <c r="F100" i="28"/>
  <c r="G100" i="28" s="1"/>
  <c r="AA101" i="11"/>
  <c r="E100" i="28" s="1"/>
  <c r="I133" i="28"/>
  <c r="W133" i="28" s="1"/>
  <c r="AC90" i="14"/>
  <c r="H133" i="28" s="1"/>
  <c r="AA89" i="17"/>
  <c r="E153" i="28" s="1"/>
  <c r="G96" i="28"/>
  <c r="AC82" i="18"/>
  <c r="H174" i="28" s="1"/>
  <c r="I178" i="28"/>
  <c r="W178" i="28" s="1"/>
  <c r="AC86" i="18"/>
  <c r="H178" i="28" s="1"/>
  <c r="F174" i="28"/>
  <c r="G174" i="28" s="1"/>
  <c r="AA82" i="18"/>
  <c r="E174" i="28" s="1"/>
  <c r="F173" i="28"/>
  <c r="AA81" i="18"/>
  <c r="E173" i="28" s="1"/>
  <c r="F170" i="28"/>
  <c r="AA78" i="18"/>
  <c r="E170" i="28" s="1"/>
  <c r="F171" i="28"/>
  <c r="G171" i="28" s="1"/>
  <c r="AA79" i="18"/>
  <c r="E171" i="28" s="1"/>
  <c r="I176" i="28"/>
  <c r="W176" i="28" s="1"/>
  <c r="AC84" i="18"/>
  <c r="H176" i="28" s="1"/>
  <c r="F177" i="28"/>
  <c r="AA85" i="18"/>
  <c r="E177" i="28" s="1"/>
  <c r="I173" i="28"/>
  <c r="W173" i="28" s="1"/>
  <c r="AC81" i="18"/>
  <c r="H173" i="28" s="1"/>
  <c r="D23" i="27"/>
  <c r="F176" i="28"/>
  <c r="AA84" i="18"/>
  <c r="E176" i="28" s="1"/>
  <c r="I170" i="28"/>
  <c r="W170" i="28" s="1"/>
  <c r="AC78" i="18"/>
  <c r="H170" i="28" s="1"/>
  <c r="F172" i="28"/>
  <c r="G172" i="28" s="1"/>
  <c r="AA80" i="18"/>
  <c r="E172" i="28" s="1"/>
  <c r="AA86" i="18"/>
  <c r="E178" i="28" s="1"/>
  <c r="F178" i="28"/>
  <c r="AC70" i="8"/>
  <c r="H63" i="28" s="1"/>
  <c r="AC74" i="8"/>
  <c r="H67" i="28" s="1"/>
  <c r="AC72" i="8"/>
  <c r="H65" i="28" s="1"/>
  <c r="I65" i="28"/>
  <c r="W65" i="28" s="1"/>
  <c r="AC80" i="10"/>
  <c r="H82" i="28" s="1"/>
  <c r="AC86" i="10"/>
  <c r="H88" i="28" s="1"/>
  <c r="F63" i="28"/>
  <c r="G63" i="28" s="1"/>
  <c r="AA70" i="8"/>
  <c r="E63" i="28" s="1"/>
  <c r="I66" i="28"/>
  <c r="AC73" i="8"/>
  <c r="H66" i="28" s="1"/>
  <c r="AA73" i="8"/>
  <c r="E66" i="28" s="1"/>
  <c r="F66" i="28"/>
  <c r="AC81" i="10"/>
  <c r="H83" i="28" s="1"/>
  <c r="F60" i="28"/>
  <c r="G60" i="28" s="1"/>
  <c r="E60" i="28"/>
  <c r="F64" i="28"/>
  <c r="G64" i="28" s="1"/>
  <c r="AA71" i="8"/>
  <c r="E64" i="28" s="1"/>
  <c r="AA69" i="8"/>
  <c r="E62" i="28" s="1"/>
  <c r="F62" i="28"/>
  <c r="G62" i="28" s="1"/>
  <c r="F67" i="28"/>
  <c r="G67" i="28" s="1"/>
  <c r="AA74" i="8"/>
  <c r="E67" i="28" s="1"/>
  <c r="AA84" i="22"/>
  <c r="E222" i="28" s="1"/>
  <c r="F119" i="28"/>
  <c r="AC81" i="22"/>
  <c r="H219" i="28" s="1"/>
  <c r="F219" i="28"/>
  <c r="G219" i="28" s="1"/>
  <c r="AA82" i="22"/>
  <c r="E220" i="28" s="1"/>
  <c r="AA107" i="19"/>
  <c r="W75" i="28"/>
  <c r="AC95" i="9"/>
  <c r="H75" i="28" s="1"/>
  <c r="AA78" i="15"/>
  <c r="F274" i="28"/>
  <c r="F12" i="28"/>
  <c r="AE85" i="3"/>
  <c r="AE89" i="3"/>
  <c r="AE91" i="3"/>
  <c r="F184" i="28"/>
  <c r="G184" i="28" s="1"/>
  <c r="AC104" i="19"/>
  <c r="H184" i="28" s="1"/>
  <c r="I87" i="28"/>
  <c r="W87" i="28" s="1"/>
  <c r="G82" i="28"/>
  <c r="AA80" i="10"/>
  <c r="E82" i="28" s="1"/>
  <c r="F87" i="28"/>
  <c r="AA85" i="10"/>
  <c r="E87" i="28" s="1"/>
  <c r="F88" i="28"/>
  <c r="G88" i="28" s="1"/>
  <c r="AA86" i="10"/>
  <c r="E88" i="28" s="1"/>
  <c r="I86" i="28"/>
  <c r="W86" i="28" s="1"/>
  <c r="AC84" i="10"/>
  <c r="H86" i="28" s="1"/>
  <c r="F85" i="28"/>
  <c r="AA83" i="10"/>
  <c r="E85" i="28" s="1"/>
  <c r="F81" i="28"/>
  <c r="AA79" i="10"/>
  <c r="E81" i="28" s="1"/>
  <c r="F83" i="28"/>
  <c r="G83" i="28" s="1"/>
  <c r="AA81" i="10"/>
  <c r="E83" i="28" s="1"/>
  <c r="I85" i="28"/>
  <c r="W85" i="28" s="1"/>
  <c r="AC83" i="10"/>
  <c r="H85" i="28" s="1"/>
  <c r="F84" i="28"/>
  <c r="G84" i="28" s="1"/>
  <c r="AA82" i="10"/>
  <c r="E84" i="28" s="1"/>
  <c r="AA84" i="10"/>
  <c r="E86" i="28" s="1"/>
  <c r="F86" i="28"/>
  <c r="AC83" i="22"/>
  <c r="H221" i="28" s="1"/>
  <c r="I216" i="28"/>
  <c r="W216" i="28" s="1"/>
  <c r="F215" i="28"/>
  <c r="AA77" i="22"/>
  <c r="E215" i="28" s="1"/>
  <c r="I218" i="28"/>
  <c r="W218" i="28" s="1"/>
  <c r="AC86" i="13"/>
  <c r="H119" i="28" s="1"/>
  <c r="I119" i="28"/>
  <c r="W119" i="28" s="1"/>
  <c r="F118" i="28"/>
  <c r="G118" i="28" s="1"/>
  <c r="AA85" i="13"/>
  <c r="E118" i="28" s="1"/>
  <c r="F117" i="28"/>
  <c r="G117" i="28" s="1"/>
  <c r="AA84" i="13"/>
  <c r="E117" i="28" s="1"/>
  <c r="AA83" i="13"/>
  <c r="E116" i="28" s="1"/>
  <c r="F116" i="28"/>
  <c r="G116" i="28" s="1"/>
  <c r="I140" i="28"/>
  <c r="W140" i="28" s="1"/>
  <c r="AC63" i="16"/>
  <c r="H142" i="28" s="1"/>
  <c r="AC65" i="16"/>
  <c r="H144" i="28" s="1"/>
  <c r="AA58" i="16"/>
  <c r="E137" i="28" s="1"/>
  <c r="F115" i="28"/>
  <c r="AA82" i="13"/>
  <c r="E115" i="28" s="1"/>
  <c r="I115" i="28"/>
  <c r="W115" i="28" s="1"/>
  <c r="AC82" i="13"/>
  <c r="H115" i="28" s="1"/>
  <c r="AC62" i="16"/>
  <c r="H141" i="28" s="1"/>
  <c r="I137" i="28"/>
  <c r="W137" i="28" s="1"/>
  <c r="AC58" i="16"/>
  <c r="H137" i="28" s="1"/>
  <c r="AC102" i="12"/>
  <c r="H107" i="28" s="1"/>
  <c r="AD96" i="12"/>
  <c r="C17" i="27" s="1"/>
  <c r="AE42" i="12"/>
  <c r="AE104" i="12" s="1"/>
  <c r="AA105" i="19"/>
  <c r="E185" i="28" s="1"/>
  <c r="F108" i="28"/>
  <c r="G108" i="28" s="1"/>
  <c r="AC103" i="12"/>
  <c r="H108" i="28" s="1"/>
  <c r="AC98" i="12"/>
  <c r="H103" i="28" s="1"/>
  <c r="I103" i="28"/>
  <c r="W103" i="28" s="1"/>
  <c r="F103" i="28"/>
  <c r="AA98" i="12"/>
  <c r="E103" i="28" s="1"/>
  <c r="F106" i="28"/>
  <c r="AA101" i="12"/>
  <c r="E106" i="28" s="1"/>
  <c r="F112" i="28"/>
  <c r="G112" i="28" s="1"/>
  <c r="AA107" i="12"/>
  <c r="E112" i="28" s="1"/>
  <c r="AB96" i="12"/>
  <c r="B17" i="27" s="1"/>
  <c r="F111" i="28"/>
  <c r="AA106" i="12"/>
  <c r="E111" i="28" s="1"/>
  <c r="I109" i="28"/>
  <c r="W109" i="28" s="1"/>
  <c r="AC104" i="12"/>
  <c r="H109" i="28" s="1"/>
  <c r="I111" i="28"/>
  <c r="W111" i="28" s="1"/>
  <c r="AC106" i="12"/>
  <c r="H111" i="28" s="1"/>
  <c r="F107" i="28"/>
  <c r="G107" i="28" s="1"/>
  <c r="AA102" i="12"/>
  <c r="E107" i="28" s="1"/>
  <c r="F181" i="28"/>
  <c r="I186" i="28"/>
  <c r="W186" i="28" s="1"/>
  <c r="AA106" i="19"/>
  <c r="E186" i="28" s="1"/>
  <c r="F186" i="28"/>
  <c r="I188" i="28"/>
  <c r="W188" i="28" s="1"/>
  <c r="AE49" i="19"/>
  <c r="AE107" i="19" s="1"/>
  <c r="AB99" i="19"/>
  <c r="B24" i="27" s="1"/>
  <c r="I189" i="28"/>
  <c r="W189" i="28" s="1"/>
  <c r="F183" i="28"/>
  <c r="G183" i="28" s="1"/>
  <c r="AA77" i="20"/>
  <c r="E195" i="28" s="1"/>
  <c r="AC76" i="20"/>
  <c r="H194" i="28" s="1"/>
  <c r="AD73" i="20"/>
  <c r="C25" i="27" s="1"/>
  <c r="AE38" i="20"/>
  <c r="AE73" i="20" s="1"/>
  <c r="AA89" i="3"/>
  <c r="F17" i="28"/>
  <c r="AA88" i="3"/>
  <c r="AA87" i="3"/>
  <c r="F18" i="28"/>
  <c r="F13" i="28"/>
  <c r="AA86" i="3"/>
  <c r="F15" i="28"/>
  <c r="AA91" i="3"/>
  <c r="AE34" i="3"/>
  <c r="AE81" i="3" s="1"/>
  <c r="F10" i="28"/>
  <c r="AA83" i="3"/>
  <c r="I233" i="28"/>
  <c r="W233" i="28" s="1"/>
  <c r="H233" i="28"/>
  <c r="AA84" i="23"/>
  <c r="E225" i="28" s="1"/>
  <c r="F225" i="28"/>
  <c r="E233" i="28"/>
  <c r="F233" i="28"/>
  <c r="F228" i="28"/>
  <c r="E228" i="28"/>
  <c r="F230" i="28"/>
  <c r="E230" i="28"/>
  <c r="F229" i="28"/>
  <c r="E229" i="28"/>
  <c r="H228" i="28"/>
  <c r="I228" i="28"/>
  <c r="W228" i="28" s="1"/>
  <c r="I227" i="28"/>
  <c r="W227" i="28" s="1"/>
  <c r="H227" i="28"/>
  <c r="I225" i="28"/>
  <c r="W225" i="28" s="1"/>
  <c r="AC84" i="23"/>
  <c r="H225" i="28" s="1"/>
  <c r="F216" i="28"/>
  <c r="E216" i="28"/>
  <c r="I215" i="28"/>
  <c r="W215" i="28" s="1"/>
  <c r="AC77" i="22"/>
  <c r="H215" i="28" s="1"/>
  <c r="I220" i="28"/>
  <c r="W220" i="28" s="1"/>
  <c r="H220" i="28"/>
  <c r="F217" i="28"/>
  <c r="G217" i="28" s="1"/>
  <c r="E217" i="28"/>
  <c r="E218" i="28"/>
  <c r="F218" i="28"/>
  <c r="AC80" i="20"/>
  <c r="H198" i="28" s="1"/>
  <c r="I200" i="28"/>
  <c r="W200" i="28" s="1"/>
  <c r="F200" i="28"/>
  <c r="I196" i="28"/>
  <c r="W196" i="28" s="1"/>
  <c r="AB73" i="20"/>
  <c r="B25" i="27" s="1"/>
  <c r="I197" i="28"/>
  <c r="W197" i="28" s="1"/>
  <c r="AA81" i="20"/>
  <c r="I199" i="28"/>
  <c r="W199" i="28" s="1"/>
  <c r="F197" i="28"/>
  <c r="E197" i="28"/>
  <c r="E196" i="28"/>
  <c r="F196" i="28"/>
  <c r="F193" i="28"/>
  <c r="AA75" i="20"/>
  <c r="E193" i="28" s="1"/>
  <c r="I193" i="28"/>
  <c r="W193" i="28" s="1"/>
  <c r="AC75" i="20"/>
  <c r="H193" i="28" s="1"/>
  <c r="I185" i="28"/>
  <c r="W185" i="28" s="1"/>
  <c r="H185" i="28"/>
  <c r="E189" i="28"/>
  <c r="F189" i="28"/>
  <c r="F182" i="28"/>
  <c r="G182" i="28" s="1"/>
  <c r="E182" i="28"/>
  <c r="AC80" i="15"/>
  <c r="H166" i="28" s="1"/>
  <c r="I166" i="28"/>
  <c r="W166" i="28" s="1"/>
  <c r="C22" i="27"/>
  <c r="AA80" i="15"/>
  <c r="E166" i="28" s="1"/>
  <c r="F166" i="28"/>
  <c r="AC77" i="15"/>
  <c r="H163" i="28" s="1"/>
  <c r="I163" i="28"/>
  <c r="W163" i="28" s="1"/>
  <c r="AE33" i="15"/>
  <c r="AE78" i="15" s="1"/>
  <c r="AC75" i="15"/>
  <c r="H161" i="28" s="1"/>
  <c r="I161" i="28"/>
  <c r="W161" i="28" s="1"/>
  <c r="AC73" i="15"/>
  <c r="H159" i="28" s="1"/>
  <c r="I159" i="28"/>
  <c r="W159" i="28" s="1"/>
  <c r="AB70" i="15"/>
  <c r="B22" i="27" s="1"/>
  <c r="F161" i="28"/>
  <c r="E161" i="28"/>
  <c r="F163" i="28"/>
  <c r="E163" i="28"/>
  <c r="E162" i="28"/>
  <c r="F162" i="28"/>
  <c r="F160" i="28"/>
  <c r="E160" i="28"/>
  <c r="I158" i="28"/>
  <c r="W158" i="28" s="1"/>
  <c r="AC72" i="15"/>
  <c r="H158" i="28" s="1"/>
  <c r="AA72" i="15"/>
  <c r="E158" i="28" s="1"/>
  <c r="F158" i="28"/>
  <c r="I147" i="28"/>
  <c r="W147" i="28" s="1"/>
  <c r="AC83" i="17"/>
  <c r="H147" i="28" s="1"/>
  <c r="F151" i="28"/>
  <c r="G151" i="28" s="1"/>
  <c r="E151" i="28"/>
  <c r="I152" i="28"/>
  <c r="W152" i="28" s="1"/>
  <c r="H152" i="28"/>
  <c r="E155" i="28"/>
  <c r="F155" i="28"/>
  <c r="H150" i="28"/>
  <c r="I150" i="28"/>
  <c r="W150" i="28" s="1"/>
  <c r="F141" i="28"/>
  <c r="G141" i="28" s="1"/>
  <c r="AA62" i="16"/>
  <c r="E141" i="28" s="1"/>
  <c r="AA64" i="16"/>
  <c r="E143" i="28" s="1"/>
  <c r="F143" i="28"/>
  <c r="F144" i="28"/>
  <c r="G144" i="28" s="1"/>
  <c r="AA65" i="16"/>
  <c r="E144" i="28" s="1"/>
  <c r="AA61" i="16"/>
  <c r="E140" i="28" s="1"/>
  <c r="F140" i="28"/>
  <c r="F142" i="28"/>
  <c r="G142" i="28" s="1"/>
  <c r="AA63" i="16"/>
  <c r="E142" i="28" s="1"/>
  <c r="F23" i="27" l="1"/>
  <c r="E23" i="27" s="1"/>
  <c r="F14" i="27"/>
  <c r="F20" i="27"/>
  <c r="E20" i="27" s="1"/>
  <c r="D13" i="27"/>
  <c r="F22" i="27"/>
  <c r="G22" i="27" s="1"/>
  <c r="G48" i="28"/>
  <c r="F18" i="27"/>
  <c r="E18" i="27" s="1"/>
  <c r="F13" i="27"/>
  <c r="G13" i="27" s="1"/>
  <c r="F25" i="27"/>
  <c r="E25" i="27" s="1"/>
  <c r="F17" i="27"/>
  <c r="G17" i="27" s="1"/>
  <c r="E13" i="27"/>
  <c r="AE88" i="9"/>
  <c r="F29" i="27"/>
  <c r="AE77" i="10"/>
  <c r="F15" i="27"/>
  <c r="E15" i="27" s="1"/>
  <c r="F9" i="27"/>
  <c r="E9" i="27" s="1"/>
  <c r="F30" i="27"/>
  <c r="E30" i="27" s="1"/>
  <c r="F11" i="27"/>
  <c r="E11" i="27" s="1"/>
  <c r="G14" i="27"/>
  <c r="E14" i="27"/>
  <c r="F26" i="27"/>
  <c r="G18" i="27"/>
  <c r="G10" i="27"/>
  <c r="E10" i="27"/>
  <c r="N14" i="1"/>
  <c r="N9" i="1"/>
  <c r="P9" i="1"/>
  <c r="P28" i="1"/>
  <c r="N28" i="1"/>
  <c r="P12" i="1"/>
  <c r="N12" i="1"/>
  <c r="D12" i="27"/>
  <c r="AE67" i="7"/>
  <c r="D24" i="27"/>
  <c r="D18" i="27"/>
  <c r="G128" i="28"/>
  <c r="G81" i="28"/>
  <c r="G70" i="28"/>
  <c r="G59" i="28"/>
  <c r="G175" i="28"/>
  <c r="G42" i="28"/>
  <c r="G14" i="28"/>
  <c r="E10" i="28"/>
  <c r="E18" i="28"/>
  <c r="E12" i="28"/>
  <c r="E13" i="28"/>
  <c r="E17" i="28"/>
  <c r="G45" i="28"/>
  <c r="E15" i="28"/>
  <c r="E14" i="28"/>
  <c r="E11" i="28"/>
  <c r="H13" i="28"/>
  <c r="H10" i="28"/>
  <c r="H14" i="28"/>
  <c r="E255" i="28"/>
  <c r="E22" i="28"/>
  <c r="H45" i="28"/>
  <c r="H43" i="28"/>
  <c r="E23" i="28"/>
  <c r="E208" i="28"/>
  <c r="E25" i="28"/>
  <c r="E209" i="28"/>
  <c r="E45" i="28"/>
  <c r="H42" i="28"/>
  <c r="E247" i="28"/>
  <c r="H211" i="28"/>
  <c r="H247" i="28"/>
  <c r="H208" i="28"/>
  <c r="E253" i="28"/>
  <c r="H255" i="28"/>
  <c r="H21" i="28"/>
  <c r="H212" i="28"/>
  <c r="E44" i="28"/>
  <c r="E210" i="28"/>
  <c r="E254" i="28"/>
  <c r="E42" i="28"/>
  <c r="E211" i="28"/>
  <c r="E205" i="28"/>
  <c r="E21" i="28"/>
  <c r="P10" i="1" s="1"/>
  <c r="E43" i="28"/>
  <c r="H205" i="28"/>
  <c r="H210" i="28"/>
  <c r="H23" i="28"/>
  <c r="H25" i="28"/>
  <c r="H44" i="28"/>
  <c r="G44" i="28"/>
  <c r="E212" i="28"/>
  <c r="H26" i="28"/>
  <c r="D14" i="27"/>
  <c r="G181" i="28"/>
  <c r="G148" i="28"/>
  <c r="D20" i="27"/>
  <c r="G143" i="28"/>
  <c r="AC89" i="14"/>
  <c r="H132" i="28" s="1"/>
  <c r="I121" i="28"/>
  <c r="W121" i="28" s="1"/>
  <c r="G92" i="28"/>
  <c r="AA72" i="8"/>
  <c r="E65" i="28" s="1"/>
  <c r="AC89" i="17"/>
  <c r="H153" i="28" s="1"/>
  <c r="AE72" i="8"/>
  <c r="AE64" i="16"/>
  <c r="W50" i="28"/>
  <c r="G50" i="28"/>
  <c r="G222" i="28"/>
  <c r="AE81" i="20"/>
  <c r="F275" i="28"/>
  <c r="I275" i="28"/>
  <c r="F269" i="28"/>
  <c r="W72" i="28"/>
  <c r="W269" i="28" s="1"/>
  <c r="I269" i="28"/>
  <c r="W66" i="28"/>
  <c r="I267" i="28"/>
  <c r="F266" i="28"/>
  <c r="F267" i="28"/>
  <c r="W29" i="28"/>
  <c r="I266" i="28"/>
  <c r="F268" i="28"/>
  <c r="F265" i="28"/>
  <c r="G177" i="28"/>
  <c r="F264" i="28"/>
  <c r="I273" i="28"/>
  <c r="W258" i="28"/>
  <c r="W281" i="28" s="1"/>
  <c r="I281" i="28"/>
  <c r="W273" i="28"/>
  <c r="F271" i="28"/>
  <c r="I268" i="28"/>
  <c r="C285" i="28"/>
  <c r="F277" i="28"/>
  <c r="W277" i="28"/>
  <c r="G255" i="28"/>
  <c r="F273" i="28"/>
  <c r="F270" i="28"/>
  <c r="W205" i="28"/>
  <c r="I270" i="28"/>
  <c r="W21" i="28"/>
  <c r="W264" i="28" s="1"/>
  <c r="I264" i="28"/>
  <c r="W212" i="28"/>
  <c r="I271" i="28"/>
  <c r="I272" i="28"/>
  <c r="G25" i="28"/>
  <c r="F279" i="28"/>
  <c r="W272" i="28"/>
  <c r="I279" i="28"/>
  <c r="G23" i="28"/>
  <c r="F272" i="28"/>
  <c r="W26" i="28"/>
  <c r="I277" i="28"/>
  <c r="W279" i="28"/>
  <c r="AE56" i="5"/>
  <c r="F258" i="28"/>
  <c r="U61" i="26"/>
  <c r="AE75" i="22"/>
  <c r="AE81" i="17"/>
  <c r="D15" i="27"/>
  <c r="G239" i="28"/>
  <c r="C32" i="27"/>
  <c r="G242" i="28"/>
  <c r="AE80" i="13"/>
  <c r="D27" i="27"/>
  <c r="B32" i="27"/>
  <c r="D32" i="27" s="1"/>
  <c r="AC90" i="3"/>
  <c r="I16" i="28"/>
  <c r="AA96" i="9"/>
  <c r="E76" i="28" s="1"/>
  <c r="G26" i="28"/>
  <c r="G43" i="28"/>
  <c r="F221" i="28"/>
  <c r="G221" i="28" s="1"/>
  <c r="G230" i="28"/>
  <c r="D21" i="27"/>
  <c r="D16" i="27"/>
  <c r="D10" i="27"/>
  <c r="G155" i="28"/>
  <c r="G162" i="28"/>
  <c r="G160" i="28"/>
  <c r="G247" i="28"/>
  <c r="I164" i="28"/>
  <c r="W164" i="28" s="1"/>
  <c r="G106" i="28"/>
  <c r="G229" i="28"/>
  <c r="G165" i="28"/>
  <c r="G29" i="28"/>
  <c r="G205" i="28"/>
  <c r="G36" i="28"/>
  <c r="G21" i="28"/>
  <c r="G99" i="28"/>
  <c r="G149" i="28"/>
  <c r="G72" i="28"/>
  <c r="F97" i="28"/>
  <c r="G97" i="28" s="1"/>
  <c r="AA98" i="11"/>
  <c r="E97" i="28" s="1"/>
  <c r="F132" i="28"/>
  <c r="G132" i="28" s="1"/>
  <c r="AA89" i="14"/>
  <c r="E132" i="28" s="1"/>
  <c r="G208" i="28"/>
  <c r="G122" i="28"/>
  <c r="G232" i="28"/>
  <c r="G133" i="28"/>
  <c r="AE81" i="14"/>
  <c r="F54" i="28"/>
  <c r="G54" i="28" s="1"/>
  <c r="AA75" i="7"/>
  <c r="E54" i="28" s="1"/>
  <c r="G210" i="28"/>
  <c r="G211" i="28"/>
  <c r="G130" i="28"/>
  <c r="G244" i="28"/>
  <c r="G131" i="28"/>
  <c r="G91" i="28"/>
  <c r="F153" i="28"/>
  <c r="G153" i="28" s="1"/>
  <c r="D22" i="27"/>
  <c r="G236" i="28"/>
  <c r="AE90" i="11"/>
  <c r="G212" i="28"/>
  <c r="G76" i="28"/>
  <c r="G129" i="28"/>
  <c r="G150" i="28"/>
  <c r="G18" i="28"/>
  <c r="G227" i="28"/>
  <c r="G75" i="28"/>
  <c r="G185" i="28"/>
  <c r="G220" i="28"/>
  <c r="G147" i="28"/>
  <c r="G15" i="28"/>
  <c r="G159" i="28"/>
  <c r="G152" i="28"/>
  <c r="G13" i="28"/>
  <c r="G12" i="28"/>
  <c r="G137" i="28"/>
  <c r="G17" i="28"/>
  <c r="G188" i="28"/>
  <c r="G274" i="28"/>
  <c r="G178" i="28"/>
  <c r="G176" i="28"/>
  <c r="G173" i="28"/>
  <c r="G170" i="28"/>
  <c r="G65" i="28"/>
  <c r="G66" i="28"/>
  <c r="G119" i="28"/>
  <c r="AE96" i="12"/>
  <c r="AE90" i="3"/>
  <c r="G87" i="28"/>
  <c r="G86" i="28"/>
  <c r="G216" i="28"/>
  <c r="G85" i="28"/>
  <c r="G218" i="28"/>
  <c r="G215" i="28"/>
  <c r="G115" i="28"/>
  <c r="D17" i="27"/>
  <c r="G103" i="28"/>
  <c r="AA104" i="12"/>
  <c r="E109" i="28" s="1"/>
  <c r="F109" i="28"/>
  <c r="G109" i="28" s="1"/>
  <c r="G111" i="28"/>
  <c r="G186" i="28"/>
  <c r="I187" i="28"/>
  <c r="W187" i="28" s="1"/>
  <c r="AE99" i="19"/>
  <c r="G189" i="28"/>
  <c r="D25" i="27"/>
  <c r="F16" i="28"/>
  <c r="F8" i="27" s="1"/>
  <c r="AA90" i="3"/>
  <c r="G228" i="28"/>
  <c r="G233" i="28"/>
  <c r="G225" i="28"/>
  <c r="G196" i="28"/>
  <c r="G200" i="28"/>
  <c r="G197" i="28"/>
  <c r="G193" i="28"/>
  <c r="F199" i="28"/>
  <c r="G199" i="28" s="1"/>
  <c r="E199" i="28"/>
  <c r="F187" i="28"/>
  <c r="F24" i="27" s="1"/>
  <c r="E187" i="28"/>
  <c r="AE70" i="15"/>
  <c r="G163" i="28"/>
  <c r="G161" i="28"/>
  <c r="G166" i="28"/>
  <c r="G158" i="28"/>
  <c r="F164" i="28"/>
  <c r="E164" i="28"/>
  <c r="G140" i="28"/>
  <c r="E17" i="27" l="1"/>
  <c r="G20" i="27"/>
  <c r="E22" i="27"/>
  <c r="G23" i="27"/>
  <c r="G25" i="27"/>
  <c r="F16" i="27"/>
  <c r="E24" i="27"/>
  <c r="G24" i="27"/>
  <c r="E8" i="27"/>
  <c r="G8" i="27"/>
  <c r="G29" i="27"/>
  <c r="E29" i="27"/>
  <c r="F12" i="27"/>
  <c r="F19" i="27"/>
  <c r="F27" i="27"/>
  <c r="F21" i="27"/>
  <c r="G15" i="27"/>
  <c r="G9" i="27"/>
  <c r="G30" i="27"/>
  <c r="G11" i="27"/>
  <c r="G26" i="27"/>
  <c r="E26" i="27"/>
  <c r="N10" i="1"/>
  <c r="P27" i="1"/>
  <c r="N27" i="1"/>
  <c r="P16" i="1"/>
  <c r="N16" i="1"/>
  <c r="P31" i="1"/>
  <c r="N31" i="1"/>
  <c r="E16" i="28"/>
  <c r="H16" i="28"/>
  <c r="G121" i="28"/>
  <c r="G275" i="28"/>
  <c r="W16" i="28"/>
  <c r="W268" i="28"/>
  <c r="G268" i="28"/>
  <c r="W271" i="28"/>
  <c r="W270" i="28"/>
  <c r="G269" i="28"/>
  <c r="G267" i="28"/>
  <c r="G266" i="28"/>
  <c r="W266" i="28"/>
  <c r="W267" i="28"/>
  <c r="G277" i="28"/>
  <c r="G258" i="28"/>
  <c r="G281" i="28" s="1"/>
  <c r="F281" i="28"/>
  <c r="G271" i="28"/>
  <c r="G273" i="28"/>
  <c r="W265" i="28"/>
  <c r="G270" i="28"/>
  <c r="G272" i="28"/>
  <c r="G279" i="28"/>
  <c r="G10" i="28"/>
  <c r="G265" i="28" s="1"/>
  <c r="G164" i="28"/>
  <c r="G16" i="28"/>
  <c r="G187" i="28"/>
  <c r="E16" i="27" l="1"/>
  <c r="G16" i="27"/>
  <c r="G19" i="27"/>
  <c r="E19" i="27"/>
  <c r="G12" i="27"/>
  <c r="E12" i="27"/>
  <c r="G21" i="27"/>
  <c r="E21" i="27"/>
  <c r="E27" i="27"/>
  <c r="G27" i="27"/>
  <c r="G264" i="28"/>
  <c r="Y45" i="23"/>
  <c r="Y82" i="23" s="1"/>
  <c r="I29" i="1" l="1"/>
  <c r="I35" i="1" s="1"/>
  <c r="Y90" i="23"/>
  <c r="D231" i="28" s="1"/>
  <c r="O29" i="1" s="1"/>
  <c r="AB45" i="23"/>
  <c r="AB90" i="23" s="1"/>
  <c r="AD45" i="23"/>
  <c r="AD90" i="23" s="1"/>
  <c r="P29" i="1" l="1"/>
  <c r="N29" i="1"/>
  <c r="K29" i="1"/>
  <c r="K33" i="1"/>
  <c r="L33" i="1" s="1"/>
  <c r="D278" i="28"/>
  <c r="D276" i="28"/>
  <c r="L29" i="1"/>
  <c r="M29" i="1" s="1"/>
  <c r="AB82" i="23"/>
  <c r="B28" i="27" s="1"/>
  <c r="AE45" i="23"/>
  <c r="AE90" i="23" s="1"/>
  <c r="D260" i="28"/>
  <c r="AD82" i="23"/>
  <c r="C28" i="27" s="1"/>
  <c r="K23" i="1"/>
  <c r="K22" i="1"/>
  <c r="K28" i="1"/>
  <c r="K30" i="1"/>
  <c r="K13" i="1"/>
  <c r="K27" i="1"/>
  <c r="K21" i="1"/>
  <c r="K9" i="1"/>
  <c r="K24" i="1"/>
  <c r="K18" i="1"/>
  <c r="K19" i="1"/>
  <c r="K14" i="1"/>
  <c r="K10" i="1"/>
  <c r="K20" i="1"/>
  <c r="K11" i="1"/>
  <c r="K12" i="1"/>
  <c r="K26" i="1"/>
  <c r="K25" i="1"/>
  <c r="K15" i="1"/>
  <c r="K16" i="1"/>
  <c r="K17" i="1"/>
  <c r="K31" i="1"/>
  <c r="D262" i="28" l="1"/>
  <c r="D282" i="28"/>
  <c r="D284" i="28" s="1"/>
  <c r="L16" i="1"/>
  <c r="M16" i="1" s="1"/>
  <c r="L15" i="1"/>
  <c r="M15" i="1" s="1"/>
  <c r="L11" i="1"/>
  <c r="M11" i="1" s="1"/>
  <c r="L19" i="1"/>
  <c r="M19" i="1" s="1"/>
  <c r="L21" i="1"/>
  <c r="M21" i="1" s="1"/>
  <c r="L28" i="1"/>
  <c r="M28" i="1" s="1"/>
  <c r="C34" i="27"/>
  <c r="C36" i="27" s="1"/>
  <c r="C40" i="27" s="1"/>
  <c r="AA90" i="23"/>
  <c r="E231" i="28" s="1"/>
  <c r="F231" i="28"/>
  <c r="F28" i="27" s="1"/>
  <c r="E28" i="27" s="1"/>
  <c r="L31" i="1"/>
  <c r="M31" i="1" s="1"/>
  <c r="L25" i="1"/>
  <c r="M25" i="1" s="1"/>
  <c r="L20" i="1"/>
  <c r="M20" i="1" s="1"/>
  <c r="L18" i="1"/>
  <c r="M18" i="1" s="1"/>
  <c r="L27" i="1"/>
  <c r="M27" i="1" s="1"/>
  <c r="L22" i="1"/>
  <c r="M22" i="1" s="1"/>
  <c r="I231" i="28"/>
  <c r="I276" i="28" s="1"/>
  <c r="AC90" i="23"/>
  <c r="H231" i="28" s="1"/>
  <c r="AE82" i="23"/>
  <c r="L12" i="1"/>
  <c r="M12" i="1" s="1"/>
  <c r="L14" i="1"/>
  <c r="M14" i="1" s="1"/>
  <c r="K35" i="1"/>
  <c r="L9" i="1"/>
  <c r="M9" i="1" s="1"/>
  <c r="L30" i="1"/>
  <c r="M30" i="1" s="1"/>
  <c r="L17" i="1"/>
  <c r="M17" i="1" s="1"/>
  <c r="L26" i="1"/>
  <c r="M26" i="1" s="1"/>
  <c r="L10" i="1"/>
  <c r="M10" i="1" s="1"/>
  <c r="L24" i="1"/>
  <c r="M24" i="1" s="1"/>
  <c r="L13" i="1"/>
  <c r="M13" i="1" s="1"/>
  <c r="L23" i="1"/>
  <c r="M23" i="1" s="1"/>
  <c r="D28" i="27"/>
  <c r="B34" i="27"/>
  <c r="G28" i="27" l="1"/>
  <c r="F278" i="28"/>
  <c r="F276" i="28"/>
  <c r="W231" i="28"/>
  <c r="I278" i="28"/>
  <c r="D285" i="28"/>
  <c r="D34" i="27"/>
  <c r="D36" i="27" s="1"/>
  <c r="B36" i="27"/>
  <c r="B40" i="27" s="1"/>
  <c r="M35" i="1"/>
  <c r="L35" i="1"/>
  <c r="G231" i="28"/>
  <c r="F260" i="28"/>
  <c r="F282" i="28" s="1"/>
  <c r="I260" i="28"/>
  <c r="G278" i="28" l="1"/>
  <c r="G276" i="28"/>
  <c r="F284" i="28"/>
  <c r="W278" i="28"/>
  <c r="W276" i="28"/>
  <c r="W260" i="28"/>
  <c r="W282" i="28" s="1"/>
  <c r="I282" i="28"/>
  <c r="I284" i="28" s="1"/>
  <c r="I262" i="28"/>
  <c r="G260" i="28"/>
  <c r="F262" i="28"/>
  <c r="F285" i="28" l="1"/>
  <c r="W262" i="28"/>
  <c r="W284" i="28"/>
  <c r="I285" i="28"/>
  <c r="G262" i="28"/>
  <c r="G282" i="28"/>
  <c r="G284" i="28" s="1"/>
  <c r="W285" i="28" l="1"/>
  <c r="G28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J287" authorId="0" shapeId="0" xr:uid="{00000000-0006-0000-0100-000001000000}">
      <text>
        <r>
          <rPr>
            <b/>
            <sz val="9"/>
            <color indexed="81"/>
            <rFont val="Tahoma"/>
            <family val="2"/>
          </rPr>
          <t>Admin:</t>
        </r>
        <r>
          <rPr>
            <sz val="9"/>
            <color indexed="81"/>
            <rFont val="Tahoma"/>
            <family val="2"/>
          </rPr>
          <t xml:space="preserve">
RKP/49|MUL20170412</t>
        </r>
      </text>
    </comment>
    <comment ref="K287" authorId="0" shapeId="0" xr:uid="{00000000-0006-0000-0100-000002000000}">
      <text>
        <r>
          <rPr>
            <b/>
            <sz val="9"/>
            <color indexed="81"/>
            <rFont val="Tahoma"/>
            <family val="2"/>
          </rPr>
          <t>Admin:</t>
        </r>
        <r>
          <rPr>
            <sz val="9"/>
            <color indexed="81"/>
            <rFont val="Tahoma"/>
            <family val="2"/>
          </rPr>
          <t xml:space="preserve">
RKP/49|MUL20170516</t>
        </r>
      </text>
    </comment>
    <comment ref="L287" authorId="0" shapeId="0" xr:uid="{00000000-0006-0000-0100-000003000000}">
      <text>
        <r>
          <rPr>
            <b/>
            <sz val="9"/>
            <color indexed="81"/>
            <rFont val="Tahoma"/>
            <family val="2"/>
          </rPr>
          <t>Admin:</t>
        </r>
        <r>
          <rPr>
            <sz val="9"/>
            <color indexed="81"/>
            <rFont val="Tahoma"/>
            <family val="2"/>
          </rPr>
          <t xml:space="preserve">
RKP/49|MUL20170704</t>
        </r>
      </text>
    </comment>
    <comment ref="M287" authorId="0" shapeId="0" xr:uid="{00000000-0006-0000-0100-000004000000}">
      <text>
        <r>
          <rPr>
            <b/>
            <sz val="9"/>
            <color indexed="81"/>
            <rFont val="Tahoma"/>
            <family val="2"/>
          </rPr>
          <t>Admin:</t>
        </r>
        <r>
          <rPr>
            <sz val="9"/>
            <color indexed="81"/>
            <rFont val="Tahoma"/>
            <family val="2"/>
          </rPr>
          <t xml:space="preserve">
RKP/49|MUL20170707</t>
        </r>
      </text>
    </comment>
    <comment ref="N287" authorId="0" shapeId="0" xr:uid="{00000000-0006-0000-0100-000005000000}">
      <text>
        <r>
          <rPr>
            <b/>
            <sz val="9"/>
            <color indexed="81"/>
            <rFont val="Tahoma"/>
            <family val="2"/>
          </rPr>
          <t>Admin:</t>
        </r>
        <r>
          <rPr>
            <sz val="9"/>
            <color indexed="81"/>
            <rFont val="Tahoma"/>
            <family val="2"/>
          </rPr>
          <t xml:space="preserve">
RKP/49|MUL20170919</t>
        </r>
      </text>
    </comment>
    <comment ref="O287" authorId="0" shapeId="0" xr:uid="{00000000-0006-0000-0100-000006000000}">
      <text>
        <r>
          <rPr>
            <b/>
            <sz val="9"/>
            <color indexed="81"/>
            <rFont val="Tahoma"/>
            <family val="2"/>
          </rPr>
          <t>Admin:</t>
        </r>
        <r>
          <rPr>
            <sz val="9"/>
            <color indexed="81"/>
            <rFont val="Tahoma"/>
            <family val="2"/>
          </rPr>
          <t xml:space="preserve">
RKP/49|MUL20171130</t>
        </r>
      </text>
    </comment>
    <comment ref="P287" authorId="0" shapeId="0" xr:uid="{00000000-0006-0000-0100-000007000000}">
      <text>
        <r>
          <rPr>
            <b/>
            <sz val="9"/>
            <color indexed="81"/>
            <rFont val="Tahoma"/>
            <family val="2"/>
          </rPr>
          <t>Admin:</t>
        </r>
        <r>
          <rPr>
            <sz val="9"/>
            <color indexed="81"/>
            <rFont val="Tahoma"/>
            <family val="2"/>
          </rPr>
          <t xml:space="preserve">
Included in RKP/49|MUL20180212 for Valuation 8</t>
        </r>
      </text>
    </comment>
    <comment ref="Q287" authorId="0" shapeId="0" xr:uid="{00000000-0006-0000-0100-000008000000}">
      <text>
        <r>
          <rPr>
            <b/>
            <sz val="9"/>
            <color indexed="81"/>
            <rFont val="Tahoma"/>
            <family val="2"/>
          </rPr>
          <t>Admin:</t>
        </r>
        <r>
          <rPr>
            <sz val="9"/>
            <color indexed="81"/>
            <rFont val="Tahoma"/>
            <family val="2"/>
          </rPr>
          <t xml:space="preserve">
RKP/49|MUL20180212</t>
        </r>
      </text>
    </comment>
    <comment ref="R287" authorId="0" shapeId="0" xr:uid="{00000000-0006-0000-0100-000009000000}">
      <text>
        <r>
          <rPr>
            <b/>
            <sz val="9"/>
            <color indexed="81"/>
            <rFont val="Tahoma"/>
            <family val="2"/>
          </rPr>
          <t>Admin:</t>
        </r>
        <r>
          <rPr>
            <sz val="9"/>
            <color indexed="81"/>
            <rFont val="Tahoma"/>
            <family val="2"/>
          </rPr>
          <t xml:space="preserve">
RKP/49|MUL20180318</t>
        </r>
      </text>
    </comment>
    <comment ref="S287" authorId="0" shapeId="0" xr:uid="{00000000-0006-0000-0100-00000A000000}">
      <text>
        <r>
          <rPr>
            <b/>
            <sz val="9"/>
            <color indexed="81"/>
            <rFont val="Tahoma"/>
            <family val="2"/>
          </rPr>
          <t>Admin:</t>
        </r>
        <r>
          <rPr>
            <sz val="9"/>
            <color indexed="81"/>
            <rFont val="Tahoma"/>
            <family val="2"/>
          </rPr>
          <t xml:space="preserve">
RKP/49|MUL20180504</t>
        </r>
      </text>
    </comment>
  </commentList>
</comments>
</file>

<file path=xl/sharedStrings.xml><?xml version="1.0" encoding="utf-8"?>
<sst xmlns="http://schemas.openxmlformats.org/spreadsheetml/2006/main" count="9974" uniqueCount="830">
  <si>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</si>
  <si>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</si>
  <si>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</si>
  <si>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</si>
  <si>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</si>
  <si>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</si>
  <si>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</si>
  <si>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</si>
  <si>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</si>
  <si>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</si>
  <si>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</si>
  <si>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</si>
  <si>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</si>
  <si>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</si>
  <si>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</si>
  <si>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</si>
  <si>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</si>
  <si>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</si>
  <si>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</si>
  <si>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</si>
  <si>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</si>
  <si>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</si>
  <si>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</si>
  <si>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</si>
  <si>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</si>
  <si>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</si>
  <si>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</si>
  <si>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</si>
  <si>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</si>
  <si>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</si>
  <si>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</si>
  <si>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</si>
  <si>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</si>
  <si>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</si>
  <si>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</si>
  <si>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</si>
  <si>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</si>
  <si>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</si>
  <si>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</si>
  <si>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</si>
  <si>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</si>
  <si>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</si>
  <si>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</si>
  <si>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</si>
  <si>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</si>
  <si>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</si>
  <si>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</si>
  <si>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</si>
  <si>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</si>
  <si>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</si>
  <si>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</si>
  <si>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</si>
  <si>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</si>
  <si>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</si>
  <si>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</si>
  <si>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</si>
  <si>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</si>
  <si>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</si>
  <si>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</si>
  <si>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</si>
  <si>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</si>
  <si>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</si>
  <si>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</si>
  <si>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</si>
  <si>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</si>
  <si>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</si>
  <si>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</si>
  <si>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</si>
  <si>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</si>
  <si>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</si>
  <si>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</si>
  <si>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</si>
  <si>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</si>
  <si>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</si>
  <si>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</si>
  <si>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</si>
  <si>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</si>
  <si>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</si>
  <si>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</si>
  <si>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</si>
  <si>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</si>
  <si>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</si>
  <si>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</si>
  <si>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</si>
  <si>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</si>
  <si>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</si>
  <si>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</si>
  <si>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</si>
  <si>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</si>
  <si>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</si>
  <si>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</si>
  <si>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</si>
  <si>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</si>
  <si>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</si>
  <si>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</si>
  <si>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</si>
  <si>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</si>
  <si>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</si>
  <si>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</si>
  <si>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</si>
  <si>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</si>
  <si>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</si>
  <si>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</si>
  <si>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</si>
  <si>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</si>
  <si>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</si>
  <si>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</si>
  <si>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</si>
  <si>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</si>
  <si>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</si>
  <si>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</si>
  <si>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</si>
  <si>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</si>
  <si>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</si>
  <si>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</si>
  <si>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</si>
  <si>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</si>
  <si>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</si>
  <si>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</si>
  <si>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</si>
  <si>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</si>
  <si>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</si>
  <si>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</si>
  <si>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</si>
  <si>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</si>
  <si>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</si>
  <si>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</si>
  <si>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</si>
  <si>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</si>
  <si>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</si>
  <si>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</si>
  <si>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</si>
  <si>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</si>
  <si>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</si>
  <si>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</si>
  <si>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</si>
  <si>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</si>
  <si>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</si>
  <si>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</si>
  <si>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</si>
  <si>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</si>
  <si>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</si>
  <si>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</si>
  <si>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</si>
  <si>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</si>
  <si>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</si>
  <si>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</si>
  <si>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</si>
  <si>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</si>
  <si>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</si>
  <si>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</si>
  <si>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</si>
  <si>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</si>
  <si>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</si>
  <si>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</si>
  <si>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</si>
  <si>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</si>
  <si>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</si>
  <si>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</si>
  <si>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</si>
  <si>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</si>
  <si>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</si>
  <si>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</si>
  <si>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</si>
  <si>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</si>
  <si>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</si>
  <si>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</si>
  <si>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</si>
  <si>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</si>
  <si>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</si>
  <si>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</si>
  <si>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</si>
  <si>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</si>
  <si>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</si>
  <si>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</si>
  <si>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</si>
  <si>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</si>
  <si>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</si>
  <si>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</si>
  <si>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</si>
  <si>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</si>
  <si>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</si>
  <si>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</si>
  <si>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</si>
  <si>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</si>
  <si>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</si>
  <si>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</si>
  <si>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</si>
  <si>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</si>
  <si>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</si>
  <si>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</si>
  <si>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</si>
  <si>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</si>
  <si>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</si>
  <si>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</si>
  <si>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</si>
  <si>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</si>
  <si>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</si>
  <si>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</si>
  <si>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</si>
  <si>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</si>
  <si>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</si>
  <si>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</si>
  <si>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</si>
  <si>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</si>
  <si>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</si>
  <si>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</si>
  <si>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</si>
  <si>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</si>
  <si>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</si>
  <si>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</si>
  <si>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</si>
  <si>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</si>
  <si>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</si>
  <si>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</si>
  <si>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</si>
  <si>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</si>
  <si>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</si>
  <si>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</si>
  <si>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</si>
  <si>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</si>
  <si>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</si>
  <si>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</si>
  <si>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</si>
  <si>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</si>
  <si>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</si>
  <si>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</si>
  <si>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</si>
  <si>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</si>
  <si>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</si>
  <si>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</si>
  <si>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</si>
  <si>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</si>
  <si>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</si>
  <si>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</si>
  <si>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</si>
  <si>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</si>
  <si>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</si>
  <si>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</si>
  <si>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</si>
  <si>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</si>
  <si>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</si>
  <si>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</si>
  <si>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</si>
  <si>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</si>
  <si>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</si>
  <si>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</si>
  <si>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</si>
  <si>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</si>
  <si>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</si>
  <si>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</si>
  <si>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</si>
  <si>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</si>
  <si>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</si>
  <si>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</si>
  <si>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</si>
  <si>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</si>
  <si>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</si>
  <si>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</si>
  <si>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</si>
  <si>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</si>
  <si>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</si>
  <si>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</si>
  <si>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</si>
  <si>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</si>
  <si>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</si>
  <si>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</si>
  <si>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</si>
  <si>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</si>
  <si>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</si>
  <si>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</si>
  <si>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</si>
  <si>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</si>
  <si>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</si>
  <si>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</si>
  <si>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</si>
  <si>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</si>
  <si>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</si>
  <si>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</si>
  <si>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</si>
  <si>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</si>
  <si>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</si>
  <si>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</si>
  <si>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</si>
  <si>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</si>
  <si>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</si>
  <si>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</si>
  <si>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</si>
  <si>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</si>
  <si>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</si>
  <si>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</si>
  <si>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</si>
  <si>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</si>
  <si>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</si>
  <si>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</si>
  <si>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</si>
  <si>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</si>
  <si>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</si>
  <si>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</si>
  <si>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</si>
  <si>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</si>
  <si>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</si>
  <si>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</si>
  <si>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</si>
  <si>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</si>
  <si>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</si>
  <si>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</si>
  <si>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</si>
  <si>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</si>
  <si>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</si>
  <si>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</si>
  <si>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</si>
  <si>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</si>
  <si>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</si>
  <si>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</si>
  <si>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</si>
  <si>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</si>
  <si>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</si>
  <si>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</si>
  <si>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</si>
  <si>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</si>
  <si>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</si>
  <si>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</si>
  <si>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</si>
  <si>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</si>
  <si>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</si>
  <si>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</si>
  <si>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</si>
  <si>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</si>
  <si>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</si>
  <si>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</si>
  <si>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</si>
  <si>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</si>
  <si>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</si>
  <si>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</si>
  <si>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</si>
  <si>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</si>
  <si>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</si>
  <si>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</si>
  <si>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</si>
  <si>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</si>
  <si>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</si>
  <si>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</si>
  <si>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</si>
  <si>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</si>
  <si>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</si>
  <si>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</si>
  <si>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</si>
  <si>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</si>
  <si>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</si>
  <si>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</si>
  <si>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</si>
  <si>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</si>
  <si>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</si>
  <si>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</si>
  <si>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</si>
  <si>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</si>
  <si>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</si>
  <si>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</si>
  <si>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</si>
  <si>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</si>
  <si>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</si>
  <si>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</si>
  <si>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</si>
  <si>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</si>
  <si>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</si>
  <si>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</si>
  <si>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</si>
  <si>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</si>
  <si>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</si>
  <si>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</si>
  <si>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</si>
  <si>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</si>
  <si>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</si>
  <si>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</si>
  <si>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</si>
  <si>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</si>
  <si>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</si>
  <si>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</si>
  <si>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</si>
  <si>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</si>
  <si>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</si>
  <si>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</si>
  <si>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</si>
  <si>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</si>
  <si>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</si>
  <si>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</si>
  <si>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</si>
  <si>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</si>
  <si>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</si>
  <si>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</si>
  <si>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</si>
  <si>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</si>
  <si>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</si>
  <si>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</si>
  <si>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</si>
  <si>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</si>
  <si>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</si>
  <si>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</si>
  <si>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</si>
  <si>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</si>
  <si>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</si>
  <si>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</si>
  <si>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</si>
  <si>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</si>
  <si>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</si>
  <si>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</si>
  <si>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</si>
  <si>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</si>
  <si>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</si>
  <si>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</si>
  <si>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</si>
  <si>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</si>
  <si>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</si>
  <si>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</si>
  <si>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</si>
  <si>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</si>
  <si>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</si>
  <si>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</si>
  <si>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</si>
  <si>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</si>
  <si>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</si>
  <si>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</si>
  <si>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</si>
  <si>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</si>
  <si>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</si>
  <si>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</si>
  <si>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</si>
  <si>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</si>
  <si>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</si>
  <si>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</si>
  <si>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</si>
  <si>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</si>
  <si>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</si>
  <si>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</si>
  <si>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</si>
  <si>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</si>
  <si>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</si>
  <si>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</si>
  <si>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</si>
  <si>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</si>
  <si>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</si>
  <si>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</si>
  <si>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</si>
  <si>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</si>
  <si>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</si>
  <si>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</si>
  <si>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</si>
  <si>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</si>
  <si>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</si>
  <si>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</si>
  <si>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</si>
  <si>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</si>
  <si>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</si>
  <si>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</si>
  <si>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</si>
  <si>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</si>
  <si>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</si>
  <si>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</si>
  <si>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</si>
  <si>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</si>
  <si>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</si>
  <si>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</si>
  <si>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</si>
  <si>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</si>
  <si>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</si>
  <si>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</si>
  <si>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</si>
  <si>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</si>
  <si>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</si>
  <si>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</si>
  <si>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</si>
  <si>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</si>
  <si>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</si>
  <si>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</si>
  <si>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</si>
  <si>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</si>
  <si>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</si>
  <si>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</si>
  <si>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</si>
  <si>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</si>
  <si>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</si>
  <si>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</si>
  <si>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</si>
  <si>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</si>
  <si>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</si>
  <si>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</si>
  <si>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</si>
  <si>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</si>
  <si>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</si>
  <si>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</si>
  <si>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</si>
  <si>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</si>
  <si>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</si>
  <si>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</si>
  <si>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</si>
  <si>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</si>
  <si>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</si>
  <si>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</si>
  <si>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</si>
  <si>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</si>
  <si>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</si>
  <si>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</si>
  <si>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</si>
  <si>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</si>
  <si>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</si>
  <si>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</si>
  <si>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</si>
  <si>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</si>
  <si>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</si>
  <si>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</si>
  <si>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</si>
  <si>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</si>
  <si>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</si>
  <si>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</si>
  <si>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</si>
  <si>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</si>
  <si>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</si>
  <si>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</si>
  <si>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</si>
  <si>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</si>
  <si>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</si>
  <si>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</si>
  <si>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</si>
  <si>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</si>
  <si>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</si>
  <si>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</si>
  <si>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</si>
  <si>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</si>
  <si>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</si>
  <si>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</si>
  <si>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</si>
  <si>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</si>
  <si>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</si>
  <si>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</si>
  <si>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</si>
  <si>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</si>
  <si>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</si>
  <si>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</si>
  <si>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</si>
  <si>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</si>
  <si>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</si>
  <si>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</si>
  <si>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</si>
  <si>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</si>
  <si>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</si>
  <si>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</si>
  <si>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</si>
  <si>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</si>
  <si>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</si>
  <si>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</si>
  <si>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</si>
  <si>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</si>
  <si>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</si>
  <si>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</si>
  <si>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</si>
  <si>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</si>
  <si>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</si>
  <si>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</si>
  <si>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</si>
  <si>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</si>
  <si>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</si>
  <si>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</si>
  <si>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</si>
  <si>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</si>
  <si>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</si>
  <si>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</si>
  <si>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</si>
  <si>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</si>
  <si>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</si>
  <si>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</si>
  <si>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</si>
  <si>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</si>
  <si>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</si>
  <si>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</si>
  <si>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</si>
  <si>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</si>
  <si>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</si>
  <si>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</si>
  <si>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</si>
  <si>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</si>
  <si>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</si>
  <si>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</si>
  <si>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</si>
  <si>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</si>
  <si>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</si>
  <si>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</si>
  <si>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</si>
  <si>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</si>
  <si>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</si>
  <si>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</si>
  <si>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</si>
  <si>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</si>
  <si>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</si>
  <si>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</si>
  <si>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</si>
  <si>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</si>
  <si>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</si>
  <si>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</si>
  <si>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</si>
  <si>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</si>
  <si>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</si>
  <si>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</si>
  <si>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</si>
  <si>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</si>
  <si>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</si>
  <si>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</si>
  <si>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</si>
  <si>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</si>
  <si>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</si>
  <si>
    <t>Pellings</t>
  </si>
  <si>
    <t>Mulalley</t>
  </si>
  <si>
    <t>Less Previous Certificate</t>
  </si>
  <si>
    <t>Pellings Projected Final Account</t>
  </si>
  <si>
    <t>Tendered Rate</t>
  </si>
  <si>
    <t>25 Herbert Street</t>
  </si>
  <si>
    <t>128 Prince of Wales Road</t>
  </si>
  <si>
    <t>London Borough of Camden - NW5</t>
  </si>
  <si>
    <t>Valuation 1</t>
  </si>
  <si>
    <t>Valuation 2</t>
  </si>
  <si>
    <t>Valuation 3</t>
  </si>
  <si>
    <t>Valuation 4</t>
  </si>
  <si>
    <t>Valuation 5</t>
  </si>
  <si>
    <t>Valuation 6</t>
  </si>
  <si>
    <t>Valuation 7</t>
  </si>
  <si>
    <t>Valuation 8</t>
  </si>
  <si>
    <t>Supply and Install Pram Shed Doors</t>
  </si>
  <si>
    <t>Supply and install Bauder reinforced system to walkway deck</t>
  </si>
  <si>
    <t>Supply and install Bauder reinforced system to upstands, kerbs, outlets and details</t>
  </si>
  <si>
    <t>Replacement Balcony Outlets - Pro Sum</t>
  </si>
  <si>
    <t>Balustrade repairs - Pro Sum</t>
  </si>
  <si>
    <t>Provisional Sum for concrete repairs to underside of balcony walkways</t>
  </si>
  <si>
    <t>Class O Decs</t>
  </si>
  <si>
    <t>FED Renewals</t>
  </si>
  <si>
    <t>Smoke Alarms</t>
  </si>
  <si>
    <t>Emergency Lighting</t>
  </si>
  <si>
    <t>Roof works to Lift Motor Room - Pro Sum</t>
  </si>
  <si>
    <t>Replace Single Pane Dormer Louvres - Pro Sum</t>
  </si>
  <si>
    <t>Decoration of handrail on roof - Pro Sum</t>
  </si>
  <si>
    <t>Pressure clean to coping stone on parapet</t>
  </si>
  <si>
    <t>Extra over cost for battery powerd scaffold alarms</t>
  </si>
  <si>
    <t>E/O for additional Batteries to Alarms</t>
  </si>
  <si>
    <t>Scaffold adaptation to Lift Motor Room (including amendments to design)</t>
  </si>
  <si>
    <t>% increase on M2 rate in SC001 for scaffold above 5 storeys and not exceeding 10 storeys</t>
  </si>
  <si>
    <t>Window:Overhaul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</si>
  <si>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Window:Overhaul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</si>
  <si>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Dormers:Renew lead covering to dormers including remove old lead, cut, fit and dress new covering including all nailing and caps, drips, welted edges, bossed ends and intersections and all labours and remove waste and debris.</t>
  </si>
  <si>
    <t>BALCONY WALKWAY</t>
  </si>
  <si>
    <t>MOTOR ROOM</t>
  </si>
  <si>
    <t>nr.</t>
  </si>
  <si>
    <t>Prov</t>
  </si>
  <si>
    <t xml:space="preserve">item </t>
  </si>
  <si>
    <t>No</t>
  </si>
  <si>
    <t>nr</t>
  </si>
  <si>
    <t>PRAM SHED</t>
  </si>
  <si>
    <t>Labourer - Half a day per store to move contents in preperation for works (Provisional)</t>
  </si>
  <si>
    <t>Days</t>
  </si>
  <si>
    <t>Asphalt:Renew asphalt to access balcony including take up existing asphalt and underlay, lay 25mm two coat work to deck and gutter on new isolating membrane, 13mm two coat work to upstands, downstands and including chases cut into brickwork or concrete and pointed in cement mortar and dressing asphalt around outlets, gullies and the like (measured all inclusive area over horizontal surfaces only), and remove waste and debris.</t>
  </si>
  <si>
    <t>Asphalt:Renew asphalt skirting ne 225mm high comprising 13mm two coat asphalt laid direct to structural background including all angles, coves and fillets, turn top edge into prepared groove, and remove waste and debris.</t>
  </si>
  <si>
    <t>Provisional Sum: Uplift specification of balcony works to Bauder System</t>
  </si>
  <si>
    <t>Extra over cost for battery powered scaffold alarms</t>
  </si>
  <si>
    <t>BALCONY</t>
  </si>
  <si>
    <t>Slate:Renew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</si>
  <si>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Soaker:Renew or refix lead soaker not exceeding 250x330mm, including all necessary labours and remove waste and debris.</t>
  </si>
  <si>
    <t>Fascia/Barge:Renew fascia or barge with proprietary PVCu board ne 300mm wide fixed to roof timbers, remove/refix rainwater goods and any cabling, remove existing board, adjust roof tiles and felt, renewal of any support battens and all joints, including all cutting and packing to ensure line and level.</t>
  </si>
  <si>
    <t>Gutter:Renew any gutter with ne 112mm PVCu gutter of any profile including support brackets fixed to fascia complete with all necessary angles, outlets stop ends, including cutting, making gutters line and level and connections to existing guttering and downpipes, and remove waste and debris.</t>
  </si>
  <si>
    <t>Downpipe:Renew round or square PVCu downpipe to over 2, ne 4 storey dwelling complete with new brackets plugged to brickwork and all necessary branches, offset projections, hopperhead, shoe, terminal and slate if required including all cutting and making joints and make good to structure and all finishes, and remove waste and debris.</t>
  </si>
  <si>
    <t>Insulation:Supply and lay ne 270mm thick insulation quilt to loft area including gain access and moving/replacing contents within loft area in order to undertake work.</t>
  </si>
  <si>
    <t>Gutter:Renew lead chimney gutter lining not exceeding 450mm girth, clean out groove of brickwork, wedge with lead and repoint in mastic, including all necessary labours and remove waste and debris.</t>
  </si>
  <si>
    <t>Chimney:Rake out joints to brickwork to chimney stack, min 12mm, and repoint in cement lime mortar (1:1:6) to match existing and remove waste and debris.</t>
  </si>
  <si>
    <t xml:space="preserve">Timber integral routed draught proof seals to be installed around the
whole window. </t>
  </si>
  <si>
    <t>Remove Asbestos from loftspace in accordance with asbestos survey (AIB)</t>
  </si>
  <si>
    <t>PROVISIONAL SUM: Gate Post and Gate:Renew or repair any single fitting to post or timber or metal gate including any gate hinge, gudgeon, band, pivot plate or pivot socket, spring, any post or gate catch or bolt, remove waste and debris (measured per complete fitting)</t>
  </si>
  <si>
    <t>No.</t>
  </si>
  <si>
    <t>ASBESTOS REMOVAL</t>
  </si>
  <si>
    <t>Provisional Sum: Class O Decorations</t>
  </si>
  <si>
    <t>Provisional Sum: Class O Upgrade</t>
  </si>
  <si>
    <t>Provisional Sum: Front Entrance Doors Renewals</t>
  </si>
  <si>
    <t>Provisional Sum: Remove and replace external wastepipe due to current crack resulting in leak</t>
  </si>
  <si>
    <r>
      <t xml:space="preserve">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 </t>
    </r>
    <r>
      <rPr>
        <b/>
        <sz val="11"/>
        <color theme="1"/>
        <rFont val="Calibri"/>
        <family val="2"/>
        <scheme val="minor"/>
      </rPr>
      <t>(Provisional: Front and Rear)</t>
    </r>
  </si>
  <si>
    <t>Wall:Rake out existing joints of brickwork min 12mm and repoint brickwork in mortar to match existing and remove waste and debris.</t>
  </si>
  <si>
    <t>Provisional Item: Replace flat roof as a result of Bauder Report. (Rear)</t>
  </si>
  <si>
    <t>Provisional Item: Extra Items to window replacement</t>
  </si>
  <si>
    <t>Provisional Item: Removal of Asbestos Containing Materials in accordance with Asbestos survey, to be conducted</t>
  </si>
  <si>
    <t>Bow/Bay:Renew lead covering to flat bow/bay roof ne 3.00sm (measured on plan) including remove old lead, cut, fit and dress new covering including all nailing and caps, drips, welted edges, bossed ends and intersections, dressing to upstands and kerbs, clean out/reform grooves and wedge upstands with lead and repoint in cement mortar (1:3). Cut and dress lead around rainwater outlets.</t>
  </si>
  <si>
    <t>Slate:Remove existing lead or proprietary slate to ne 150mm diameter pipe and replace with 500x500mm lead slate with 200mm high collar to ne 150mm diameter pipe including all labours and remove waste and debris.</t>
  </si>
  <si>
    <t>Porch:Renew lead covering to porch including remove old lead, cut, fit and dress new porch covering including all nailing and caps, drips, welted edges, bossed ends and intersections and all labours and remove waste and debris.</t>
  </si>
  <si>
    <t>Flashing:Renew lead stepped flashing not exceeding 225mm girth, clean out groove of brickwork, wedge with lead and repoint in mastic, including all necessary labours and remove waste and debris.</t>
  </si>
  <si>
    <t>Wall:Hack off any thickness of render from walls, rake out and prepare brickwork or blockwork to receive rendering and remove waste and debris.</t>
  </si>
  <si>
    <t>Wall:Apply 12mm cement and sand render (1:3) with waterproofing agent and dry dash finish to external walls, dub out as necessary with cement and sand, including all labours and remove waste and debris.</t>
  </si>
  <si>
    <t>Render Repairs:Renew bellcast to any render over openings or above dampcourse, hack off, fix bellcast bead and form bellcast externally and and remove waste and debris.</t>
  </si>
  <si>
    <t>Wall:Rake out existing mortar joint as necessary min 12mm and repoint in mortar to match existing in joints to cills, sides of door/window frames or concrete cladding joints etc and remove waste and debris.</t>
  </si>
  <si>
    <t>Additional Battery for Lighting</t>
  </si>
  <si>
    <r>
      <rPr>
        <b/>
        <sz val="11"/>
        <color theme="1"/>
        <rFont val="Calibri"/>
        <family val="2"/>
        <scheme val="minor"/>
      </rPr>
      <t xml:space="preserve">PROVISIONAL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t>
    </r>
  </si>
  <si>
    <t xml:space="preserve">Window: Window survey to be carried out and issued. Highlighting any further remedial works required above the overhaul allowance. </t>
  </si>
  <si>
    <t xml:space="preserve">Timber integral routed draught proof seals to be installed around the
whole window. 
</t>
  </si>
  <si>
    <t xml:space="preserve">Provisional sum for timber repairs </t>
  </si>
  <si>
    <t>Removal of Asbestos Roof Tiles as per Asbestos Survey requirements</t>
  </si>
  <si>
    <t>Valley:Renew lead valley gutter not exceeding 800mm girth, complete with valley boards and tilting fillets, remove and refix roof tiles or slates as required, including all necessary labours and remove waste and debris.</t>
  </si>
  <si>
    <t>Lead parapet gutter 915mm therefore extra over</t>
  </si>
  <si>
    <t>Lead T-Prene Jpints to parapet gutter due to no steps in construction to allow for movement</t>
  </si>
  <si>
    <t>Flashing:Renew lead apron flashing not exceeding 300mm girth, clean out groove of brickwork, wedge with lead and repoint in mastic, including all necessary labours and remove waste and debris.</t>
  </si>
  <si>
    <t>Roof:Renew any existing flat roof covering with elastomeric sheet roofing system, strip existing covering, clear away to tip, lay 3.5mm aluminium lined elastomeric bitumen vapour barrier, 4mm glass fibre reinforced elastomeric bitumen underlay and 5mm polyester reinforced elastomeric bitumen capping sheet with mineral surface finish, including all kerbs, upstands, downstands, drips, angles, dressing into outlets, around pipes etc, and remove waste and debris.</t>
  </si>
  <si>
    <t>Downpipe:Renew round or square PVCu downpipe to ne 2 storey dwelling complete with new brackets plugged to brickwork and all necessary branches, offset projections, hopperhead, shoe, terminal and slate if required including all cutting and making joints and make good to structure and all finishes, and remove waste and debris.</t>
  </si>
  <si>
    <t>Provisional Sum: Emergency Lighting</t>
  </si>
  <si>
    <t>DOOR</t>
  </si>
  <si>
    <t>Door:Renew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</si>
  <si>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Flashing:Renew lead cover flashing not exceeding 150mm girth, clean out groove of brickwork, wedge with lead and repoint in mastic, including all necessary labours and remove waste and debris.</t>
  </si>
  <si>
    <t>Slate: Renew any size natural slates to roof fixed with clips or copper nails including double courses at eaves, verges cuttings, all labours renewing roofing felt and battens, and remove waste and debris.</t>
  </si>
  <si>
    <t xml:space="preserve">Timber Sash integral routed draught proof seals to be installed around the
whole window. 
</t>
  </si>
  <si>
    <t>Lead parapet gutter 1300mm therefore extra over</t>
  </si>
  <si>
    <t>Roof:Renew lead roof covering including remove old lead, cut, fit and dress new roof covering including all nailing and caps, drips, welted edges, bossed ends and intersections and all labours and remove waste and debris.</t>
  </si>
  <si>
    <t xml:space="preserve">Provisional Sum: Class O Upgrade </t>
  </si>
  <si>
    <t>Provisional Sum: Pointing work to Lead Work</t>
  </si>
  <si>
    <t>Modular Beams (Measured as lm include inside/outside face of scaffold- 2 beams included)</t>
  </si>
  <si>
    <t>Additional batteries for lighting</t>
  </si>
  <si>
    <t>Chimney:Supply and fix new Colt type cowl to chimney pot.</t>
  </si>
  <si>
    <t>Provisional Item: Removal of Asbestos Containing Materials in accordance with Asbestos survey (Floor Tiles presumed asbestos under existing laminate flooring)</t>
  </si>
  <si>
    <t>Window:Renew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</si>
  <si>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LABOUR</t>
  </si>
  <si>
    <t>2 x Laborours for 1 day to clean lean-to</t>
  </si>
  <si>
    <t>Provisional Item: Renew Perspex roofing - survey required</t>
  </si>
  <si>
    <t>Provisional Sum: Class O'Decorations</t>
  </si>
  <si>
    <t xml:space="preserve">Window:Window survey to be carried out and issued. Highlighting any further remedial works required above the overhaul allowance. </t>
  </si>
  <si>
    <t xml:space="preserve">Provisional Sum: Front Entrance Doors Renewals </t>
  </si>
  <si>
    <t>days</t>
  </si>
  <si>
    <t>Lm</t>
  </si>
  <si>
    <t>Provisional Sum: Remedial works to Ringbeam, Window Bay, Porch ceiling following structural engineer recommendations</t>
  </si>
  <si>
    <t>FRA</t>
  </si>
  <si>
    <t>Provisional Sum: Additional FRA Works</t>
  </si>
  <si>
    <t>Remove and Dispose of Asbestos containing floor tile</t>
  </si>
  <si>
    <t>Screed:Lay cement and sand floor screed ne 40mm thick, trowel smooth for floor finish, clean off, grout sub-base with cement slurry, apply liquid damp proof membrane and remove waste and debris.</t>
  </si>
  <si>
    <t>Provisional Sum: Structural Engineer survey/report</t>
  </si>
  <si>
    <t>Lead parapet gutter 1100mm therefore extra over</t>
  </si>
  <si>
    <t>Provisional Sum: Decorate rear external timber staircase</t>
  </si>
  <si>
    <t>Previously Certified</t>
  </si>
  <si>
    <t>Nett Amount Certified</t>
  </si>
  <si>
    <t>Soffit Repairs</t>
  </si>
  <si>
    <t>Roof Overhaul Allowance</t>
  </si>
  <si>
    <t>Replace defective Spindle, supply and fit new</t>
  </si>
  <si>
    <t>Remove defective bolts and replace with new</t>
  </si>
  <si>
    <t>De-Rust and prime fixings into ceiling</t>
  </si>
  <si>
    <t>Structural Engineer Survey, issue of report and repairs drawing</t>
  </si>
  <si>
    <t>Structural Engineer visits, review of CCTV Survey and issuing of Trail Pit Locations</t>
  </si>
  <si>
    <t>CCTV Drainage Survey</t>
  </si>
  <si>
    <t>Structural Engineer Survey for roof gable repairs</t>
  </si>
  <si>
    <t>PROVISIONAL SUM: Sheet Flooring: Supply and lay minimum 2.0mm felt backed vinyl sheet flooring with adhesive to and including supply and lay approved sheet sub base including all necessary cutting, all labours and clean off, and remove waste and debris.</t>
  </si>
  <si>
    <t>Cill:Cut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</si>
  <si>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Balustrading:Wire brush, prepare for and apply one coat of primer, one undercoat, two coats of gloss paint on ornamental metal balustrading, railings or gates (measured both sides).</t>
  </si>
  <si>
    <t>PROV SUM: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</si>
  <si>
    <t>Provisional Sum: Allow provisional sum for additional works to the fire alarm system.</t>
  </si>
  <si>
    <t xml:space="preserve">Provisional Sum: Allow provisional sum for additional works to clear waste and debris from fire escape routes. </t>
  </si>
  <si>
    <t>Provisional Sum: Allow provisional sum for additional fire stopping works</t>
  </si>
  <si>
    <t>Provisional Sum: Allow provisional sum for additional signage</t>
  </si>
  <si>
    <t>Provisional Sum: Allow provisional sum for additional electrical works</t>
  </si>
  <si>
    <t xml:space="preserve">Skips to clear rubbish from sheds (enclosed) </t>
  </si>
  <si>
    <t>m</t>
  </si>
  <si>
    <t>Provisional allowance for trial pits</t>
  </si>
  <si>
    <t>PROV</t>
  </si>
  <si>
    <t>Total Check</t>
  </si>
  <si>
    <t>Valuation 9</t>
  </si>
  <si>
    <t>Valuation 10</t>
  </si>
  <si>
    <t>Actual cost required</t>
  </si>
  <si>
    <t>Exceeds tender</t>
  </si>
  <si>
    <t>Comments</t>
  </si>
  <si>
    <t>Valuation</t>
  </si>
  <si>
    <t xml:space="preserve">Subject to agreement </t>
  </si>
  <si>
    <t>Location not known</t>
  </si>
  <si>
    <t>Clarification required</t>
  </si>
  <si>
    <t xml:space="preserve">Change to requirement required which one?to be agreed with LBC </t>
  </si>
  <si>
    <t xml:space="preserve">This block was not fully scaffolded </t>
  </si>
  <si>
    <t>Block not fully scaffolded and extra hire subject to agreement</t>
  </si>
  <si>
    <t>Requirement changed to external repairs</t>
  </si>
  <si>
    <t>Provisional sum - uplift to be justified</t>
  </si>
  <si>
    <t>ENERGY EFFICIENCY</t>
  </si>
  <si>
    <t>Clarification and actual cost required</t>
  </si>
  <si>
    <t>Subject to agreement</t>
  </si>
  <si>
    <t>Paid elsewhere</t>
  </si>
  <si>
    <t>included in roof cost</t>
  </si>
  <si>
    <t>Up and over allowed</t>
  </si>
  <si>
    <t>Justification required</t>
  </si>
  <si>
    <t>One door only known to be renewed</t>
  </si>
  <si>
    <t>Included elsewhere</t>
  </si>
  <si>
    <t>Confirm if any works undertaken and provide firm cost as required.</t>
  </si>
  <si>
    <t>Provide firm cost</t>
  </si>
  <si>
    <t>Is this SOR item or Provisional Sum? Or Provisional item</t>
  </si>
  <si>
    <t>Is this required as well as vinyl?</t>
  </si>
  <si>
    <t>Check formula</t>
  </si>
  <si>
    <t>Actual cost needed</t>
  </si>
  <si>
    <t>Actual cost required if work to be done</t>
  </si>
  <si>
    <t xml:space="preserve">Actual cost required </t>
  </si>
  <si>
    <t>included elsewhere</t>
  </si>
  <si>
    <t>Not agreed - deemed to be included</t>
  </si>
  <si>
    <t>To be agreed</t>
  </si>
  <si>
    <t>Quantity not agreed</t>
  </si>
  <si>
    <t>Comment</t>
  </si>
  <si>
    <t>Not agreed</t>
  </si>
  <si>
    <t>Up and over paid</t>
  </si>
  <si>
    <t>Not agreed; more information required</t>
  </si>
  <si>
    <t>Not agreed; more information required/Actual cost needed</t>
  </si>
  <si>
    <t>Location required</t>
  </si>
  <si>
    <t>Actual cost to be provided</t>
  </si>
  <si>
    <t>Query on quantity</t>
  </si>
  <si>
    <t>Actual works and costs to be provided</t>
  </si>
  <si>
    <t>More detail  required</t>
  </si>
  <si>
    <t>To  be agreed</t>
  </si>
  <si>
    <t>Actual cost required if works undertaken</t>
  </si>
  <si>
    <t>Query on Quantity</t>
  </si>
  <si>
    <t>Valuation 11</t>
  </si>
  <si>
    <t>Valuation 12</t>
  </si>
  <si>
    <t>Various</t>
  </si>
  <si>
    <t>Contingency</t>
  </si>
  <si>
    <t>MCL Commercial Adjustment in accordance with NCE004</t>
  </si>
  <si>
    <t>Rapid Notification Amount</t>
  </si>
  <si>
    <t>Less VAT</t>
  </si>
  <si>
    <t>Add retention</t>
  </si>
  <si>
    <t>Nett Valuation Amount</t>
  </si>
  <si>
    <t xml:space="preserve">Scaffold Licences NCE 008 </t>
  </si>
  <si>
    <t xml:space="preserve">Structual Engineer Survey - NCE 009 </t>
  </si>
  <si>
    <t>NCE 011 - Drainage Survey</t>
  </si>
  <si>
    <t xml:space="preserve">NEC 012 - Denyer House Balustrade Repairs </t>
  </si>
  <si>
    <t xml:space="preserve">NEC 013 - Bauder Roofing </t>
  </si>
  <si>
    <t xml:space="preserve">NEC 014 - Pitched Roofing </t>
  </si>
  <si>
    <t xml:space="preserve">NCE 014 - Pitched Roofing </t>
  </si>
  <si>
    <t>NEC 015 - Scaffolding</t>
  </si>
  <si>
    <t xml:space="preserve">NEC 016 - Asbestos Surveys </t>
  </si>
  <si>
    <t xml:space="preserve">NEC 017 - Asbestos Removals </t>
  </si>
  <si>
    <t>Valuation No.16 - Project Overheads &amp; Scaffold</t>
  </si>
  <si>
    <t>Valuation No.16 - Summary</t>
  </si>
  <si>
    <t>Valuation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</si>
</sst>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43" formatCode="_-* #,##0.00_-;\-* #,##0.00_-;_-* &quot;-&quot;??_-;_-@_-"/>
    <numFmt numFmtId="164" formatCode="&quot;£&quot;#,##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
      <sz val="11"/>
      <color rgb="FFFF0000"/>
      <name val="Arial"/>
      <family val="2"/>
    </font>
    <font>
      <sz val="11"/>
      <name val="Calibri"/>
      <family val="2"/>
      <scheme val="minor"/>
    </font>
    <font>
      <sz val="11"/>
      <color rgb="FF00B050"/>
      <name val="Calibri"/>
      <family val="2"/>
      <scheme val="minor"/>
    </font>
    <font>
      <u/>
      <sz val="12"/>
      <color rgb="FF00B050"/>
      <name val="Arial"/>
      <family val="2"/>
    </font>
    <font>
      <b/>
      <sz val="11"/>
      <color rgb="FFFF0000"/>
      <name val="Calibri"/>
      <family val="2"/>
      <scheme val="minor"/>
    </font>
    <font>
      <sz val="11"/>
      <color theme="1"/>
      <name val="Wingdings 2"/>
      <family val="1"/>
      <charset val="2"/>
    </font>
    <font>
      <b/>
      <sz val="11"/>
      <color rgb="FF00B0F0"/>
      <name val="Calibri"/>
      <family val="2"/>
      <scheme val="minor"/>
    </font>
    <font>
      <sz val="11"/>
      <color rgb="FF00B0F0"/>
      <name val="Calibri"/>
      <family val="2"/>
      <scheme val="minor"/>
    </font>
    <font>
      <b/>
      <sz val="11"/>
      <color theme="1"/>
      <name val="Wingdings 2"/>
      <family val="1"/>
      <charset val="2"/>
    </font>
    <font>
      <sz val="11"/>
      <color rgb="FFFF0000"/>
      <name val="Wingdings 2"/>
      <family val="1"/>
      <charset val="2"/>
    </font>
    <font>
      <sz val="9"/>
      <color indexed="81"/>
      <name val="Tahoma"/>
      <family val="2"/>
    </font>
    <font>
      <b/>
      <sz val="9"/>
      <color indexed="81"/>
      <name val="Tahoma"/>
      <family val="2"/>
    </font>
  </fonts>
  <fills count="11">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249977111117893"/>
        <bgColor indexed="64"/>
      </patternFill>
    </fill>
  </fills>
  <borders count="60">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dotted">
        <color auto="1"/>
      </left>
      <right style="thin">
        <color auto="1"/>
      </right>
      <top style="thin">
        <color auto="1"/>
      </top>
      <bottom/>
      <diagonal/>
    </border>
    <border>
      <left style="medium">
        <color theme="1" tint="0.499984740745262"/>
      </left>
      <right style="medium">
        <color theme="1" tint="0.499984740745262"/>
      </right>
      <top style="medium">
        <color theme="1" tint="0.499984740745262"/>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medium">
        <color indexed="64"/>
      </top>
      <bottom style="medium">
        <color indexed="64"/>
      </bottom>
      <diagonal/>
    </border>
    <border>
      <left style="thin">
        <color auto="1"/>
      </left>
      <right/>
      <top style="thin">
        <color auto="1"/>
      </top>
      <bottom style="medium">
        <color indexed="64"/>
      </bottom>
      <diagonal/>
    </border>
    <border>
      <left/>
      <right/>
      <top style="medium">
        <color indexed="64"/>
      </top>
      <bottom/>
      <diagonal/>
    </border>
    <border>
      <left style="medium">
        <color auto="1"/>
      </left>
      <right style="medium">
        <color auto="1"/>
      </right>
      <top style="hair">
        <color auto="1"/>
      </top>
      <bottom style="double">
        <color indexed="64"/>
      </bottom>
      <diagonal/>
    </border>
    <border>
      <left/>
      <right/>
      <top style="thin">
        <color indexed="64"/>
      </top>
      <bottom style="double">
        <color indexed="64"/>
      </bottom>
      <diagonal/>
    </border>
    <border>
      <left style="thin">
        <color theme="1" tint="0.499984740745262"/>
      </left>
      <right/>
      <top style="thin">
        <color theme="1" tint="0.499984740745262"/>
      </top>
      <bottom/>
      <diagonal/>
    </border>
  </borders>
  <cellStyleXfs count="15">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xf numFmtId="0" fontId="7" fillId="0" borderId="0"/>
    <xf numFmtId="43"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15">
    <xf numFmtId="0" fontId="0" fillId="0" borderId="0" xfId="0"/>
    <xf numFmtId="0" fontId="8" fillId="0" borderId="0" xfId="0" applyFont="1" applyFill="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0" fontId="0" fillId="0" borderId="0" xfId="0" applyFill="1" applyBorder="1" applyAlignment="1">
      <alignment vertical="top"/>
    </xf>
    <xf numFmtId="0" fontId="0" fillId="0" borderId="0" xfId="0" applyBorder="1"/>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14" xfId="0" applyNumberFormat="1" applyFill="1" applyBorder="1" applyAlignment="1">
      <alignment vertical="center"/>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4"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6" xfId="0" applyNumberFormat="1" applyFont="1" applyFill="1" applyBorder="1"/>
    <xf numFmtId="44" fontId="14" fillId="6" borderId="7" xfId="0" applyNumberFormat="1" applyFont="1" applyFill="1" applyBorder="1" applyAlignment="1">
      <alignment horizontal="center" vertical="center" wrapText="1"/>
    </xf>
    <xf numFmtId="44" fontId="7" fillId="6" borderId="26" xfId="0" applyNumberFormat="1" applyFont="1" applyFill="1" applyBorder="1"/>
    <xf numFmtId="44" fontId="14" fillId="7" borderId="7" xfId="0" applyNumberFormat="1" applyFont="1" applyFill="1" applyBorder="1" applyAlignment="1">
      <alignment horizontal="center" vertical="center" wrapText="1"/>
    </xf>
    <xf numFmtId="44" fontId="7" fillId="7" borderId="26" xfId="0" applyNumberFormat="1" applyFont="1" applyFill="1" applyBorder="1"/>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0" fillId="0" borderId="21" xfId="0" applyNumberFormat="1" applyBorder="1" applyAlignment="1">
      <alignment horizontal="center" vertical="center"/>
    </xf>
    <xf numFmtId="10" fontId="0" fillId="0" borderId="0" xfId="0" applyNumberFormat="1" applyBorder="1" applyAlignment="1">
      <alignment horizontal="center" vertical="center"/>
    </xf>
    <xf numFmtId="0" fontId="7" fillId="4" borderId="35" xfId="0" applyFont="1" applyFill="1" applyBorder="1" applyAlignment="1">
      <alignment horizontal="left"/>
    </xf>
    <xf numFmtId="0" fontId="0" fillId="3" borderId="36" xfId="0" applyFill="1" applyBorder="1" applyAlignment="1">
      <alignment horizontal="left"/>
    </xf>
    <xf numFmtId="44" fontId="7" fillId="0" borderId="0" xfId="0" applyNumberFormat="1" applyFont="1"/>
    <xf numFmtId="44" fontId="0" fillId="0" borderId="0" xfId="0" applyNumberFormat="1"/>
    <xf numFmtId="44" fontId="7" fillId="2" borderId="28" xfId="0" applyNumberFormat="1" applyFont="1" applyFill="1" applyBorder="1"/>
    <xf numFmtId="44" fontId="7" fillId="6" borderId="28" xfId="0" applyNumberFormat="1" applyFont="1" applyFill="1" applyBorder="1"/>
    <xf numFmtId="44" fontId="7" fillId="7" borderId="28" xfId="0" applyNumberFormat="1" applyFont="1" applyFill="1" applyBorder="1"/>
    <xf numFmtId="44" fontId="6" fillId="2" borderId="27" xfId="0" applyNumberFormat="1" applyFont="1" applyFill="1" applyBorder="1" applyAlignment="1">
      <alignment horizontal="center" vertical="center"/>
    </xf>
    <xf numFmtId="44" fontId="6" fillId="6" borderId="27" xfId="0" applyNumberFormat="1" applyFont="1" applyFill="1" applyBorder="1" applyAlignment="1">
      <alignment horizontal="center" vertical="center"/>
    </xf>
    <xf numFmtId="44" fontId="6" fillId="7" borderId="27"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7" fillId="0" borderId="32"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3" xfId="0" applyNumberFormat="1" applyFont="1" applyBorder="1"/>
    <xf numFmtId="44" fontId="6" fillId="0" borderId="6" xfId="0" applyNumberFormat="1" applyFont="1" applyBorder="1"/>
    <xf numFmtId="2" fontId="0" fillId="0" borderId="0" xfId="0" applyNumberFormat="1" applyAlignment="1">
      <alignment horizontal="center" vertical="center"/>
    </xf>
    <xf numFmtId="2" fontId="0" fillId="0" borderId="0" xfId="0" applyNumberFormat="1" applyBorder="1" applyAlignment="1">
      <alignment horizontal="center" vertical="center"/>
    </xf>
    <xf numFmtId="164" fontId="0" fillId="0" borderId="0" xfId="0" applyNumberFormat="1" applyBorder="1" applyAlignment="1">
      <alignment horizontal="center" vertic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0" fontId="17" fillId="0" borderId="0" xfId="0" applyFont="1" applyFill="1" applyAlignment="1">
      <alignment vertical="center"/>
    </xf>
    <xf numFmtId="0" fontId="16" fillId="0" borderId="0" xfId="0" applyFont="1"/>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0" fontId="2" fillId="0" borderId="0" xfId="0" applyFont="1" applyBorder="1" applyAlignment="1">
      <alignment horizontal="center" vertical="center"/>
    </xf>
    <xf numFmtId="164" fontId="15" fillId="0" borderId="0" xfId="0" applyNumberFormat="1" applyFont="1" applyBorder="1" applyAlignment="1">
      <alignment horizontal="center" vertical="center"/>
    </xf>
    <xf numFmtId="0" fontId="2" fillId="0" borderId="0" xfId="0" applyFont="1" applyBorder="1" applyAlignment="1">
      <alignment horizontal="left" vertical="center"/>
    </xf>
    <xf numFmtId="1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xf numFmtId="14" fontId="0" fillId="0" borderId="39" xfId="0" applyNumberFormat="1" applyBorder="1" applyAlignment="1">
      <alignment horizontal="center"/>
    </xf>
    <xf numFmtId="0" fontId="0" fillId="0" borderId="40" xfId="0" applyBorder="1"/>
    <xf numFmtId="2" fontId="0" fillId="0" borderId="39" xfId="0" applyNumberFormat="1" applyBorder="1" applyAlignment="1">
      <alignment horizontal="center"/>
    </xf>
    <xf numFmtId="0" fontId="0" fillId="0" borderId="39" xfId="0" applyBorder="1" applyAlignment="1">
      <alignment horizontal="center"/>
    </xf>
    <xf numFmtId="14" fontId="0" fillId="2" borderId="39" xfId="0" applyNumberFormat="1" applyFill="1" applyBorder="1" applyAlignment="1">
      <alignment horizontal="center"/>
    </xf>
    <xf numFmtId="10" fontId="0" fillId="0" borderId="39" xfId="0" applyNumberFormat="1" applyBorder="1" applyAlignment="1">
      <alignment horizontal="center" vertical="center"/>
    </xf>
    <xf numFmtId="0" fontId="0" fillId="0" borderId="41" xfId="0" applyBorder="1" applyAlignment="1">
      <alignment horizontal="center" vertical="center"/>
    </xf>
    <xf numFmtId="0" fontId="0" fillId="0" borderId="42" xfId="0" applyBorder="1"/>
    <xf numFmtId="0" fontId="2" fillId="0" borderId="39" xfId="0" applyFont="1" applyBorder="1" applyAlignment="1">
      <alignment horizontal="center" vertical="center"/>
    </xf>
    <xf numFmtId="0" fontId="2" fillId="0" borderId="40" xfId="0" applyFont="1" applyBorder="1"/>
    <xf numFmtId="0" fontId="21" fillId="4" borderId="35" xfId="0" applyFont="1" applyFill="1" applyBorder="1" applyAlignment="1">
      <alignment horizontal="left"/>
    </xf>
    <xf numFmtId="44" fontId="21" fillId="0" borderId="32" xfId="0" applyNumberFormat="1" applyFont="1" applyBorder="1"/>
    <xf numFmtId="44" fontId="21" fillId="0" borderId="2" xfId="0" applyNumberFormat="1" applyFont="1" applyBorder="1"/>
    <xf numFmtId="44" fontId="21" fillId="0" borderId="3" xfId="0" applyNumberFormat="1" applyFont="1" applyBorder="1"/>
    <xf numFmtId="44" fontId="21" fillId="0" borderId="5" xfId="0" applyNumberFormat="1" applyFont="1" applyBorder="1"/>
    <xf numFmtId="44" fontId="16" fillId="0" borderId="0" xfId="0" applyNumberFormat="1" applyFont="1"/>
    <xf numFmtId="0" fontId="2" fillId="0" borderId="0" xfId="0" applyFont="1" applyFill="1" applyAlignment="1">
      <alignment horizontal="center" vertical="center" wrapText="1"/>
    </xf>
    <xf numFmtId="10"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2"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0" fontId="9" fillId="0" borderId="0" xfId="0" applyFont="1" applyFill="1" applyAlignment="1">
      <alignment horizontal="center" vertical="center"/>
    </xf>
    <xf numFmtId="44" fontId="2" fillId="5" borderId="8" xfId="0" applyNumberFormat="1" applyFont="1" applyFill="1" applyBorder="1" applyAlignment="1">
      <alignment horizontal="center" vertical="center"/>
    </xf>
    <xf numFmtId="44" fontId="2" fillId="5" borderId="9" xfId="0" applyNumberFormat="1" applyFont="1" applyFill="1" applyBorder="1" applyAlignment="1">
      <alignment horizontal="center" vertical="center"/>
    </xf>
    <xf numFmtId="44" fontId="2" fillId="0" borderId="9"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6" borderId="16" xfId="0" applyFont="1" applyFill="1" applyBorder="1" applyAlignment="1">
      <alignment horizontal="center" vertical="center"/>
    </xf>
    <xf numFmtId="44" fontId="21" fillId="2" borderId="26" xfId="0" applyNumberFormat="1" applyFont="1" applyFill="1" applyBorder="1"/>
    <xf numFmtId="44" fontId="21" fillId="6" borderId="26" xfId="0" applyNumberFormat="1" applyFont="1" applyFill="1" applyBorder="1"/>
    <xf numFmtId="44" fontId="21" fillId="7" borderId="26" xfId="0" applyNumberFormat="1" applyFont="1" applyFill="1" applyBorder="1"/>
    <xf numFmtId="0" fontId="2" fillId="0" borderId="16"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4" fontId="2" fillId="5" borderId="8" xfId="0" applyNumberFormat="1" applyFont="1" applyFill="1" applyBorder="1" applyAlignment="1">
      <alignment horizontal="center" vertical="center" wrapText="1"/>
    </xf>
    <xf numFmtId="44" fontId="2" fillId="5" borderId="9" xfId="0" applyNumberFormat="1" applyFont="1" applyFill="1" applyBorder="1" applyAlignment="1">
      <alignment horizontal="center" vertical="center" wrapText="1"/>
    </xf>
    <xf numFmtId="44" fontId="2" fillId="0" borderId="9" xfId="0" applyNumberFormat="1" applyFont="1" applyFill="1" applyBorder="1" applyAlignment="1">
      <alignment horizontal="center" vertical="center" wrapText="1"/>
    </xf>
    <xf numFmtId="44" fontId="2" fillId="0" borderId="7" xfId="0" applyNumberFormat="1" applyFont="1" applyFill="1" applyBorder="1" applyAlignment="1">
      <alignment horizontal="center" vertical="center" wrapText="1"/>
    </xf>
    <xf numFmtId="44" fontId="2" fillId="0" borderId="0"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wrapText="1"/>
    </xf>
    <xf numFmtId="0" fontId="2" fillId="2"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10" fontId="18" fillId="0" borderId="7"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4" fontId="18" fillId="0" borderId="7"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44" fontId="18" fillId="5" borderId="8" xfId="0" applyNumberFormat="1" applyFont="1" applyFill="1" applyBorder="1" applyAlignment="1">
      <alignment horizontal="center" vertical="center" wrapText="1"/>
    </xf>
    <xf numFmtId="44" fontId="18" fillId="5"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0" fontId="18" fillId="0" borderId="0" xfId="0" applyFont="1" applyAlignment="1">
      <alignment wrapText="1"/>
    </xf>
    <xf numFmtId="0" fontId="18" fillId="0" borderId="7"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7" borderId="7" xfId="0" applyFont="1" applyFill="1" applyBorder="1" applyAlignment="1">
      <alignment horizontal="center" vertical="center" wrapText="1"/>
    </xf>
    <xf numFmtId="10" fontId="2" fillId="0" borderId="0" xfId="0" applyNumberFormat="1" applyFont="1" applyAlignment="1">
      <alignment horizontal="center" vertical="center"/>
    </xf>
    <xf numFmtId="16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Border="1" applyAlignment="1">
      <alignment vertical="center" wrapText="1"/>
    </xf>
    <xf numFmtId="0" fontId="0" fillId="0" borderId="0" xfId="0" applyAlignment="1">
      <alignment wrapText="1"/>
    </xf>
    <xf numFmtId="0" fontId="0" fillId="0" borderId="0" xfId="0" applyFill="1" applyAlignment="1">
      <alignment wrapText="1"/>
    </xf>
    <xf numFmtId="14" fontId="0" fillId="6" borderId="39" xfId="0" applyNumberFormat="1" applyFill="1" applyBorder="1" applyAlignment="1">
      <alignment horizontal="center"/>
    </xf>
    <xf numFmtId="44" fontId="6" fillId="0" borderId="39" xfId="0" applyNumberFormat="1" applyFont="1" applyFill="1" applyBorder="1" applyAlignment="1">
      <alignment horizontal="center" vertical="center"/>
    </xf>
    <xf numFmtId="10" fontId="18" fillId="0" borderId="7" xfId="0" applyNumberFormat="1" applyFont="1" applyFill="1" applyBorder="1" applyAlignment="1">
      <alignment horizontal="left" vertical="center" wrapText="1"/>
    </xf>
    <xf numFmtId="0" fontId="0" fillId="0" borderId="21" xfId="0" applyFill="1" applyBorder="1" applyAlignment="1">
      <alignment vertical="top" wrapText="1"/>
    </xf>
    <xf numFmtId="44" fontId="0" fillId="0" borderId="21" xfId="0" applyNumberFormat="1" applyFill="1" applyBorder="1" applyAlignment="1" applyProtection="1">
      <alignment vertical="center"/>
      <protection locked="0"/>
    </xf>
    <xf numFmtId="4" fontId="0" fillId="0" borderId="21" xfId="0" applyNumberFormat="1" applyFill="1" applyBorder="1" applyAlignment="1">
      <alignment vertical="center" wrapText="1"/>
    </xf>
    <xf numFmtId="14" fontId="0" fillId="0" borderId="39" xfId="0" applyNumberFormat="1" applyFill="1" applyBorder="1" applyAlignment="1">
      <alignment horizontal="center"/>
    </xf>
    <xf numFmtId="2" fontId="0" fillId="0" borderId="39" xfId="0" applyNumberFormat="1" applyFill="1" applyBorder="1" applyAlignment="1">
      <alignment horizontal="center"/>
    </xf>
    <xf numFmtId="0" fontId="0" fillId="0" borderId="39" xfId="0" applyFill="1" applyBorder="1" applyAlignment="1">
      <alignment horizontal="center"/>
    </xf>
    <xf numFmtId="0" fontId="2" fillId="6" borderId="43" xfId="0" applyFont="1" applyFill="1" applyBorder="1" applyAlignment="1">
      <alignment horizontal="center" vertical="center"/>
    </xf>
    <xf numFmtId="9" fontId="2" fillId="6" borderId="44" xfId="0" applyNumberFormat="1" applyFont="1" applyFill="1" applyBorder="1" applyAlignment="1">
      <alignment horizontal="center" vertical="center"/>
    </xf>
    <xf numFmtId="0" fontId="2" fillId="6" borderId="44" xfId="0" applyFont="1" applyFill="1" applyBorder="1" applyAlignment="1">
      <alignment horizontal="center" vertical="center"/>
    </xf>
    <xf numFmtId="164" fontId="2" fillId="6" borderId="44" xfId="0" applyNumberFormat="1" applyFont="1" applyFill="1" applyBorder="1" applyAlignment="1">
      <alignment horizontal="center" vertical="center" wrapText="1"/>
    </xf>
    <xf numFmtId="164" fontId="0" fillId="0" borderId="30" xfId="0" applyNumberFormat="1" applyBorder="1" applyAlignment="1">
      <alignment horizontal="center" vertical="center"/>
    </xf>
    <xf numFmtId="164" fontId="0" fillId="0" borderId="39" xfId="0" applyNumberFormat="1" applyBorder="1" applyAlignment="1">
      <alignment horizontal="center" vertical="center"/>
    </xf>
    <xf numFmtId="164" fontId="0" fillId="0" borderId="40" xfId="0" applyNumberFormat="1" applyBorder="1" applyAlignment="1">
      <alignment horizontal="center" vertical="center"/>
    </xf>
    <xf numFmtId="164" fontId="0" fillId="0" borderId="46" xfId="0" applyNumberFormat="1" applyBorder="1" applyAlignment="1">
      <alignment horizontal="center" vertical="center"/>
    </xf>
    <xf numFmtId="164" fontId="0" fillId="0" borderId="47" xfId="0" applyNumberFormat="1" applyBorder="1" applyAlignment="1">
      <alignment horizontal="center" vertical="center"/>
    </xf>
    <xf numFmtId="2" fontId="0" fillId="0" borderId="46" xfId="0" applyNumberFormat="1" applyBorder="1" applyAlignment="1">
      <alignment horizontal="center" vertical="center"/>
    </xf>
    <xf numFmtId="0" fontId="0" fillId="0" borderId="46" xfId="0" applyBorder="1" applyAlignment="1">
      <alignment horizontal="center" vertical="center"/>
    </xf>
    <xf numFmtId="164" fontId="0" fillId="0" borderId="48" xfId="0" applyNumberFormat="1" applyBorder="1" applyAlignment="1">
      <alignment horizontal="center" vertical="center"/>
    </xf>
    <xf numFmtId="164" fontId="0" fillId="0" borderId="49" xfId="0" applyNumberFormat="1" applyBorder="1" applyAlignment="1">
      <alignment horizontal="center" vertical="center"/>
    </xf>
    <xf numFmtId="164" fontId="0" fillId="0" borderId="50" xfId="0" applyNumberFormat="1" applyBorder="1" applyAlignment="1">
      <alignment horizontal="center" vertical="center"/>
    </xf>
    <xf numFmtId="0" fontId="0" fillId="0" borderId="0" xfId="0" applyFont="1" applyFill="1" applyBorder="1" applyAlignment="1">
      <alignment horizontal="left" vertical="center"/>
    </xf>
    <xf numFmtId="44" fontId="0" fillId="0" borderId="0" xfId="0" applyNumberFormat="1" applyFill="1" applyAlignment="1">
      <alignment horizontal="left" vertical="top" wrapText="1"/>
    </xf>
    <xf numFmtId="0" fontId="1" fillId="0" borderId="21" xfId="4" applyBorder="1" applyAlignment="1">
      <alignment horizontal="center" vertical="center" wrapText="1"/>
    </xf>
    <xf numFmtId="10" fontId="2" fillId="0" borderId="0" xfId="0" applyNumberFormat="1" applyFont="1" applyAlignment="1">
      <alignment horizontal="center"/>
    </xf>
    <xf numFmtId="10" fontId="0" fillId="0" borderId="0" xfId="0" applyNumberFormat="1"/>
    <xf numFmtId="44" fontId="0" fillId="0" borderId="0" xfId="0" applyNumberFormat="1" applyAlignment="1">
      <alignment vertical="center"/>
    </xf>
    <xf numFmtId="10" fontId="0" fillId="0" borderId="22" xfId="0" applyNumberFormat="1" applyFont="1" applyFill="1" applyBorder="1" applyAlignment="1">
      <alignment horizontal="left" vertical="center" wrapText="1"/>
    </xf>
    <xf numFmtId="7" fontId="0" fillId="0" borderId="22" xfId="0" applyNumberFormat="1" applyFill="1" applyBorder="1" applyAlignment="1">
      <alignment vertical="center" wrapText="1"/>
    </xf>
    <xf numFmtId="44" fontId="0" fillId="0" borderId="23" xfId="0" applyNumberFormat="1" applyFill="1" applyBorder="1" applyAlignment="1">
      <alignment vertical="center"/>
    </xf>
    <xf numFmtId="44" fontId="0" fillId="0" borderId="51" xfId="0" applyNumberFormat="1" applyFill="1" applyBorder="1" applyAlignment="1">
      <alignment horizontal="center" vertical="center"/>
    </xf>
    <xf numFmtId="44" fontId="0" fillId="0" borderId="29" xfId="0" applyNumberFormat="1" applyFill="1" applyBorder="1" applyAlignment="1" applyProtection="1">
      <alignment vertical="center"/>
      <protection locked="0"/>
    </xf>
    <xf numFmtId="44" fontId="0" fillId="0" borderId="14" xfId="0" applyNumberFormat="1" applyFill="1" applyBorder="1" applyAlignment="1" applyProtection="1">
      <alignment vertical="center"/>
      <protection locked="0"/>
    </xf>
    <xf numFmtId="44" fontId="0" fillId="0" borderId="14" xfId="0" applyNumberFormat="1" applyFill="1" applyBorder="1" applyAlignment="1">
      <alignment horizontal="center" vertical="center"/>
    </xf>
    <xf numFmtId="44" fontId="0" fillId="0" borderId="14" xfId="0" applyNumberFormat="1" applyFill="1" applyBorder="1" applyAlignment="1">
      <alignment vertical="center" wrapText="1"/>
    </xf>
    <xf numFmtId="10" fontId="0" fillId="0" borderId="21" xfId="0" applyNumberFormat="1"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1" xfId="0" applyFont="1" applyFill="1" applyBorder="1" applyAlignment="1">
      <alignment horizontal="center" vertical="center" wrapText="1"/>
    </xf>
    <xf numFmtId="0" fontId="0" fillId="0" borderId="21" xfId="0" applyFill="1" applyBorder="1" applyAlignment="1">
      <alignment horizontal="left" vertical="top" wrapText="1"/>
    </xf>
    <xf numFmtId="0" fontId="0" fillId="0" borderId="21" xfId="0" applyFill="1" applyBorder="1" applyAlignment="1">
      <alignment horizontal="center" vertical="center" wrapText="1"/>
    </xf>
    <xf numFmtId="2" fontId="0" fillId="0" borderId="21" xfId="0" applyNumberFormat="1" applyFill="1" applyBorder="1" applyAlignment="1">
      <alignment horizontal="center" vertical="center" wrapText="1"/>
    </xf>
    <xf numFmtId="0" fontId="0" fillId="0" borderId="21" xfId="0" applyFill="1" applyBorder="1" applyAlignment="1">
      <alignment vertical="center" wrapText="1"/>
    </xf>
    <xf numFmtId="0" fontId="8" fillId="0" borderId="21" xfId="0" applyFont="1" applyFill="1" applyBorder="1" applyAlignment="1">
      <alignment vertical="center"/>
    </xf>
    <xf numFmtId="44" fontId="0" fillId="0" borderId="21" xfId="0" applyNumberFormat="1" applyFill="1" applyBorder="1" applyAlignment="1">
      <alignment vertical="center"/>
    </xf>
    <xf numFmtId="44" fontId="0" fillId="0" borderId="21" xfId="0" applyNumberFormat="1" applyFill="1" applyBorder="1" applyAlignment="1">
      <alignment horizontal="center" vertical="center"/>
    </xf>
    <xf numFmtId="44" fontId="0" fillId="0" borderId="21" xfId="0" applyNumberFormat="1" applyFill="1" applyBorder="1" applyAlignment="1">
      <alignment vertical="center" wrapText="1"/>
    </xf>
    <xf numFmtId="9" fontId="0" fillId="2" borderId="14" xfId="0" applyNumberFormat="1" applyFill="1" applyBorder="1" applyAlignment="1">
      <alignment horizontal="center" vertical="center"/>
    </xf>
    <xf numFmtId="44" fontId="0" fillId="2" borderId="14" xfId="0" applyNumberFormat="1" applyFill="1" applyBorder="1" applyAlignment="1">
      <alignment horizontal="center" vertical="center"/>
    </xf>
    <xf numFmtId="9" fontId="0" fillId="6" borderId="14" xfId="0" applyNumberFormat="1" applyFill="1" applyBorder="1" applyAlignment="1">
      <alignment horizontal="center" vertical="center"/>
    </xf>
    <xf numFmtId="44" fontId="0" fillId="6" borderId="14" xfId="0" applyNumberFormat="1" applyFill="1" applyBorder="1" applyAlignment="1">
      <alignment horizontal="center" vertical="center"/>
    </xf>
    <xf numFmtId="44" fontId="0" fillId="7" borderId="52" xfId="0" applyNumberFormat="1" applyFont="1" applyFill="1" applyBorder="1" applyAlignment="1">
      <alignment horizontal="center" vertical="center"/>
    </xf>
    <xf numFmtId="9" fontId="0" fillId="2" borderId="21" xfId="0" applyNumberFormat="1" applyFill="1" applyBorder="1" applyAlignment="1">
      <alignment horizontal="center" vertical="center"/>
    </xf>
    <xf numFmtId="44" fontId="0" fillId="2" borderId="21" xfId="0" applyNumberFormat="1" applyFill="1" applyBorder="1" applyAlignment="1">
      <alignment horizontal="center" vertical="center"/>
    </xf>
    <xf numFmtId="9" fontId="0" fillId="6" borderId="21" xfId="0" applyNumberFormat="1" applyFill="1" applyBorder="1" applyAlignment="1">
      <alignment horizontal="center" vertical="center"/>
    </xf>
    <xf numFmtId="44" fontId="0" fillId="6" borderId="21" xfId="0" applyNumberFormat="1" applyFill="1" applyBorder="1" applyAlignment="1">
      <alignment horizontal="center" vertical="center"/>
    </xf>
    <xf numFmtId="44" fontId="0" fillId="7" borderId="21" xfId="0" applyNumberFormat="1" applyFont="1" applyFill="1" applyBorder="1" applyAlignment="1">
      <alignment horizontal="center" vertical="center"/>
    </xf>
    <xf numFmtId="9" fontId="16" fillId="2" borderId="21" xfId="0" applyNumberFormat="1" applyFont="1" applyFill="1" applyBorder="1" applyAlignment="1">
      <alignment horizontal="center" vertical="center"/>
    </xf>
    <xf numFmtId="44" fontId="16" fillId="2" borderId="21" xfId="0" applyNumberFormat="1" applyFont="1" applyFill="1" applyBorder="1" applyAlignment="1">
      <alignment horizontal="center" vertical="center"/>
    </xf>
    <xf numFmtId="9" fontId="16" fillId="6" borderId="21" xfId="0" applyNumberFormat="1" applyFont="1" applyFill="1" applyBorder="1" applyAlignment="1">
      <alignment horizontal="center" vertical="center"/>
    </xf>
    <xf numFmtId="44" fontId="16" fillId="6" borderId="21" xfId="0" applyNumberFormat="1" applyFont="1" applyFill="1" applyBorder="1" applyAlignment="1">
      <alignment horizontal="center" vertical="center"/>
    </xf>
    <xf numFmtId="44" fontId="16" fillId="7" borderId="21" xfId="0" applyNumberFormat="1" applyFont="1" applyFill="1" applyBorder="1" applyAlignment="1">
      <alignment horizontal="center" vertical="center"/>
    </xf>
    <xf numFmtId="10" fontId="0" fillId="0" borderId="21" xfId="0" applyNumberFormat="1" applyFont="1" applyFill="1" applyBorder="1" applyAlignment="1">
      <alignment horizontal="left" vertical="center"/>
    </xf>
    <xf numFmtId="0" fontId="0" fillId="0" borderId="21" xfId="0" applyFill="1" applyBorder="1" applyAlignment="1">
      <alignment vertical="center"/>
    </xf>
    <xf numFmtId="0" fontId="0" fillId="0" borderId="21" xfId="0" applyFill="1" applyBorder="1" applyAlignment="1">
      <alignment vertical="top"/>
    </xf>
    <xf numFmtId="7" fontId="0" fillId="0" borderId="21" xfId="0" applyNumberFormat="1" applyFill="1" applyBorder="1" applyAlignment="1">
      <alignment vertical="center" wrapText="1"/>
    </xf>
    <xf numFmtId="14" fontId="0" fillId="0" borderId="21" xfId="0" applyNumberFormat="1" applyFill="1" applyBorder="1" applyAlignment="1">
      <alignment horizontal="center" vertical="center" wrapText="1"/>
    </xf>
    <xf numFmtId="0" fontId="0" fillId="0" borderId="21" xfId="0" applyFont="1" applyFill="1" applyBorder="1" applyAlignment="1">
      <alignment horizontal="left" vertical="center"/>
    </xf>
    <xf numFmtId="0" fontId="8" fillId="0" borderId="21" xfId="0" applyFont="1" applyFill="1" applyBorder="1" applyAlignment="1">
      <alignment vertical="center" wrapText="1"/>
    </xf>
    <xf numFmtId="10" fontId="16" fillId="0" borderId="21" xfId="0" applyNumberFormat="1" applyFont="1" applyFill="1" applyBorder="1" applyAlignment="1">
      <alignment horizontal="left" vertical="center"/>
    </xf>
    <xf numFmtId="0" fontId="16" fillId="0" borderId="21" xfId="0" applyFont="1" applyFill="1" applyBorder="1" applyAlignment="1">
      <alignment horizontal="left" vertical="center" wrapText="1"/>
    </xf>
    <xf numFmtId="0" fontId="16" fillId="0" borderId="21" xfId="0" applyFont="1" applyFill="1" applyBorder="1" applyAlignment="1">
      <alignment horizontal="center" vertical="center" wrapText="1"/>
    </xf>
    <xf numFmtId="0" fontId="16" fillId="0" borderId="21" xfId="0" applyFont="1" applyFill="1" applyBorder="1" applyAlignment="1">
      <alignment horizontal="left" vertical="top" wrapText="1"/>
    </xf>
    <xf numFmtId="2" fontId="16" fillId="0" borderId="21" xfId="0" applyNumberFormat="1" applyFont="1" applyFill="1" applyBorder="1" applyAlignment="1">
      <alignment horizontal="center" vertical="center" wrapText="1"/>
    </xf>
    <xf numFmtId="0" fontId="16" fillId="0" borderId="21" xfId="0" applyFont="1" applyFill="1" applyBorder="1" applyAlignment="1">
      <alignment vertical="center" wrapText="1"/>
    </xf>
    <xf numFmtId="4" fontId="16" fillId="0" borderId="21" xfId="0" applyNumberFormat="1" applyFont="1" applyFill="1" applyBorder="1" applyAlignment="1">
      <alignment vertical="center" wrapText="1"/>
    </xf>
    <xf numFmtId="7" fontId="16" fillId="0" borderId="21" xfId="0" applyNumberFormat="1" applyFont="1" applyFill="1" applyBorder="1" applyAlignment="1">
      <alignment vertical="center"/>
    </xf>
    <xf numFmtId="4" fontId="16" fillId="0" borderId="21" xfId="0" applyNumberFormat="1" applyFont="1" applyFill="1" applyBorder="1" applyAlignment="1">
      <alignment vertical="center"/>
    </xf>
    <xf numFmtId="0" fontId="17" fillId="0" borderId="21" xfId="0" applyFont="1" applyFill="1" applyBorder="1" applyAlignment="1">
      <alignment vertical="center"/>
    </xf>
    <xf numFmtId="44" fontId="16" fillId="0" borderId="21" xfId="0" applyNumberFormat="1" applyFont="1" applyFill="1" applyBorder="1" applyAlignment="1">
      <alignment vertical="center"/>
    </xf>
    <xf numFmtId="44" fontId="16" fillId="0" borderId="21" xfId="0" applyNumberFormat="1" applyFont="1" applyFill="1" applyBorder="1" applyAlignment="1">
      <alignment horizontal="center" vertical="center"/>
    </xf>
    <xf numFmtId="44" fontId="16" fillId="0" borderId="21" xfId="0" applyNumberFormat="1" applyFont="1" applyFill="1" applyBorder="1" applyAlignment="1" applyProtection="1">
      <alignment vertical="center"/>
      <protection locked="0"/>
    </xf>
    <xf numFmtId="0" fontId="16" fillId="0" borderId="21" xfId="0" applyFont="1" applyBorder="1"/>
    <xf numFmtId="44" fontId="0" fillId="0" borderId="21" xfId="0" applyNumberFormat="1" applyBorder="1" applyAlignment="1">
      <alignment horizontal="center" vertical="center"/>
    </xf>
    <xf numFmtId="0" fontId="6" fillId="0" borderId="21" xfId="0" applyFont="1" applyFill="1" applyBorder="1" applyAlignment="1">
      <alignment horizontal="left" vertical="top" wrapText="1"/>
    </xf>
    <xf numFmtId="44" fontId="0" fillId="0" borderId="21" xfId="0" applyNumberFormat="1" applyBorder="1" applyAlignment="1">
      <alignment vertical="center"/>
    </xf>
    <xf numFmtId="0" fontId="0" fillId="0" borderId="21" xfId="0" applyFill="1" applyBorder="1"/>
    <xf numFmtId="10" fontId="0" fillId="0" borderId="53" xfId="0" applyNumberFormat="1" applyFont="1" applyFill="1" applyBorder="1" applyAlignment="1">
      <alignment horizontal="left" vertical="center" wrapText="1"/>
    </xf>
    <xf numFmtId="44" fontId="0" fillId="0" borderId="21" xfId="1" applyFont="1" applyBorder="1" applyAlignment="1">
      <alignment horizontal="center" vertical="center" wrapText="1"/>
    </xf>
    <xf numFmtId="2" fontId="0" fillId="0" borderId="21" xfId="0" applyNumberFormat="1" applyFont="1" applyBorder="1" applyAlignment="1">
      <alignment horizontal="center" vertical="center" wrapText="1"/>
    </xf>
    <xf numFmtId="44" fontId="0" fillId="0" borderId="21" xfId="0" applyNumberFormat="1" applyFont="1" applyFill="1" applyBorder="1" applyAlignment="1" applyProtection="1">
      <alignment vertical="center"/>
      <protection locked="0"/>
    </xf>
    <xf numFmtId="0" fontId="0" fillId="0" borderId="53" xfId="0" applyFont="1" applyFill="1" applyBorder="1" applyAlignment="1">
      <alignment horizontal="left" vertical="center" wrapText="1"/>
    </xf>
    <xf numFmtId="0" fontId="0" fillId="0" borderId="53" xfId="0" applyFont="1" applyFill="1" applyBorder="1" applyAlignment="1">
      <alignment horizontal="center" vertical="center" wrapText="1"/>
    </xf>
    <xf numFmtId="0" fontId="0" fillId="0" borderId="53" xfId="0" applyFill="1" applyBorder="1" applyAlignment="1">
      <alignment horizontal="left" vertical="top" wrapText="1"/>
    </xf>
    <xf numFmtId="0" fontId="0" fillId="0" borderId="53" xfId="0" applyFill="1" applyBorder="1" applyAlignment="1">
      <alignment horizontal="center" vertical="center" wrapText="1"/>
    </xf>
    <xf numFmtId="2" fontId="0" fillId="0" borderId="53" xfId="0" applyNumberFormat="1" applyFill="1" applyBorder="1" applyAlignment="1">
      <alignment horizontal="center" vertical="center" wrapText="1"/>
    </xf>
    <xf numFmtId="0" fontId="0" fillId="0" borderId="53" xfId="0" applyFill="1" applyBorder="1" applyAlignment="1">
      <alignment vertical="center" wrapText="1"/>
    </xf>
    <xf numFmtId="4" fontId="0" fillId="0" borderId="53" xfId="0" applyNumberFormat="1" applyFill="1" applyBorder="1" applyAlignment="1">
      <alignment vertical="center" wrapText="1"/>
    </xf>
    <xf numFmtId="4" fontId="0" fillId="0" borderId="53" xfId="0" applyNumberFormat="1" applyFill="1" applyBorder="1" applyAlignment="1">
      <alignment vertical="center"/>
    </xf>
    <xf numFmtId="0" fontId="0" fillId="0" borderId="21" xfId="0" applyFont="1" applyBorder="1" applyAlignment="1">
      <alignment horizontal="left" vertical="center" wrapText="1"/>
    </xf>
    <xf numFmtId="0" fontId="0" fillId="0" borderId="21" xfId="4" applyFont="1" applyBorder="1" applyAlignment="1">
      <alignment horizontal="center" vertical="center" wrapText="1"/>
    </xf>
    <xf numFmtId="0" fontId="0" fillId="0" borderId="21" xfId="0" applyFont="1" applyBorder="1" applyAlignment="1">
      <alignment wrapText="1"/>
    </xf>
    <xf numFmtId="44" fontId="0" fillId="0" borderId="21" xfId="6" applyNumberFormat="1" applyFont="1" applyBorder="1" applyAlignment="1">
      <alignment horizontal="left" vertical="center" wrapText="1"/>
    </xf>
    <xf numFmtId="0" fontId="22" fillId="0" borderId="21" xfId="0" applyFont="1" applyFill="1" applyBorder="1" applyAlignment="1">
      <alignment horizontal="left" vertical="center" wrapText="1"/>
    </xf>
    <xf numFmtId="0" fontId="22" fillId="0" borderId="21" xfId="0" applyFont="1" applyFill="1" applyBorder="1" applyAlignment="1">
      <alignment horizontal="center" vertical="center" wrapText="1"/>
    </xf>
    <xf numFmtId="2" fontId="0" fillId="0" borderId="21" xfId="0" applyNumberFormat="1" applyFill="1" applyBorder="1" applyAlignment="1">
      <alignment vertical="center" wrapText="1"/>
    </xf>
    <xf numFmtId="0" fontId="0" fillId="0" borderId="21" xfId="0" applyFont="1" applyBorder="1" applyAlignment="1">
      <alignment horizontal="left" vertical="top" wrapText="1"/>
    </xf>
    <xf numFmtId="0" fontId="0" fillId="0" borderId="21" xfId="4" applyFont="1" applyBorder="1" applyAlignment="1">
      <alignment horizontal="center" vertical="top" wrapText="1"/>
    </xf>
    <xf numFmtId="0" fontId="0" fillId="0" borderId="21" xfId="0" applyFont="1" applyFill="1" applyBorder="1" applyAlignment="1">
      <alignment horizontal="left" vertical="top" wrapText="1"/>
    </xf>
    <xf numFmtId="0" fontId="0" fillId="0" borderId="21" xfId="0" applyFont="1" applyBorder="1" applyAlignment="1">
      <alignment horizontal="left" wrapText="1"/>
    </xf>
    <xf numFmtId="0" fontId="0" fillId="0" borderId="21" xfId="0" applyFont="1" applyBorder="1" applyAlignment="1">
      <alignment horizontal="left"/>
    </xf>
    <xf numFmtId="0" fontId="0" fillId="0" borderId="21" xfId="7" applyFont="1" applyFill="1" applyBorder="1" applyAlignment="1">
      <alignment horizontal="left" wrapText="1"/>
    </xf>
    <xf numFmtId="0" fontId="0" fillId="0" borderId="21" xfId="7" applyFont="1" applyBorder="1" applyAlignment="1">
      <alignment horizontal="left" wrapText="1"/>
    </xf>
    <xf numFmtId="44" fontId="0" fillId="0" borderId="21" xfId="6" applyNumberFormat="1" applyFont="1" applyBorder="1" applyAlignment="1">
      <alignment horizontal="right" vertical="top" wrapText="1"/>
    </xf>
    <xf numFmtId="44" fontId="0" fillId="0" borderId="21" xfId="0" applyNumberFormat="1" applyFont="1" applyFill="1" applyBorder="1" applyAlignment="1" applyProtection="1">
      <alignment horizontal="right" vertical="center"/>
      <protection locked="0"/>
    </xf>
    <xf numFmtId="44" fontId="0" fillId="0" borderId="21" xfId="6" applyNumberFormat="1" applyFont="1" applyBorder="1" applyAlignment="1">
      <alignment horizontal="right" vertical="center" wrapText="1"/>
    </xf>
    <xf numFmtId="2" fontId="0" fillId="0" borderId="21" xfId="0" applyNumberFormat="1" applyFont="1" applyBorder="1" applyAlignment="1">
      <alignment horizontal="center" vertical="center"/>
    </xf>
    <xf numFmtId="44" fontId="0" fillId="0" borderId="21" xfId="0" applyNumberFormat="1" applyFont="1" applyBorder="1" applyAlignment="1">
      <alignment horizontal="right" vertical="center"/>
    </xf>
    <xf numFmtId="2" fontId="0" fillId="0" borderId="21" xfId="0" applyNumberFormat="1" applyBorder="1" applyAlignment="1">
      <alignment horizontal="center" vertical="center" wrapText="1"/>
    </xf>
    <xf numFmtId="44" fontId="0" fillId="0" borderId="21" xfId="0" applyNumberFormat="1" applyFill="1" applyBorder="1" applyAlignment="1" applyProtection="1">
      <alignment horizontal="right" vertical="center"/>
      <protection locked="0"/>
    </xf>
    <xf numFmtId="2" fontId="0" fillId="0" borderId="21" xfId="1" applyNumberFormat="1" applyFont="1" applyBorder="1" applyAlignment="1">
      <alignment horizontal="center" vertical="center" wrapText="1"/>
    </xf>
    <xf numFmtId="44" fontId="0" fillId="0" borderId="21" xfId="0" applyNumberFormat="1" applyFont="1" applyBorder="1" applyAlignment="1">
      <alignment horizontal="right"/>
    </xf>
    <xf numFmtId="0" fontId="0" fillId="0" borderId="21" xfId="0" applyFont="1" applyBorder="1" applyAlignment="1">
      <alignment horizontal="left" vertical="center"/>
    </xf>
    <xf numFmtId="2" fontId="0" fillId="0" borderId="21" xfId="0" applyNumberFormat="1" applyFont="1" applyFill="1" applyBorder="1" applyAlignment="1">
      <alignment horizontal="center" vertical="center" wrapText="1"/>
    </xf>
    <xf numFmtId="2" fontId="0" fillId="0" borderId="21" xfId="1" applyNumberFormat="1" applyFont="1" applyFill="1" applyBorder="1" applyAlignment="1">
      <alignment horizontal="center" vertical="center" wrapText="1"/>
    </xf>
    <xf numFmtId="0" fontId="0" fillId="0" borderId="21" xfId="3" applyFont="1" applyFill="1" applyBorder="1" applyAlignment="1">
      <alignment horizontal="left" vertical="center"/>
    </xf>
    <xf numFmtId="0" fontId="0" fillId="0" borderId="21" xfId="3" applyFont="1" applyFill="1" applyBorder="1"/>
    <xf numFmtId="0" fontId="3" fillId="0" borderId="21" xfId="3" applyFill="1" applyBorder="1" applyAlignment="1">
      <alignment horizontal="left" vertical="center"/>
    </xf>
    <xf numFmtId="0" fontId="0" fillId="0" borderId="21" xfId="0" applyFont="1" applyFill="1" applyBorder="1" applyAlignment="1">
      <alignment horizontal="left" wrapText="1"/>
    </xf>
    <xf numFmtId="0" fontId="0" fillId="0" borderId="21" xfId="0" applyFont="1" applyBorder="1" applyAlignment="1">
      <alignment horizontal="center"/>
    </xf>
    <xf numFmtId="0" fontId="22" fillId="0" borderId="21" xfId="0" applyFont="1" applyFill="1" applyBorder="1" applyAlignment="1">
      <alignment horizontal="left" vertical="top" wrapText="1"/>
    </xf>
    <xf numFmtId="2" fontId="0" fillId="0" borderId="21" xfId="0" applyNumberFormat="1" applyFill="1" applyBorder="1" applyAlignment="1">
      <alignment horizontal="right" vertical="center" wrapText="1"/>
    </xf>
    <xf numFmtId="2" fontId="0" fillId="0" borderId="21" xfId="0" applyNumberFormat="1" applyFont="1" applyBorder="1" applyAlignment="1">
      <alignment horizontal="right" vertical="center" wrapText="1"/>
    </xf>
    <xf numFmtId="44" fontId="0" fillId="0" borderId="21" xfId="0" applyNumberFormat="1" applyFont="1" applyBorder="1" applyAlignment="1">
      <alignment horizontal="center" vertical="center"/>
    </xf>
    <xf numFmtId="0" fontId="7" fillId="4" borderId="35" xfId="0" applyFont="1" applyFill="1" applyBorder="1" applyAlignment="1">
      <alignment horizontal="left" wrapText="1"/>
    </xf>
    <xf numFmtId="0" fontId="21" fillId="4" borderId="35" xfId="0" applyFont="1" applyFill="1" applyBorder="1" applyAlignment="1">
      <alignment horizontal="left" wrapText="1"/>
    </xf>
    <xf numFmtId="0" fontId="0" fillId="3" borderId="36" xfId="0" applyFill="1" applyBorder="1" applyAlignment="1">
      <alignment horizontal="left" wrapText="1"/>
    </xf>
    <xf numFmtId="164" fontId="2" fillId="6" borderId="54" xfId="0" applyNumberFormat="1" applyFont="1" applyFill="1" applyBorder="1" applyAlignment="1">
      <alignment horizontal="center" vertical="center" wrapText="1"/>
    </xf>
    <xf numFmtId="164" fontId="0" fillId="0" borderId="55" xfId="0" applyNumberFormat="1" applyBorder="1" applyAlignment="1">
      <alignment horizontal="center" vertical="center"/>
    </xf>
    <xf numFmtId="10" fontId="0" fillId="0" borderId="46" xfId="0" applyNumberFormat="1" applyBorder="1" applyAlignment="1">
      <alignment horizontal="center" vertical="center"/>
    </xf>
    <xf numFmtId="10" fontId="0" fillId="6" borderId="46" xfId="0" applyNumberFormat="1" applyFill="1" applyBorder="1" applyAlignment="1">
      <alignment horizontal="center" vertical="center"/>
    </xf>
    <xf numFmtId="10" fontId="0" fillId="0" borderId="48" xfId="0" applyNumberFormat="1" applyBorder="1" applyAlignment="1">
      <alignment horizontal="center" vertical="center"/>
    </xf>
    <xf numFmtId="0" fontId="0" fillId="0" borderId="39" xfId="0" applyBorder="1" applyAlignment="1">
      <alignment horizontal="center" vertical="center"/>
    </xf>
    <xf numFmtId="0" fontId="0" fillId="0" borderId="48" xfId="0" applyBorder="1" applyAlignment="1">
      <alignment horizontal="center" vertical="center"/>
    </xf>
    <xf numFmtId="10" fontId="0" fillId="0" borderId="49" xfId="0" applyNumberFormat="1" applyBorder="1" applyAlignment="1">
      <alignment horizontal="center" vertical="center"/>
    </xf>
    <xf numFmtId="2" fontId="0" fillId="0" borderId="49" xfId="0" applyNumberFormat="1" applyBorder="1" applyAlignment="1">
      <alignment horizontal="center" vertical="center"/>
    </xf>
    <xf numFmtId="0" fontId="0" fillId="0" borderId="49" xfId="0" applyBorder="1" applyAlignment="1">
      <alignment horizontal="center" vertical="center"/>
    </xf>
    <xf numFmtId="0" fontId="0" fillId="0" borderId="39" xfId="0" applyBorder="1"/>
    <xf numFmtId="0" fontId="0" fillId="0" borderId="40" xfId="0" applyBorder="1" applyAlignment="1">
      <alignment horizontal="center" vertical="center"/>
    </xf>
    <xf numFmtId="0" fontId="0" fillId="0" borderId="47" xfId="0" applyBorder="1" applyAlignment="1">
      <alignment horizontal="center" vertical="center"/>
    </xf>
    <xf numFmtId="0" fontId="0" fillId="0" borderId="41" xfId="0" applyBorder="1"/>
    <xf numFmtId="0" fontId="0" fillId="0" borderId="49" xfId="0" applyBorder="1"/>
    <xf numFmtId="0" fontId="0" fillId="0" borderId="49" xfId="0" applyBorder="1" applyAlignment="1">
      <alignment horizontal="left" vertical="center"/>
    </xf>
    <xf numFmtId="0" fontId="0" fillId="0" borderId="50" xfId="0" applyBorder="1" applyAlignment="1">
      <alignment horizontal="center" vertical="center"/>
    </xf>
    <xf numFmtId="0" fontId="2" fillId="0" borderId="43" xfId="0" applyFont="1" applyBorder="1" applyAlignment="1">
      <alignment horizontal="center" vertical="center"/>
    </xf>
    <xf numFmtId="0" fontId="2" fillId="0" borderId="44" xfId="0" applyFont="1" applyBorder="1"/>
    <xf numFmtId="0" fontId="2" fillId="0" borderId="44"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10" fontId="2" fillId="0" borderId="44" xfId="0" applyNumberFormat="1" applyFont="1" applyBorder="1" applyAlignment="1">
      <alignment horizontal="center" vertical="center"/>
    </xf>
    <xf numFmtId="164" fontId="2" fillId="0" borderId="44" xfId="0" applyNumberFormat="1" applyFont="1" applyBorder="1" applyAlignment="1">
      <alignment horizontal="center" vertical="center" wrapText="1"/>
    </xf>
    <xf numFmtId="164" fontId="2" fillId="0" borderId="45" xfId="0" applyNumberFormat="1" applyFont="1" applyBorder="1" applyAlignment="1">
      <alignment horizontal="center" vertical="center"/>
    </xf>
    <xf numFmtId="2" fontId="2" fillId="0" borderId="44" xfId="0" applyNumberFormat="1" applyFont="1" applyBorder="1" applyAlignment="1">
      <alignment horizontal="center" vertical="center"/>
    </xf>
    <xf numFmtId="10" fontId="2" fillId="0" borderId="43" xfId="0" applyNumberFormat="1" applyFont="1" applyBorder="1" applyAlignment="1">
      <alignment horizontal="center" vertical="center" wrapText="1"/>
    </xf>
    <xf numFmtId="10" fontId="16" fillId="0" borderId="21" xfId="0" applyNumberFormat="1" applyFont="1" applyFill="1" applyBorder="1" applyAlignment="1">
      <alignment horizontal="left" vertical="center" wrapText="1"/>
    </xf>
    <xf numFmtId="44" fontId="16" fillId="0" borderId="21" xfId="0" applyNumberFormat="1" applyFont="1" applyFill="1" applyBorder="1" applyAlignment="1">
      <alignment vertical="center" wrapText="1"/>
    </xf>
    <xf numFmtId="0" fontId="0" fillId="0" borderId="21" xfId="7" applyFont="1" applyBorder="1" applyAlignment="1">
      <alignment wrapText="1"/>
    </xf>
    <xf numFmtId="10" fontId="22" fillId="0" borderId="21" xfId="0" applyNumberFormat="1" applyFont="1" applyFill="1" applyBorder="1" applyAlignment="1">
      <alignment horizontal="left" vertical="center" wrapText="1"/>
    </xf>
    <xf numFmtId="4" fontId="22" fillId="0" borderId="21" xfId="0" applyNumberFormat="1" applyFont="1" applyFill="1" applyBorder="1" applyAlignment="1">
      <alignment vertical="center" wrapText="1"/>
    </xf>
    <xf numFmtId="44" fontId="22" fillId="0" borderId="21" xfId="0" applyNumberFormat="1" applyFont="1" applyFill="1" applyBorder="1" applyAlignment="1" applyProtection="1">
      <alignment vertical="center"/>
      <protection locked="0"/>
    </xf>
    <xf numFmtId="44" fontId="22" fillId="0" borderId="21" xfId="0" applyNumberFormat="1" applyFont="1" applyFill="1" applyBorder="1" applyAlignment="1">
      <alignment horizontal="center" vertical="center"/>
    </xf>
    <xf numFmtId="44" fontId="22" fillId="0" borderId="21" xfId="0" applyNumberFormat="1" applyFont="1" applyFill="1" applyBorder="1" applyAlignment="1">
      <alignment vertical="center" wrapText="1"/>
    </xf>
    <xf numFmtId="44" fontId="22" fillId="0" borderId="21" xfId="0" applyNumberFormat="1" applyFont="1" applyFill="1" applyBorder="1" applyAlignment="1">
      <alignment vertical="center"/>
    </xf>
    <xf numFmtId="10" fontId="23" fillId="0" borderId="21" xfId="0" applyNumberFormat="1"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21" xfId="0" applyFont="1" applyFill="1" applyBorder="1" applyAlignment="1">
      <alignment horizontal="center" vertical="center" wrapText="1"/>
    </xf>
    <xf numFmtId="0" fontId="23" fillId="0" borderId="21" xfId="0" applyFont="1" applyFill="1" applyBorder="1" applyAlignment="1">
      <alignment horizontal="left" vertical="top" wrapText="1"/>
    </xf>
    <xf numFmtId="4" fontId="23" fillId="0" borderId="21" xfId="0" applyNumberFormat="1" applyFont="1" applyFill="1" applyBorder="1" applyAlignment="1">
      <alignment vertical="center" wrapText="1"/>
    </xf>
    <xf numFmtId="44" fontId="23" fillId="0" borderId="21" xfId="0" applyNumberFormat="1" applyFont="1" applyFill="1" applyBorder="1" applyAlignment="1" applyProtection="1">
      <alignment vertical="center"/>
      <protection locked="0"/>
    </xf>
    <xf numFmtId="44" fontId="23" fillId="0" borderId="21" xfId="0" applyNumberFormat="1" applyFont="1" applyFill="1" applyBorder="1" applyAlignment="1">
      <alignment horizontal="center" vertical="center"/>
    </xf>
    <xf numFmtId="44" fontId="23" fillId="0" borderId="21" xfId="0" applyNumberFormat="1" applyFont="1" applyFill="1" applyBorder="1" applyAlignment="1">
      <alignment vertical="center" wrapText="1"/>
    </xf>
    <xf numFmtId="44" fontId="23" fillId="0" borderId="21" xfId="0" applyNumberFormat="1" applyFont="1" applyFill="1" applyBorder="1" applyAlignment="1">
      <alignment vertical="center"/>
    </xf>
    <xf numFmtId="0" fontId="24" fillId="0" borderId="0" xfId="0" applyFont="1" applyFill="1" applyAlignment="1">
      <alignment vertical="center"/>
    </xf>
    <xf numFmtId="9" fontId="23" fillId="2" borderId="21" xfId="0" applyNumberFormat="1" applyFont="1" applyFill="1" applyBorder="1" applyAlignment="1">
      <alignment horizontal="center" vertical="center"/>
    </xf>
    <xf numFmtId="44" fontId="23" fillId="2" borderId="21" xfId="0" applyNumberFormat="1" applyFont="1" applyFill="1" applyBorder="1" applyAlignment="1">
      <alignment horizontal="center" vertical="center"/>
    </xf>
    <xf numFmtId="9" fontId="23" fillId="6" borderId="21" xfId="0" applyNumberFormat="1" applyFont="1" applyFill="1" applyBorder="1" applyAlignment="1">
      <alignment horizontal="center" vertical="center"/>
    </xf>
    <xf numFmtId="44" fontId="23" fillId="7" borderId="21" xfId="0" applyNumberFormat="1" applyFont="1" applyFill="1" applyBorder="1" applyAlignment="1">
      <alignment horizontal="center" vertical="center"/>
    </xf>
    <xf numFmtId="0" fontId="23" fillId="0" borderId="0" xfId="0" applyFont="1"/>
    <xf numFmtId="0" fontId="23" fillId="0" borderId="15" xfId="0" applyFont="1" applyFill="1" applyBorder="1" applyAlignment="1">
      <alignment horizontal="left" vertical="center" wrapText="1"/>
    </xf>
    <xf numFmtId="0" fontId="23" fillId="0" borderId="15" xfId="0" applyFont="1" applyFill="1" applyBorder="1" applyAlignment="1">
      <alignment horizontal="center" vertical="center" wrapText="1"/>
    </xf>
    <xf numFmtId="0" fontId="23" fillId="0" borderId="15" xfId="0" applyFont="1" applyFill="1" applyBorder="1" applyAlignment="1">
      <alignment horizontal="left" vertical="top" wrapText="1"/>
    </xf>
    <xf numFmtId="4" fontId="23" fillId="0" borderId="15" xfId="0" applyNumberFormat="1" applyFont="1" applyFill="1" applyBorder="1" applyAlignment="1">
      <alignment vertical="center" wrapText="1"/>
    </xf>
    <xf numFmtId="44" fontId="23" fillId="0" borderId="10" xfId="0" applyNumberFormat="1" applyFont="1" applyFill="1" applyBorder="1" applyAlignment="1" applyProtection="1">
      <alignment vertical="center"/>
      <protection locked="0"/>
    </xf>
    <xf numFmtId="44" fontId="23" fillId="0" borderId="10" xfId="0" applyNumberFormat="1" applyFont="1" applyFill="1" applyBorder="1" applyAlignment="1">
      <alignment horizontal="center" vertical="center"/>
    </xf>
    <xf numFmtId="0" fontId="23" fillId="0" borderId="10" xfId="0" applyFont="1" applyFill="1" applyBorder="1" applyAlignment="1">
      <alignment horizontal="center" vertical="center" wrapText="1"/>
    </xf>
    <xf numFmtId="4" fontId="23" fillId="0" borderId="10" xfId="0" applyNumberFormat="1" applyFont="1" applyFill="1" applyBorder="1" applyAlignment="1">
      <alignment vertical="center" wrapText="1"/>
    </xf>
    <xf numFmtId="44" fontId="23" fillId="0" borderId="10" xfId="0" applyNumberFormat="1" applyFont="1" applyFill="1" applyBorder="1" applyAlignment="1">
      <alignment vertical="center"/>
    </xf>
    <xf numFmtId="9" fontId="23" fillId="2" borderId="10" xfId="0" applyNumberFormat="1" applyFont="1" applyFill="1" applyBorder="1" applyAlignment="1">
      <alignment horizontal="center" vertical="center"/>
    </xf>
    <xf numFmtId="44" fontId="0" fillId="0" borderId="21" xfId="6" applyFont="1" applyBorder="1" applyAlignment="1">
      <alignment horizontal="center" vertical="center" wrapText="1"/>
    </xf>
    <xf numFmtId="0" fontId="23" fillId="0" borderId="0" xfId="0" applyFont="1" applyFill="1" applyAlignment="1">
      <alignment horizontal="center" vertical="center" wrapText="1"/>
    </xf>
    <xf numFmtId="10" fontId="23" fillId="0" borderId="21" xfId="0" applyNumberFormat="1" applyFont="1" applyFill="1" applyBorder="1" applyAlignment="1">
      <alignment horizontal="left" vertical="center"/>
    </xf>
    <xf numFmtId="0" fontId="23" fillId="0" borderId="21" xfId="4" applyFont="1" applyBorder="1" applyAlignment="1">
      <alignment horizontal="center" vertical="top" wrapText="1"/>
    </xf>
    <xf numFmtId="2" fontId="23" fillId="0" borderId="21" xfId="0" applyNumberFormat="1" applyFont="1" applyFill="1" applyBorder="1" applyAlignment="1">
      <alignment horizontal="center" vertical="center" wrapText="1"/>
    </xf>
    <xf numFmtId="0" fontId="23" fillId="0" borderId="21" xfId="0" applyFont="1" applyFill="1" applyBorder="1" applyAlignment="1">
      <alignment vertical="center" wrapText="1"/>
    </xf>
    <xf numFmtId="4" fontId="23" fillId="0" borderId="21" xfId="0" applyNumberFormat="1" applyFont="1" applyFill="1" applyBorder="1" applyAlignment="1">
      <alignment vertical="center"/>
    </xf>
    <xf numFmtId="0" fontId="24" fillId="0" borderId="21" xfId="0" applyFont="1" applyFill="1" applyBorder="1" applyAlignment="1">
      <alignment vertical="center"/>
    </xf>
    <xf numFmtId="2" fontId="23" fillId="0" borderId="21" xfId="1" applyNumberFormat="1" applyFont="1" applyBorder="1" applyAlignment="1">
      <alignment horizontal="center" vertical="center" wrapText="1"/>
    </xf>
    <xf numFmtId="2" fontId="23" fillId="0" borderId="21" xfId="0" applyNumberFormat="1" applyFont="1" applyBorder="1" applyAlignment="1">
      <alignment horizontal="center" vertical="center" wrapText="1"/>
    </xf>
    <xf numFmtId="44" fontId="23" fillId="0" borderId="21" xfId="0" applyNumberFormat="1" applyFont="1" applyFill="1" applyBorder="1" applyAlignment="1" applyProtection="1">
      <alignment horizontal="right" vertical="center"/>
      <protection locked="0"/>
    </xf>
    <xf numFmtId="44" fontId="23" fillId="6" borderId="21" xfId="0" applyNumberFormat="1" applyFont="1" applyFill="1" applyBorder="1" applyAlignment="1">
      <alignment horizontal="center" vertical="center"/>
    </xf>
    <xf numFmtId="7" fontId="23" fillId="0" borderId="21" xfId="0" applyNumberFormat="1" applyFont="1" applyFill="1" applyBorder="1" applyAlignment="1">
      <alignment vertical="center"/>
    </xf>
    <xf numFmtId="0" fontId="23" fillId="0" borderId="21" xfId="0" applyFont="1" applyBorder="1"/>
    <xf numFmtId="0" fontId="25" fillId="0" borderId="0" xfId="0" applyFont="1"/>
    <xf numFmtId="10" fontId="2" fillId="0" borderId="0" xfId="0" applyNumberFormat="1" applyFont="1"/>
    <xf numFmtId="2" fontId="18" fillId="0" borderId="7" xfId="0" applyNumberFormat="1" applyFont="1" applyBorder="1" applyAlignment="1">
      <alignment horizontal="center" vertical="center" wrapText="1"/>
    </xf>
    <xf numFmtId="2" fontId="18" fillId="0" borderId="0" xfId="0" applyNumberFormat="1" applyFont="1" applyAlignment="1">
      <alignment horizontal="center"/>
    </xf>
    <xf numFmtId="2" fontId="0" fillId="0" borderId="0" xfId="0" applyNumberFormat="1" applyAlignment="1">
      <alignment horizontal="center"/>
    </xf>
    <xf numFmtId="44" fontId="18" fillId="0" borderId="0" xfId="0" applyNumberFormat="1" applyFont="1"/>
    <xf numFmtId="44" fontId="18" fillId="0" borderId="7" xfId="0" applyNumberFormat="1" applyFont="1" applyBorder="1" applyAlignment="1">
      <alignment horizontal="center" vertical="center" wrapText="1"/>
    </xf>
    <xf numFmtId="44" fontId="0" fillId="0" borderId="21" xfId="6" applyNumberFormat="1" applyFont="1" applyBorder="1" applyAlignment="1">
      <alignment horizontal="left" vertical="top" wrapText="1"/>
    </xf>
    <xf numFmtId="44" fontId="0" fillId="0" borderId="21" xfId="0" applyNumberFormat="1" applyBorder="1"/>
    <xf numFmtId="44" fontId="0" fillId="0" borderId="0" xfId="0" applyNumberFormat="1" applyFill="1" applyAlignment="1">
      <alignment vertical="center" wrapText="1"/>
    </xf>
    <xf numFmtId="44" fontId="2" fillId="0" borderId="7" xfId="0" applyNumberFormat="1" applyFont="1" applyFill="1" applyBorder="1" applyAlignment="1">
      <alignment horizontal="right" vertical="center"/>
    </xf>
    <xf numFmtId="44" fontId="6" fillId="3" borderId="1" xfId="0" applyNumberFormat="1" applyFont="1" applyFill="1" applyBorder="1" applyAlignment="1">
      <alignment horizontal="center" vertical="center" wrapText="1"/>
    </xf>
    <xf numFmtId="44" fontId="6" fillId="3" borderId="31" xfId="0" applyNumberFormat="1" applyFont="1" applyFill="1" applyBorder="1" applyAlignment="1">
      <alignment horizontal="center" vertical="center" wrapText="1"/>
    </xf>
    <xf numFmtId="0" fontId="5" fillId="0" borderId="0" xfId="0" applyFont="1" applyAlignment="1">
      <alignment horizontal="center" vertical="center" wrapText="1"/>
    </xf>
    <xf numFmtId="0" fontId="6" fillId="3" borderId="34" xfId="0" applyFont="1" applyFill="1" applyBorder="1" applyAlignment="1">
      <alignment horizontal="center" vertical="center" wrapText="1"/>
    </xf>
    <xf numFmtId="44" fontId="0" fillId="0" borderId="0" xfId="0" applyNumberFormat="1" applyAlignment="1">
      <alignment horizontal="center" vertical="center"/>
    </xf>
    <xf numFmtId="44" fontId="2" fillId="4" borderId="7" xfId="0" applyNumberFormat="1" applyFont="1" applyFill="1" applyBorder="1" applyAlignment="1">
      <alignment horizontal="center" vertical="center" wrapText="1"/>
    </xf>
    <xf numFmtId="44" fontId="2" fillId="9" borderId="7" xfId="0" applyNumberFormat="1" applyFont="1" applyFill="1" applyBorder="1" applyAlignment="1">
      <alignment horizontal="center" vertical="center" wrapText="1"/>
    </xf>
    <xf numFmtId="44" fontId="2" fillId="7" borderId="7" xfId="0" applyNumberFormat="1" applyFont="1" applyFill="1" applyBorder="1" applyAlignment="1">
      <alignment horizontal="center" vertical="center" wrapText="1"/>
    </xf>
    <xf numFmtId="44" fontId="2" fillId="10" borderId="19" xfId="0" applyNumberFormat="1" applyFont="1" applyFill="1" applyBorder="1" applyAlignment="1">
      <alignment horizontal="center" vertical="center" wrapText="1"/>
    </xf>
    <xf numFmtId="0" fontId="0" fillId="0" borderId="0" xfId="0" applyFont="1"/>
    <xf numFmtId="44" fontId="0" fillId="4" borderId="26" xfId="0" applyNumberFormat="1" applyFont="1" applyFill="1" applyBorder="1"/>
    <xf numFmtId="44" fontId="0" fillId="9" borderId="26" xfId="0" applyNumberFormat="1" applyFont="1" applyFill="1" applyBorder="1"/>
    <xf numFmtId="10" fontId="0" fillId="2" borderId="26" xfId="0" applyNumberFormat="1" applyFont="1" applyFill="1" applyBorder="1" applyAlignment="1">
      <alignment horizontal="center"/>
    </xf>
    <xf numFmtId="44" fontId="0" fillId="2" borderId="26" xfId="0" applyNumberFormat="1" applyFont="1" applyFill="1" applyBorder="1"/>
    <xf numFmtId="44" fontId="0" fillId="7" borderId="26" xfId="0" applyNumberFormat="1" applyFont="1" applyFill="1" applyBorder="1"/>
    <xf numFmtId="10" fontId="0" fillId="6" borderId="26" xfId="0" applyNumberFormat="1" applyFont="1" applyFill="1" applyBorder="1" applyAlignment="1">
      <alignment horizontal="center"/>
    </xf>
    <xf numFmtId="44" fontId="0" fillId="6" borderId="26" xfId="0" applyNumberFormat="1" applyFont="1" applyFill="1" applyBorder="1"/>
    <xf numFmtId="44" fontId="0" fillId="10" borderId="26" xfId="0" applyNumberFormat="1" applyFont="1" applyFill="1" applyBorder="1"/>
    <xf numFmtId="44" fontId="2" fillId="4" borderId="26" xfId="0" applyNumberFormat="1" applyFont="1" applyFill="1" applyBorder="1" applyAlignment="1">
      <alignment horizontal="left" vertical="center"/>
    </xf>
    <xf numFmtId="44" fontId="2" fillId="4" borderId="26" xfId="0" applyNumberFormat="1" applyFont="1" applyFill="1" applyBorder="1"/>
    <xf numFmtId="44" fontId="2" fillId="9" borderId="26" xfId="0" applyNumberFormat="1" applyFont="1" applyFill="1" applyBorder="1"/>
    <xf numFmtId="10" fontId="2" fillId="2" borderId="26" xfId="0" applyNumberFormat="1" applyFont="1" applyFill="1" applyBorder="1" applyAlignment="1">
      <alignment horizontal="center"/>
    </xf>
    <xf numFmtId="44" fontId="2" fillId="2" borderId="26" xfId="0" applyNumberFormat="1" applyFont="1" applyFill="1" applyBorder="1"/>
    <xf numFmtId="44" fontId="2" fillId="7" borderId="26" xfId="0" applyNumberFormat="1" applyFont="1" applyFill="1" applyBorder="1"/>
    <xf numFmtId="10" fontId="2" fillId="6" borderId="26" xfId="0" applyNumberFormat="1" applyFont="1" applyFill="1" applyBorder="1" applyAlignment="1">
      <alignment horizontal="center"/>
    </xf>
    <xf numFmtId="44" fontId="2" fillId="6" borderId="26" xfId="0" applyNumberFormat="1" applyFont="1" applyFill="1" applyBorder="1"/>
    <xf numFmtId="44" fontId="2" fillId="10" borderId="26" xfId="0" applyNumberFormat="1" applyFont="1" applyFill="1" applyBorder="1"/>
    <xf numFmtId="44" fontId="0" fillId="4" borderId="26" xfId="0" applyNumberFormat="1" applyFont="1" applyFill="1" applyBorder="1" applyAlignment="1">
      <alignment horizontal="left" vertical="center"/>
    </xf>
    <xf numFmtId="44" fontId="25" fillId="4" borderId="26" xfId="0" applyNumberFormat="1" applyFont="1" applyFill="1" applyBorder="1" applyAlignment="1">
      <alignment horizontal="left" vertical="center"/>
    </xf>
    <xf numFmtId="44" fontId="25" fillId="4" borderId="26" xfId="0" applyNumberFormat="1" applyFont="1" applyFill="1" applyBorder="1"/>
    <xf numFmtId="44" fontId="25" fillId="9" borderId="26" xfId="0" applyNumberFormat="1" applyFont="1" applyFill="1" applyBorder="1"/>
    <xf numFmtId="10" fontId="25" fillId="2" borderId="26" xfId="0" applyNumberFormat="1" applyFont="1" applyFill="1" applyBorder="1" applyAlignment="1">
      <alignment horizontal="center"/>
    </xf>
    <xf numFmtId="44" fontId="25" fillId="2" borderId="26" xfId="0" applyNumberFormat="1" applyFont="1" applyFill="1" applyBorder="1"/>
    <xf numFmtId="44" fontId="25" fillId="7" borderId="26" xfId="0" applyNumberFormat="1" applyFont="1" applyFill="1" applyBorder="1"/>
    <xf numFmtId="10" fontId="25" fillId="6" borderId="26" xfId="0" applyNumberFormat="1" applyFont="1" applyFill="1" applyBorder="1" applyAlignment="1">
      <alignment horizontal="center"/>
    </xf>
    <xf numFmtId="44" fontId="25" fillId="6" borderId="26" xfId="0" applyNumberFormat="1" applyFont="1" applyFill="1" applyBorder="1"/>
    <xf numFmtId="44" fontId="25" fillId="10" borderId="26" xfId="0" applyNumberFormat="1" applyFont="1" applyFill="1" applyBorder="1"/>
    <xf numFmtId="44" fontId="16" fillId="4" borderId="26" xfId="0" applyNumberFormat="1" applyFont="1" applyFill="1" applyBorder="1" applyAlignment="1">
      <alignment horizontal="left" vertical="center"/>
    </xf>
    <xf numFmtId="44" fontId="16" fillId="4" borderId="26" xfId="0" applyNumberFormat="1" applyFont="1" applyFill="1" applyBorder="1"/>
    <xf numFmtId="44" fontId="16" fillId="9" borderId="26" xfId="0" applyNumberFormat="1" applyFont="1" applyFill="1" applyBorder="1"/>
    <xf numFmtId="10" fontId="16" fillId="2" borderId="26" xfId="0" applyNumberFormat="1" applyFont="1" applyFill="1" applyBorder="1" applyAlignment="1">
      <alignment horizontal="center"/>
    </xf>
    <xf numFmtId="44" fontId="16" fillId="2" borderId="26" xfId="0" applyNumberFormat="1" applyFont="1" applyFill="1" applyBorder="1"/>
    <xf numFmtId="44" fontId="16" fillId="7" borderId="26" xfId="0" applyNumberFormat="1" applyFont="1" applyFill="1" applyBorder="1"/>
    <xf numFmtId="10" fontId="16" fillId="6" borderId="26" xfId="0" applyNumberFormat="1" applyFont="1" applyFill="1" applyBorder="1" applyAlignment="1">
      <alignment horizontal="center"/>
    </xf>
    <xf numFmtId="44" fontId="16" fillId="6" borderId="26" xfId="0" applyNumberFormat="1" applyFont="1" applyFill="1" applyBorder="1"/>
    <xf numFmtId="44" fontId="16" fillId="10" borderId="26" xfId="0" applyNumberFormat="1" applyFont="1" applyFill="1" applyBorder="1"/>
    <xf numFmtId="44" fontId="22" fillId="4" borderId="26" xfId="0" applyNumberFormat="1" applyFont="1" applyFill="1" applyBorder="1" applyAlignment="1">
      <alignment horizontal="left" vertical="center"/>
    </xf>
    <xf numFmtId="44" fontId="22" fillId="4" borderId="26" xfId="0" applyNumberFormat="1" applyFont="1" applyFill="1" applyBorder="1"/>
    <xf numFmtId="44" fontId="22" fillId="9" borderId="26" xfId="0" applyNumberFormat="1" applyFont="1" applyFill="1" applyBorder="1"/>
    <xf numFmtId="10" fontId="22" fillId="2" borderId="26" xfId="0" applyNumberFormat="1" applyFont="1" applyFill="1" applyBorder="1" applyAlignment="1">
      <alignment horizontal="center"/>
    </xf>
    <xf numFmtId="44" fontId="22" fillId="2" borderId="26" xfId="0" applyNumberFormat="1" applyFont="1" applyFill="1" applyBorder="1"/>
    <xf numFmtId="44" fontId="22" fillId="7" borderId="26" xfId="0" applyNumberFormat="1" applyFont="1" applyFill="1" applyBorder="1"/>
    <xf numFmtId="10" fontId="22" fillId="6" borderId="26" xfId="0" applyNumberFormat="1" applyFont="1" applyFill="1" applyBorder="1" applyAlignment="1">
      <alignment horizontal="center"/>
    </xf>
    <xf numFmtId="44" fontId="22" fillId="6" borderId="26" xfId="0" applyNumberFormat="1" applyFont="1" applyFill="1" applyBorder="1"/>
    <xf numFmtId="44" fontId="22" fillId="10" borderId="26" xfId="0" applyNumberFormat="1" applyFont="1" applyFill="1" applyBorder="1"/>
    <xf numFmtId="44" fontId="0" fillId="4" borderId="28" xfId="0" applyNumberFormat="1" applyFont="1" applyFill="1" applyBorder="1"/>
    <xf numFmtId="44" fontId="0" fillId="9" borderId="28" xfId="0" applyNumberFormat="1" applyFont="1" applyFill="1" applyBorder="1"/>
    <xf numFmtId="10" fontId="0" fillId="2" borderId="28" xfId="0" applyNumberFormat="1" applyFont="1" applyFill="1" applyBorder="1" applyAlignment="1">
      <alignment horizontal="center"/>
    </xf>
    <xf numFmtId="44" fontId="0" fillId="2" borderId="28" xfId="0" applyNumberFormat="1" applyFont="1" applyFill="1" applyBorder="1"/>
    <xf numFmtId="10" fontId="0" fillId="6" borderId="28" xfId="0" applyNumberFormat="1" applyFont="1" applyFill="1" applyBorder="1" applyAlignment="1">
      <alignment horizontal="center"/>
    </xf>
    <xf numFmtId="44" fontId="0" fillId="6" borderId="28" xfId="0" applyNumberFormat="1" applyFont="1" applyFill="1" applyBorder="1"/>
    <xf numFmtId="44" fontId="0" fillId="10" borderId="57" xfId="0" applyNumberFormat="1" applyFont="1" applyFill="1" applyBorder="1"/>
    <xf numFmtId="0" fontId="0" fillId="3" borderId="36" xfId="0" applyFont="1" applyFill="1" applyBorder="1" applyAlignment="1">
      <alignment horizontal="left"/>
    </xf>
    <xf numFmtId="44" fontId="2" fillId="10" borderId="16" xfId="0" applyNumberFormat="1" applyFont="1" applyFill="1" applyBorder="1"/>
    <xf numFmtId="44" fontId="0" fillId="0" borderId="0" xfId="0" applyNumberFormat="1" applyFont="1"/>
    <xf numFmtId="10" fontId="0" fillId="0" borderId="0" xfId="0" applyNumberFormat="1" applyFont="1" applyAlignment="1">
      <alignment horizontal="center"/>
    </xf>
    <xf numFmtId="44" fontId="2" fillId="4" borderId="27" xfId="0" applyNumberFormat="1" applyFont="1" applyFill="1" applyBorder="1" applyAlignment="1">
      <alignment horizontal="center" vertical="center"/>
    </xf>
    <xf numFmtId="44" fontId="2" fillId="9" borderId="27" xfId="0" applyNumberFormat="1" applyFont="1" applyFill="1" applyBorder="1" applyAlignment="1">
      <alignment horizontal="center" vertical="center"/>
    </xf>
    <xf numFmtId="10" fontId="2" fillId="2" borderId="27" xfId="0" applyNumberFormat="1" applyFont="1" applyFill="1" applyBorder="1" applyAlignment="1">
      <alignment horizontal="center" vertical="center"/>
    </xf>
    <xf numFmtId="44" fontId="2" fillId="2" borderId="27" xfId="0" applyNumberFormat="1" applyFont="1" applyFill="1" applyBorder="1" applyAlignment="1">
      <alignment horizontal="center" vertical="center"/>
    </xf>
    <xf numFmtId="44" fontId="2" fillId="7" borderId="27" xfId="0" applyNumberFormat="1" applyFont="1" applyFill="1" applyBorder="1" applyAlignment="1">
      <alignment horizontal="center" vertical="center"/>
    </xf>
    <xf numFmtId="10" fontId="2" fillId="6" borderId="27" xfId="0" applyNumberFormat="1" applyFont="1" applyFill="1" applyBorder="1" applyAlignment="1">
      <alignment horizontal="center" vertical="center"/>
    </xf>
    <xf numFmtId="44" fontId="2" fillId="6" borderId="27" xfId="0" applyNumberFormat="1" applyFont="1" applyFill="1" applyBorder="1" applyAlignment="1">
      <alignment horizontal="center" vertical="center"/>
    </xf>
    <xf numFmtId="0" fontId="2" fillId="0" borderId="58" xfId="0" applyFont="1" applyBorder="1"/>
    <xf numFmtId="44" fontId="2" fillId="0" borderId="58" xfId="0" applyNumberFormat="1" applyFont="1" applyBorder="1"/>
    <xf numFmtId="10" fontId="2" fillId="0" borderId="58" xfId="0" applyNumberFormat="1" applyFont="1" applyBorder="1" applyAlignment="1">
      <alignment horizontal="center"/>
    </xf>
    <xf numFmtId="0" fontId="26" fillId="0" borderId="0" xfId="0" applyFont="1" applyAlignment="1">
      <alignment horizontal="center"/>
    </xf>
    <xf numFmtId="44" fontId="26" fillId="0" borderId="0" xfId="0" applyNumberFormat="1" applyFont="1" applyAlignment="1">
      <alignment horizontal="center"/>
    </xf>
    <xf numFmtId="10" fontId="26" fillId="0" borderId="0" xfId="0" applyNumberFormat="1" applyFont="1" applyAlignment="1">
      <alignment horizontal="center"/>
    </xf>
    <xf numFmtId="0" fontId="0" fillId="0" borderId="0" xfId="0"/>
    <xf numFmtId="0" fontId="27" fillId="0" borderId="0" xfId="0" applyFont="1" applyAlignment="1">
      <alignment wrapText="1"/>
    </xf>
    <xf numFmtId="0" fontId="27" fillId="0" borderId="0" xfId="0" applyFont="1" applyAlignment="1">
      <alignment horizontal="center" wrapText="1"/>
    </xf>
    <xf numFmtId="0" fontId="28" fillId="0" borderId="0" xfId="0" applyFont="1" applyAlignment="1">
      <alignment wrapText="1"/>
    </xf>
    <xf numFmtId="0" fontId="27" fillId="0" borderId="0" xfId="0" applyFont="1"/>
    <xf numFmtId="0" fontId="28" fillId="0" borderId="0" xfId="0" applyFont="1"/>
    <xf numFmtId="2" fontId="28" fillId="0" borderId="0" xfId="0" applyNumberFormat="1" applyFont="1"/>
    <xf numFmtId="0" fontId="0" fillId="0" borderId="0" xfId="0" applyAlignment="1">
      <alignment vertical="center"/>
    </xf>
    <xf numFmtId="2" fontId="28" fillId="0" borderId="0" xfId="0" applyNumberFormat="1" applyFont="1" applyAlignment="1">
      <alignment vertical="center"/>
    </xf>
    <xf numFmtId="0" fontId="28" fillId="0" borderId="0" xfId="0" applyFont="1" applyAlignment="1">
      <alignment vertical="center"/>
    </xf>
    <xf numFmtId="0" fontId="28" fillId="0" borderId="0" xfId="0" applyFont="1" applyAlignment="1">
      <alignment horizontal="center"/>
    </xf>
    <xf numFmtId="43" fontId="27" fillId="0" borderId="0" xfId="14" applyFont="1"/>
    <xf numFmtId="0" fontId="28" fillId="0" borderId="0" xfId="0" applyFont="1" applyAlignment="1">
      <alignment vertical="top" wrapText="1"/>
    </xf>
    <xf numFmtId="0" fontId="28" fillId="0" borderId="0" xfId="0" applyFont="1" applyAlignment="1">
      <alignment vertical="top"/>
    </xf>
    <xf numFmtId="0" fontId="28" fillId="0" borderId="0" xfId="0" applyFont="1" applyAlignment="1">
      <alignment vertical="center" wrapText="1"/>
    </xf>
    <xf numFmtId="10" fontId="0" fillId="2" borderId="21" xfId="0" applyNumberFormat="1" applyFont="1" applyFill="1" applyBorder="1" applyAlignment="1">
      <alignment horizontal="left" vertical="center"/>
    </xf>
    <xf numFmtId="0" fontId="0" fillId="2" borderId="21" xfId="0" applyFont="1" applyFill="1" applyBorder="1" applyAlignment="1">
      <alignment horizontal="left" vertical="center"/>
    </xf>
    <xf numFmtId="0" fontId="0" fillId="2" borderId="21" xfId="0" applyFont="1" applyFill="1" applyBorder="1" applyAlignment="1">
      <alignment horizontal="center" vertical="center" wrapText="1"/>
    </xf>
    <xf numFmtId="0" fontId="0" fillId="2" borderId="21" xfId="0" applyFill="1" applyBorder="1" applyAlignment="1">
      <alignment horizontal="left" vertical="top" wrapText="1"/>
    </xf>
    <xf numFmtId="14" fontId="0" fillId="2" borderId="21" xfId="0" applyNumberFormat="1" applyFill="1" applyBorder="1" applyAlignment="1">
      <alignment horizontal="center" vertical="center" wrapText="1"/>
    </xf>
    <xf numFmtId="2" fontId="0" fillId="2" borderId="21" xfId="0" applyNumberFormat="1" applyFill="1" applyBorder="1" applyAlignment="1">
      <alignment horizontal="center" vertical="center" wrapText="1"/>
    </xf>
    <xf numFmtId="0" fontId="0" fillId="2" borderId="21" xfId="0" applyFill="1" applyBorder="1" applyAlignment="1">
      <alignment vertical="center" wrapText="1"/>
    </xf>
    <xf numFmtId="0" fontId="0" fillId="2" borderId="21" xfId="0" applyFill="1" applyBorder="1" applyAlignment="1">
      <alignment horizontal="center" vertical="center" wrapText="1"/>
    </xf>
    <xf numFmtId="4" fontId="0" fillId="2" borderId="21" xfId="0" applyNumberFormat="1" applyFill="1" applyBorder="1" applyAlignment="1">
      <alignment vertical="center" wrapText="1"/>
    </xf>
    <xf numFmtId="0" fontId="0" fillId="2" borderId="21" xfId="0" applyFill="1" applyBorder="1" applyAlignment="1">
      <alignment vertical="top" wrapText="1"/>
    </xf>
    <xf numFmtId="0" fontId="0" fillId="2" borderId="21" xfId="0" applyFill="1" applyBorder="1"/>
    <xf numFmtId="44" fontId="0" fillId="2" borderId="21" xfId="0" applyNumberFormat="1" applyFill="1" applyBorder="1" applyAlignment="1">
      <alignment vertical="center"/>
    </xf>
    <xf numFmtId="0" fontId="8" fillId="2" borderId="0" xfId="0" applyFont="1" applyFill="1" applyAlignment="1">
      <alignment vertical="center"/>
    </xf>
    <xf numFmtId="44" fontId="0" fillId="2" borderId="21" xfId="0" applyNumberFormat="1" applyFont="1" applyFill="1" applyBorder="1" applyAlignment="1">
      <alignment horizontal="center" vertical="center"/>
    </xf>
    <xf numFmtId="0" fontId="28" fillId="2" borderId="0" xfId="0" applyFont="1" applyFill="1"/>
    <xf numFmtId="0" fontId="0" fillId="2" borderId="0" xfId="0" applyFill="1"/>
    <xf numFmtId="0" fontId="27" fillId="2" borderId="0" xfId="0" applyFont="1" applyFill="1"/>
    <xf numFmtId="0" fontId="28" fillId="0" borderId="0" xfId="0" applyFont="1" applyAlignment="1">
      <alignment horizontal="center" vertical="center"/>
    </xf>
    <xf numFmtId="0" fontId="0" fillId="0" borderId="21" xfId="0" applyFont="1" applyBorder="1" applyAlignment="1">
      <alignment vertical="center" wrapText="1"/>
    </xf>
    <xf numFmtId="0" fontId="11" fillId="0" borderId="21" xfId="0" applyFont="1" applyBorder="1" applyAlignment="1">
      <alignment horizontal="right" vertical="center"/>
    </xf>
    <xf numFmtId="44" fontId="0" fillId="0" borderId="21" xfId="1" applyFont="1" applyBorder="1" applyAlignment="1">
      <alignment horizontal="left" vertical="center" wrapText="1"/>
    </xf>
    <xf numFmtId="7" fontId="0" fillId="0" borderId="21" xfId="6" applyNumberFormat="1" applyFont="1" applyBorder="1" applyAlignment="1">
      <alignment horizontal="left" vertical="center" wrapText="1"/>
    </xf>
    <xf numFmtId="44" fontId="11" fillId="0" borderId="21" xfId="0" applyNumberFormat="1" applyFont="1" applyBorder="1" applyAlignment="1">
      <alignmen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0" fillId="0" borderId="0" xfId="0" applyAlignment="1">
      <alignment vertical="top" wrapText="1"/>
    </xf>
    <xf numFmtId="9" fontId="22" fillId="2" borderId="21" xfId="0" applyNumberFormat="1" applyFont="1" applyFill="1" applyBorder="1" applyAlignment="1">
      <alignment horizontal="center" vertical="center"/>
    </xf>
    <xf numFmtId="44" fontId="22" fillId="2" borderId="21" xfId="0" applyNumberFormat="1" applyFont="1" applyFill="1" applyBorder="1" applyAlignment="1">
      <alignment horizontal="center" vertical="center"/>
    </xf>
    <xf numFmtId="9" fontId="22" fillId="6" borderId="21" xfId="0" applyNumberFormat="1" applyFont="1" applyFill="1" applyBorder="1" applyAlignment="1">
      <alignment horizontal="center" vertical="center"/>
    </xf>
    <xf numFmtId="44" fontId="22" fillId="6" borderId="21" xfId="0" applyNumberFormat="1" applyFont="1" applyFill="1" applyBorder="1" applyAlignment="1">
      <alignment horizontal="center" vertical="center"/>
    </xf>
    <xf numFmtId="44" fontId="22" fillId="7" borderId="21" xfId="0" applyNumberFormat="1" applyFont="1" applyFill="1" applyBorder="1" applyAlignment="1">
      <alignment horizontal="center" vertical="center"/>
    </xf>
    <xf numFmtId="2" fontId="0" fillId="2" borderId="0" xfId="0" applyNumberFormat="1" applyFill="1"/>
    <xf numFmtId="44" fontId="28" fillId="2" borderId="0" xfId="0" applyNumberFormat="1" applyFont="1" applyFill="1"/>
    <xf numFmtId="2" fontId="27" fillId="2" borderId="0" xfId="0" applyNumberFormat="1" applyFont="1" applyFill="1"/>
    <xf numFmtId="0" fontId="8" fillId="2" borderId="21" xfId="0" applyFont="1" applyFill="1" applyBorder="1" applyAlignment="1">
      <alignment vertical="center"/>
    </xf>
    <xf numFmtId="2" fontId="28" fillId="2" borderId="0" xfId="0" applyNumberFormat="1" applyFont="1" applyFill="1"/>
    <xf numFmtId="0" fontId="28" fillId="2" borderId="0" xfId="0" applyFont="1" applyFill="1" applyAlignment="1">
      <alignment vertical="center"/>
    </xf>
    <xf numFmtId="0" fontId="1" fillId="0" borderId="21" xfId="4" applyBorder="1" applyAlignment="1">
      <alignment horizontal="center" vertical="top" wrapText="1"/>
    </xf>
    <xf numFmtId="1" fontId="2" fillId="0" borderId="0" xfId="0" applyNumberFormat="1" applyFont="1" applyAlignment="1">
      <alignment horizontal="center"/>
    </xf>
    <xf numFmtId="1" fontId="2" fillId="4" borderId="7" xfId="0" applyNumberFormat="1" applyFont="1" applyFill="1" applyBorder="1" applyAlignment="1">
      <alignment horizontal="center" vertical="center" wrapText="1"/>
    </xf>
    <xf numFmtId="1" fontId="0" fillId="4" borderId="26" xfId="0" applyNumberFormat="1" applyFont="1" applyFill="1" applyBorder="1" applyAlignment="1">
      <alignment horizontal="center"/>
    </xf>
    <xf numFmtId="1" fontId="2" fillId="4" borderId="26" xfId="0" applyNumberFormat="1" applyFont="1" applyFill="1" applyBorder="1" applyAlignment="1">
      <alignment horizontal="center" vertical="center"/>
    </xf>
    <xf numFmtId="1" fontId="0" fillId="4" borderId="26" xfId="0" applyNumberFormat="1" applyFont="1" applyFill="1" applyBorder="1" applyAlignment="1">
      <alignment horizontal="center" vertical="center"/>
    </xf>
    <xf numFmtId="1" fontId="25" fillId="4" borderId="26" xfId="0" applyNumberFormat="1" applyFont="1" applyFill="1" applyBorder="1" applyAlignment="1">
      <alignment horizontal="center" vertical="center"/>
    </xf>
    <xf numFmtId="1" fontId="16" fillId="4" borderId="26" xfId="0" applyNumberFormat="1" applyFont="1" applyFill="1" applyBorder="1" applyAlignment="1">
      <alignment horizontal="center" vertical="center"/>
    </xf>
    <xf numFmtId="1" fontId="22" fillId="4" borderId="26" xfId="0" applyNumberFormat="1" applyFont="1" applyFill="1" applyBorder="1" applyAlignment="1">
      <alignment horizontal="center" vertical="center"/>
    </xf>
    <xf numFmtId="1" fontId="0" fillId="4" borderId="28" xfId="0" applyNumberFormat="1" applyFont="1" applyFill="1" applyBorder="1" applyAlignment="1">
      <alignment horizontal="center"/>
    </xf>
    <xf numFmtId="1" fontId="2" fillId="4" borderId="33" xfId="0" applyNumberFormat="1" applyFont="1" applyFill="1" applyBorder="1" applyAlignment="1">
      <alignment horizontal="center"/>
    </xf>
    <xf numFmtId="1" fontId="0" fillId="0" borderId="0" xfId="0" applyNumberFormat="1" applyFont="1" applyAlignment="1">
      <alignment horizontal="center"/>
    </xf>
    <xf numFmtId="1" fontId="2" fillId="0" borderId="58" xfId="0" applyNumberFormat="1" applyFont="1" applyBorder="1" applyAlignment="1">
      <alignment horizontal="center"/>
    </xf>
    <xf numFmtId="1" fontId="26" fillId="0" borderId="0" xfId="0" applyNumberFormat="1" applyFont="1" applyAlignment="1">
      <alignment horizontal="center"/>
    </xf>
    <xf numFmtId="44" fontId="0" fillId="0" borderId="0" xfId="0" applyNumberFormat="1" applyFill="1"/>
    <xf numFmtId="0" fontId="29" fillId="0" borderId="0" xfId="0" applyFont="1" applyAlignment="1">
      <alignment horizontal="center"/>
    </xf>
    <xf numFmtId="0" fontId="30" fillId="0" borderId="0" xfId="0" applyFont="1" applyAlignment="1">
      <alignment horizontal="center"/>
    </xf>
    <xf numFmtId="0" fontId="26" fillId="0" borderId="0" xfId="0" applyFont="1" applyBorder="1" applyAlignment="1">
      <alignment horizontal="center"/>
    </xf>
    <xf numFmtId="44" fontId="0" fillId="0" borderId="21" xfId="0" applyNumberFormat="1" applyFill="1" applyBorder="1" applyAlignment="1">
      <alignment vertical="top"/>
    </xf>
    <xf numFmtId="44" fontId="0" fillId="0" borderId="21" xfId="0" applyNumberFormat="1" applyFill="1" applyBorder="1" applyAlignment="1">
      <alignment vertical="top" wrapText="1"/>
    </xf>
    <xf numFmtId="0" fontId="0" fillId="0" borderId="21" xfId="4" applyFont="1" applyBorder="1" applyAlignment="1">
      <alignment horizontal="left" vertical="top" wrapText="1"/>
    </xf>
    <xf numFmtId="44" fontId="0" fillId="2" borderId="25" xfId="0" applyNumberFormat="1" applyFill="1" applyBorder="1" applyAlignment="1">
      <alignment horizontal="center" vertical="center"/>
    </xf>
    <xf numFmtId="44" fontId="23" fillId="2" borderId="25" xfId="0" applyNumberFormat="1" applyFont="1" applyFill="1" applyBorder="1" applyAlignment="1">
      <alignment horizontal="center" vertical="center"/>
    </xf>
    <xf numFmtId="44" fontId="0" fillId="2" borderId="59" xfId="0" applyNumberFormat="1" applyFill="1" applyBorder="1" applyAlignment="1">
      <alignment horizontal="center" vertical="center"/>
    </xf>
    <xf numFmtId="44" fontId="0" fillId="2" borderId="30" xfId="0" applyNumberFormat="1" applyFill="1" applyBorder="1" applyAlignment="1">
      <alignment horizontal="center" vertical="center"/>
    </xf>
    <xf numFmtId="44" fontId="23" fillId="2" borderId="30" xfId="0" applyNumberFormat="1" applyFont="1" applyFill="1" applyBorder="1" applyAlignment="1">
      <alignment horizontal="center" vertical="center"/>
    </xf>
    <xf numFmtId="44" fontId="16" fillId="2" borderId="30" xfId="0" applyNumberFormat="1" applyFont="1" applyFill="1" applyBorder="1" applyAlignment="1">
      <alignment horizontal="center" vertical="center"/>
    </xf>
    <xf numFmtId="44" fontId="0" fillId="0" borderId="0" xfId="0" applyNumberFormat="1" applyFill="1" applyBorder="1" applyAlignment="1">
      <alignment horizontal="center" vertical="center"/>
    </xf>
    <xf numFmtId="0" fontId="3" fillId="0" borderId="21" xfId="3" applyFill="1" applyBorder="1" applyAlignment="1">
      <alignment vertical="center"/>
    </xf>
    <xf numFmtId="0" fontId="1" fillId="0" borderId="21" xfId="4" applyBorder="1" applyAlignment="1">
      <alignment horizontal="left" vertical="center" wrapText="1"/>
    </xf>
    <xf numFmtId="0" fontId="18" fillId="0" borderId="0" xfId="0" applyFont="1" applyAlignment="1">
      <alignment horizontal="center"/>
    </xf>
    <xf numFmtId="0" fontId="0" fillId="0" borderId="0" xfId="0" applyAlignment="1">
      <alignment horizontal="center"/>
    </xf>
    <xf numFmtId="0" fontId="0" fillId="0" borderId="21" xfId="0" applyBorder="1" applyAlignment="1">
      <alignment horizontal="center"/>
    </xf>
    <xf numFmtId="44" fontId="0" fillId="0" borderId="21" xfId="1" applyFont="1" applyBorder="1" applyAlignment="1">
      <alignment horizontal="center" vertical="top" wrapText="1"/>
    </xf>
    <xf numFmtId="4" fontId="0" fillId="0" borderId="21" xfId="0" applyNumberFormat="1" applyFill="1" applyBorder="1" applyAlignment="1">
      <alignment horizontal="center" vertical="center" wrapText="1"/>
    </xf>
    <xf numFmtId="0" fontId="0" fillId="0" borderId="13" xfId="0" applyBorder="1"/>
    <xf numFmtId="0" fontId="0" fillId="0" borderId="14" xfId="0" applyFont="1" applyFill="1" applyBorder="1" applyAlignment="1">
      <alignment horizontal="left" vertical="center" wrapText="1"/>
    </xf>
    <xf numFmtId="4" fontId="0" fillId="0" borderId="0" xfId="0" applyNumberFormat="1" applyFill="1" applyAlignment="1">
      <alignment horizontal="center" vertical="center" wrapText="1"/>
    </xf>
    <xf numFmtId="44" fontId="0" fillId="0" borderId="0" xfId="0" applyNumberFormat="1" applyAlignment="1">
      <alignment horizontal="center"/>
    </xf>
    <xf numFmtId="0" fontId="18" fillId="0" borderId="0" xfId="0" applyFont="1" applyAlignment="1">
      <alignment horizontal="left"/>
    </xf>
    <xf numFmtId="0" fontId="18" fillId="0" borderId="7" xfId="0" applyFont="1" applyBorder="1" applyAlignment="1">
      <alignment horizontal="left" vertical="center" wrapText="1"/>
    </xf>
    <xf numFmtId="0" fontId="0" fillId="0" borderId="0" xfId="0" applyAlignment="1">
      <alignment horizontal="left"/>
    </xf>
    <xf numFmtId="0" fontId="0" fillId="0" borderId="21" xfId="0" applyBorder="1" applyAlignment="1">
      <alignment horizontal="left"/>
    </xf>
    <xf numFmtId="4" fontId="0" fillId="0" borderId="21" xfId="0" applyNumberFormat="1" applyFill="1" applyBorder="1" applyAlignment="1">
      <alignment horizontal="left" vertical="center" wrapText="1"/>
    </xf>
    <xf numFmtId="2" fontId="0" fillId="0" borderId="21" xfId="0" applyNumberFormat="1" applyFont="1" applyFill="1" applyBorder="1" applyAlignment="1">
      <alignment horizontal="left" vertical="center" wrapText="1"/>
    </xf>
    <xf numFmtId="2" fontId="0" fillId="0" borderId="21" xfId="0" applyNumberFormat="1" applyBorder="1" applyAlignment="1">
      <alignment horizontal="left" vertical="center" wrapText="1"/>
    </xf>
    <xf numFmtId="2" fontId="0" fillId="0" borderId="21" xfId="0" applyNumberFormat="1" applyFont="1" applyBorder="1" applyAlignment="1">
      <alignment horizontal="left" vertical="center" wrapText="1"/>
    </xf>
    <xf numFmtId="4" fontId="0" fillId="0" borderId="0" xfId="0" applyNumberFormat="1" applyFill="1" applyAlignment="1">
      <alignment horizontal="left" vertical="center" wrapText="1"/>
    </xf>
    <xf numFmtId="0" fontId="11" fillId="0" borderId="21" xfId="0" applyFont="1" applyFill="1" applyBorder="1" applyAlignment="1">
      <alignment wrapText="1"/>
    </xf>
    <xf numFmtId="0" fontId="11" fillId="0" borderId="21" xfId="0" applyFont="1" applyFill="1" applyBorder="1" applyAlignment="1">
      <alignment vertical="center" wrapText="1"/>
    </xf>
    <xf numFmtId="0" fontId="0" fillId="0" borderId="21" xfId="0" applyFont="1" applyFill="1" applyBorder="1" applyAlignment="1">
      <alignment wrapText="1"/>
    </xf>
    <xf numFmtId="0" fontId="23" fillId="0" borderId="21" xfId="7" applyFont="1" applyFill="1" applyBorder="1" applyAlignment="1">
      <alignment horizontal="left" wrapText="1"/>
    </xf>
    <xf numFmtId="0" fontId="0" fillId="0" borderId="21" xfId="0" applyFill="1" applyBorder="1" applyAlignment="1">
      <alignment wrapText="1"/>
    </xf>
    <xf numFmtId="0" fontId="16" fillId="0" borderId="0" xfId="0" applyFont="1" applyAlignment="1">
      <alignment horizontal="center"/>
    </xf>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44" fontId="2" fillId="2" borderId="17" xfId="0" applyNumberFormat="1" applyFont="1" applyFill="1" applyBorder="1" applyAlignment="1">
      <alignment horizontal="center" vertical="center" wrapText="1"/>
    </xf>
    <xf numFmtId="44" fontId="2" fillId="2" borderId="19" xfId="0" applyNumberFormat="1" applyFont="1" applyFill="1" applyBorder="1" applyAlignment="1">
      <alignment horizontal="center" vertical="center" wrapText="1"/>
    </xf>
    <xf numFmtId="44" fontId="2" fillId="6" borderId="17" xfId="0" applyNumberFormat="1" applyFont="1" applyFill="1" applyBorder="1" applyAlignment="1">
      <alignment horizontal="center" vertical="center" wrapText="1"/>
    </xf>
    <xf numFmtId="44" fontId="2" fillId="6" borderId="19" xfId="0" applyNumberFormat="1" applyFont="1" applyFill="1" applyBorder="1" applyAlignment="1">
      <alignment horizontal="center" vertical="center" wrapText="1"/>
    </xf>
    <xf numFmtId="0" fontId="2" fillId="0" borderId="37" xfId="0" applyFont="1" applyBorder="1" applyAlignment="1">
      <alignment horizontal="center" vertical="center"/>
    </xf>
    <xf numFmtId="0" fontId="2" fillId="0" borderId="56"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applyAlignment="1">
      <alignment wrapText="1"/>
    </xf>
    <xf numFmtId="0" fontId="2" fillId="6" borderId="7" xfId="0" applyFont="1" applyFill="1" applyBorder="1" applyAlignment="1">
      <alignment horizontal="center" vertical="center" wrapText="1"/>
    </xf>
    <xf numFmtId="0" fontId="0" fillId="6" borderId="7" xfId="0" applyFill="1" applyBorder="1" applyAlignment="1">
      <alignment wrapText="1"/>
    </xf>
    <xf numFmtId="0" fontId="18" fillId="0" borderId="0" xfId="0" applyFont="1" applyFill="1" applyBorder="1" applyAlignment="1">
      <alignment horizontal="center" vertical="center"/>
    </xf>
    <xf numFmtId="0" fontId="2" fillId="2" borderId="7" xfId="0" applyFont="1" applyFill="1" applyBorder="1" applyAlignment="1">
      <alignment wrapText="1"/>
    </xf>
    <xf numFmtId="0" fontId="2" fillId="6" borderId="7" xfId="0" applyFont="1" applyFill="1" applyBorder="1" applyAlignment="1">
      <alignment wrapText="1"/>
    </xf>
  </cellXfs>
  <cellStyles count="15">
    <cellStyle name="Comma" xfId="14" builtinId="3"/>
    <cellStyle name="Comma 2" xfId="9" xr:uid="{00000000-0005-0000-0000-000001000000}"/>
    <cellStyle name="Comma 2 2" xfId="12" xr:uid="{00000000-0005-0000-0000-000002000000}"/>
    <cellStyle name="Comma 3" xfId="13" xr:uid="{00000000-0005-0000-0000-000003000000}"/>
    <cellStyle name="Currency" xfId="1" builtinId="4"/>
    <cellStyle name="Currency 2" xfId="10" xr:uid="{00000000-0005-0000-0000-000005000000}"/>
    <cellStyle name="Currency 4 5" xfId="6" xr:uid="{00000000-0005-0000-0000-000006000000}"/>
    <cellStyle name="Currency 4 5 2" xfId="11" xr:uid="{00000000-0005-0000-0000-000007000000}"/>
    <cellStyle name="Normal" xfId="0" builtinId="0"/>
    <cellStyle name="Normal 16 32" xfId="3" xr:uid="{00000000-0005-0000-0000-000009000000}"/>
    <cellStyle name="Normal 2" xfId="5" xr:uid="{00000000-0005-0000-0000-00000A000000}"/>
    <cellStyle name="Normal 2 3" xfId="4" xr:uid="{00000000-0005-0000-0000-00000B000000}"/>
    <cellStyle name="Normal 3" xfId="8" xr:uid="{00000000-0005-0000-0000-00000C000000}"/>
    <cellStyle name="Normal 3 33" xfId="2" xr:uid="{00000000-0005-0000-0000-00000D000000}"/>
    <cellStyle name="Normal 4 33" xfId="7" xr:uid="{00000000-0005-0000-0000-00000E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efreshError="1"/>
      <sheetData sheetId="1" refreshError="1"/>
      <sheetData sheetId="2" refreshError="1"/>
      <sheetData sheetId="3" refreshError="1"/>
      <sheetData sheetId="4" refreshError="1">
        <row r="1">
          <cell r="J1">
            <v>0</v>
          </cell>
        </row>
        <row r="7">
          <cell r="V7" t="str">
            <v xml:space="preserve">1-44 Denyer House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P35"/>
  <sheetViews>
    <sheetView zoomScale="75" zoomScaleNormal="75" workbookViewId="0">
      <selection activeCell="T34" sqref="T34"/>
    </sheetView>
  </sheetViews>
  <sheetFormatPr defaultRowHeight="15" x14ac:dyDescent="0.25"/>
  <cols>
    <col min="1" max="1" width="3.85546875" style="669" customWidth="1"/>
    <col min="2" max="2" width="34.42578125" style="281" customWidth="1"/>
    <col min="3" max="7" width="16.5703125" style="155" customWidth="1"/>
    <col min="8" max="8" width="2.42578125" style="155" customWidth="1"/>
    <col min="9" max="9" width="18.28515625" style="155" customWidth="1"/>
    <col min="10" max="12" width="16.5703125" style="155" customWidth="1"/>
    <col min="13" max="13" width="19.5703125" style="155" customWidth="1"/>
    <col min="15" max="15" width="17.140625" customWidth="1"/>
    <col min="16" max="16" width="12.7109375" bestFit="1" customWidth="1"/>
  </cols>
  <sheetData>
    <row r="1" spans="1:16" x14ac:dyDescent="0.25">
      <c r="B1" s="260" t="s">
        <v>592</v>
      </c>
    </row>
    <row r="2" spans="1:16" x14ac:dyDescent="0.25">
      <c r="B2" s="260"/>
    </row>
    <row r="3" spans="1:16" x14ac:dyDescent="0.25">
      <c r="B3" s="260" t="s">
        <v>593</v>
      </c>
    </row>
    <row r="4" spans="1:16" x14ac:dyDescent="0.25">
      <c r="B4" s="260"/>
    </row>
    <row r="5" spans="1:16" x14ac:dyDescent="0.25">
      <c r="B5" s="260" t="s">
        <v>594</v>
      </c>
      <c r="C5" s="162"/>
      <c r="I5" s="162"/>
    </row>
    <row r="6" spans="1:16" ht="15.75" thickBot="1" x14ac:dyDescent="0.3"/>
    <row r="7" spans="1:16" ht="15.75" thickBot="1" x14ac:dyDescent="0.3">
      <c r="C7" s="692" t="s">
        <v>388</v>
      </c>
      <c r="D7" s="693"/>
      <c r="E7" s="693"/>
      <c r="F7" s="693"/>
      <c r="G7" s="694"/>
      <c r="H7" s="154"/>
      <c r="I7" s="692" t="s">
        <v>389</v>
      </c>
      <c r="J7" s="693"/>
      <c r="K7" s="693"/>
      <c r="L7" s="693"/>
      <c r="M7" s="694"/>
    </row>
    <row r="8" spans="1:16" s="143" customFormat="1" ht="48" thickBot="1" x14ac:dyDescent="0.3">
      <c r="A8" s="509"/>
      <c r="B8" s="510" t="s">
        <v>0</v>
      </c>
      <c r="C8" s="507" t="s">
        <v>1</v>
      </c>
      <c r="D8" s="507" t="s">
        <v>2</v>
      </c>
      <c r="E8" s="507" t="s">
        <v>3</v>
      </c>
      <c r="F8" s="507" t="s">
        <v>4</v>
      </c>
      <c r="G8" s="508" t="s">
        <v>5</v>
      </c>
      <c r="H8" s="511"/>
      <c r="I8" s="507" t="s">
        <v>1</v>
      </c>
      <c r="J8" s="507" t="s">
        <v>2</v>
      </c>
      <c r="K8" s="507" t="s">
        <v>3</v>
      </c>
      <c r="L8" s="507" t="s">
        <v>4</v>
      </c>
      <c r="M8" s="508" t="s">
        <v>5</v>
      </c>
    </row>
    <row r="9" spans="1:16" ht="15.75" thickTop="1" x14ac:dyDescent="0.25">
      <c r="A9" s="669">
        <v>0</v>
      </c>
      <c r="B9" s="418" t="s">
        <v>501</v>
      </c>
      <c r="C9" s="163">
        <v>181652.97072399998</v>
      </c>
      <c r="D9" s="164">
        <v>4000</v>
      </c>
      <c r="E9" s="165">
        <v>56865.033872080712</v>
      </c>
      <c r="F9" s="165">
        <v>9540.7201838432284</v>
      </c>
      <c r="G9" s="166">
        <f>IF(C9="","",C9+E9+F9)</f>
        <v>248058.72477992391</v>
      </c>
      <c r="I9" s="163">
        <f>'1-44 Denyer House'!Y81</f>
        <v>700186.62646453001</v>
      </c>
      <c r="J9" s="164">
        <v>0</v>
      </c>
      <c r="K9" s="165">
        <f>'Project Overheads &amp; Scaffold'!$S$59*(I9/$I$35)</f>
        <v>275053.9831453269</v>
      </c>
      <c r="L9" s="165">
        <f>SUM(I9:K9)*0.04</f>
        <v>39009.624384394279</v>
      </c>
      <c r="M9" s="166">
        <f>IF(I9="","",I9+K9+L9)</f>
        <v>1014250.2339942512</v>
      </c>
      <c r="N9" s="583" t="str">
        <f>IF(I9=O9,"P","O")</f>
        <v>P</v>
      </c>
      <c r="O9" s="155">
        <f>SUM('Activity Schedule Summary'!D10:D20)</f>
        <v>700186.62646453013</v>
      </c>
      <c r="P9" s="652">
        <f>I9-O9</f>
        <v>0</v>
      </c>
    </row>
    <row r="10" spans="1:16" s="177" customFormat="1" x14ac:dyDescent="0.25">
      <c r="A10" s="691">
        <v>1</v>
      </c>
      <c r="B10" s="419" t="s">
        <v>502</v>
      </c>
      <c r="C10" s="227">
        <v>75420.793435000014</v>
      </c>
      <c r="D10" s="228">
        <v>30235.16</v>
      </c>
      <c r="E10" s="229">
        <v>23609.886236635281</v>
      </c>
      <c r="F10" s="229">
        <v>3961.227186865412</v>
      </c>
      <c r="G10" s="230">
        <f>IF(C10="","",C10+E10+F10)</f>
        <v>102991.9068585007</v>
      </c>
      <c r="H10" s="231"/>
      <c r="I10" s="227">
        <f>'1-10 Lissenden Mansions'!Y54</f>
        <v>0</v>
      </c>
      <c r="J10" s="228">
        <v>0</v>
      </c>
      <c r="K10" s="229">
        <f>'Project Overheads &amp; Scaffold'!$S$59*(I10/$I$35)</f>
        <v>0</v>
      </c>
      <c r="L10" s="229">
        <f t="shared" ref="L10:L31" si="0">SUM(I10:K10)*0.04</f>
        <v>0</v>
      </c>
      <c r="M10" s="230">
        <f>IF(I10="","",I10+K10+L10)</f>
        <v>0</v>
      </c>
      <c r="N10" s="654" t="str">
        <f t="shared" ref="N10:N31" ca="1" si="1">IF(I10=O10,"P","O")</f>
        <v>P</v>
      </c>
      <c r="O10" s="231">
        <f ca="1">SUM('Activity Schedule Summary'!D21:D28)</f>
        <v>0</v>
      </c>
      <c r="P10" s="652">
        <f t="shared" ref="P10:P31" ca="1" si="2">I10-O10</f>
        <v>0</v>
      </c>
    </row>
    <row r="11" spans="1:16" x14ac:dyDescent="0.25">
      <c r="A11" s="669">
        <v>2</v>
      </c>
      <c r="B11" s="418" t="s">
        <v>503</v>
      </c>
      <c r="C11" s="163">
        <v>85991.809319999986</v>
      </c>
      <c r="D11" s="164">
        <v>68200</v>
      </c>
      <c r="E11" s="165">
        <v>26919.059623489262</v>
      </c>
      <c r="F11" s="165">
        <v>4516.4347577395702</v>
      </c>
      <c r="G11" s="167">
        <f t="shared" ref="G11:G31" si="3">IF(C11="","",C11+E11+F11)</f>
        <v>117427.30370122881</v>
      </c>
      <c r="I11" s="163">
        <f>'25 Troyes House'!Y48</f>
        <v>196117.95194760003</v>
      </c>
      <c r="J11" s="164">
        <v>0</v>
      </c>
      <c r="K11" s="165">
        <f>'Project Overheads &amp; Scaffold'!$S$59*(I11/$I$35)</f>
        <v>77040.92282063009</v>
      </c>
      <c r="L11" s="165">
        <f t="shared" si="0"/>
        <v>10926.354990729205</v>
      </c>
      <c r="M11" s="167">
        <f t="shared" ref="M11:M31" si="4">IF(I11="","",I11+K11+L11)</f>
        <v>284085.22975895932</v>
      </c>
      <c r="N11" s="583" t="str">
        <f t="shared" si="1"/>
        <v>P</v>
      </c>
      <c r="O11" s="155">
        <f>SUM('Activity Schedule Summary'!D28:D38)</f>
        <v>196117.9519476</v>
      </c>
      <c r="P11" s="652">
        <f t="shared" si="2"/>
        <v>0</v>
      </c>
    </row>
    <row r="12" spans="1:16" s="177" customFormat="1" x14ac:dyDescent="0.25">
      <c r="A12" s="691">
        <v>3</v>
      </c>
      <c r="B12" s="419" t="s">
        <v>504</v>
      </c>
      <c r="C12" s="227">
        <v>75381.307449999993</v>
      </c>
      <c r="D12" s="228">
        <v>0</v>
      </c>
      <c r="E12" s="229">
        <v>23597.525459569264</v>
      </c>
      <c r="F12" s="229">
        <v>3959.1533163827703</v>
      </c>
      <c r="G12" s="230">
        <f t="shared" si="3"/>
        <v>102937.98622595203</v>
      </c>
      <c r="H12" s="231"/>
      <c r="I12" s="227">
        <f>'11-20 Lissenden Mansions'!Y56</f>
        <v>0</v>
      </c>
      <c r="J12" s="228">
        <v>0</v>
      </c>
      <c r="K12" s="229">
        <f>'Project Overheads &amp; Scaffold'!$S$59*(I12/$I$35)</f>
        <v>0</v>
      </c>
      <c r="L12" s="229">
        <f t="shared" si="0"/>
        <v>0</v>
      </c>
      <c r="M12" s="230">
        <f t="shared" si="4"/>
        <v>0</v>
      </c>
      <c r="N12" s="654" t="str">
        <f t="shared" ca="1" si="1"/>
        <v>P</v>
      </c>
      <c r="O12" s="231">
        <f ca="1">SUM('Activity Schedule Summary'!D40:D47)</f>
        <v>0</v>
      </c>
      <c r="P12" s="652">
        <f t="shared" ca="1" si="2"/>
        <v>0</v>
      </c>
    </row>
    <row r="13" spans="1:16" x14ac:dyDescent="0.25">
      <c r="A13" s="669">
        <v>4</v>
      </c>
      <c r="B13" s="418" t="s">
        <v>505</v>
      </c>
      <c r="C13" s="163">
        <v>7001.8316509999995</v>
      </c>
      <c r="D13" s="164">
        <v>1050</v>
      </c>
      <c r="E13" s="165">
        <v>2191.8683323141327</v>
      </c>
      <c r="F13" s="165">
        <v>367.74799933256531</v>
      </c>
      <c r="G13" s="167">
        <f t="shared" si="3"/>
        <v>9561.4479826466977</v>
      </c>
      <c r="I13" s="163">
        <f>'5 Gillies Street'!Y67</f>
        <v>35225.00197967</v>
      </c>
      <c r="J13" s="164">
        <v>0</v>
      </c>
      <c r="K13" s="165">
        <f>'Project Overheads &amp; Scaffold'!$S$59*(I13/$I$35)</f>
        <v>13837.420959797599</v>
      </c>
      <c r="L13" s="165">
        <f t="shared" si="0"/>
        <v>1962.4969175787041</v>
      </c>
      <c r="M13" s="167">
        <f t="shared" si="4"/>
        <v>51024.919857046305</v>
      </c>
      <c r="N13" s="583" t="str">
        <f t="shared" si="1"/>
        <v>P</v>
      </c>
      <c r="O13" s="155">
        <f>SUM('Activity Schedule Summary'!D48:D58)</f>
        <v>35225.00197967</v>
      </c>
      <c r="P13" s="652">
        <f t="shared" si="2"/>
        <v>0</v>
      </c>
    </row>
    <row r="14" spans="1:16" x14ac:dyDescent="0.25">
      <c r="A14" s="669">
        <v>5</v>
      </c>
      <c r="B14" s="418" t="s">
        <v>506</v>
      </c>
      <c r="C14" s="163">
        <v>10788.96679</v>
      </c>
      <c r="D14" s="164">
        <v>2150</v>
      </c>
      <c r="E14" s="165">
        <v>3377.4012035854166</v>
      </c>
      <c r="F14" s="165">
        <v>566.65471974341665</v>
      </c>
      <c r="G14" s="167">
        <f t="shared" si="3"/>
        <v>14733.022713328834</v>
      </c>
      <c r="I14" s="163">
        <f>'8 Dale Road'!Y64</f>
        <v>18401.512363799997</v>
      </c>
      <c r="J14" s="164">
        <v>0</v>
      </c>
      <c r="K14" s="165">
        <f>'Project Overheads &amp; Scaffold'!$S$59*(I14/$I$35)</f>
        <v>7228.6574468265271</v>
      </c>
      <c r="L14" s="165">
        <f t="shared" si="0"/>
        <v>1025.2067924250609</v>
      </c>
      <c r="M14" s="167">
        <f t="shared" si="4"/>
        <v>26655.376603051587</v>
      </c>
      <c r="N14" s="583" t="str">
        <f t="shared" si="1"/>
        <v>P</v>
      </c>
      <c r="O14" s="155">
        <f>SUM('Activity Schedule Summary'!D59:D69)</f>
        <v>18401.512363800004</v>
      </c>
      <c r="P14" s="652">
        <f>I14-O14</f>
        <v>0</v>
      </c>
    </row>
    <row r="15" spans="1:16" x14ac:dyDescent="0.25">
      <c r="A15" s="669">
        <v>6</v>
      </c>
      <c r="B15" s="418" t="s">
        <v>507</v>
      </c>
      <c r="C15" s="163">
        <v>17176.160334</v>
      </c>
      <c r="D15" s="164">
        <v>3650</v>
      </c>
      <c r="E15" s="165">
        <v>5376.8619103356878</v>
      </c>
      <c r="F15" s="165">
        <v>902.12088977342751</v>
      </c>
      <c r="G15" s="167">
        <f t="shared" si="3"/>
        <v>23455.143134109116</v>
      </c>
      <c r="I15" s="163">
        <f>'11 Gillies Street'!Y88</f>
        <v>65163.16326169602</v>
      </c>
      <c r="J15" s="164">
        <v>0</v>
      </c>
      <c r="K15" s="165">
        <f>'Project Overheads &amp; Scaffold'!$S$59*(I15/$I$35)</f>
        <v>25598.01477497469</v>
      </c>
      <c r="L15" s="165">
        <f t="shared" si="0"/>
        <v>3630.4471214668283</v>
      </c>
      <c r="M15" s="167">
        <f t="shared" si="4"/>
        <v>94391.62515813754</v>
      </c>
      <c r="N15" s="583" t="str">
        <f t="shared" si="1"/>
        <v>P</v>
      </c>
      <c r="O15" s="155">
        <f>SUM('Activity Schedule Summary'!D70:D80)</f>
        <v>65163.163261696005</v>
      </c>
      <c r="P15" s="652">
        <f t="shared" si="2"/>
        <v>0</v>
      </c>
    </row>
    <row r="16" spans="1:16" x14ac:dyDescent="0.25">
      <c r="A16" s="669">
        <v>7</v>
      </c>
      <c r="B16" s="418" t="s">
        <v>508</v>
      </c>
      <c r="C16" s="163">
        <v>14003.534678000002</v>
      </c>
      <c r="D16" s="164">
        <v>1700</v>
      </c>
      <c r="E16" s="165">
        <v>4383.6963998966321</v>
      </c>
      <c r="F16" s="165">
        <v>735.48924311586541</v>
      </c>
      <c r="G16" s="167">
        <f t="shared" si="3"/>
        <v>19122.720321012501</v>
      </c>
      <c r="I16" s="163">
        <f>'30 Grove Terrace'!Y77</f>
        <v>55434.388708853185</v>
      </c>
      <c r="J16" s="164">
        <v>0</v>
      </c>
      <c r="K16" s="165">
        <f>'Project Overheads &amp; Scaffold'!$S$59*(I16/$I$35)</f>
        <v>21776.264843254343</v>
      </c>
      <c r="L16" s="165">
        <f t="shared" si="0"/>
        <v>3088.4261420843013</v>
      </c>
      <c r="M16" s="167">
        <f t="shared" si="4"/>
        <v>80299.079694191823</v>
      </c>
      <c r="N16" s="583" t="str">
        <f t="shared" si="1"/>
        <v>P</v>
      </c>
      <c r="O16" s="155">
        <f>SUM('Activity Schedule Summary'!D81:D90)</f>
        <v>55434.388708853185</v>
      </c>
      <c r="P16" s="652">
        <f t="shared" si="2"/>
        <v>0</v>
      </c>
    </row>
    <row r="17" spans="1:16" x14ac:dyDescent="0.25">
      <c r="A17" s="669">
        <v>8</v>
      </c>
      <c r="B17" s="418" t="s">
        <v>509</v>
      </c>
      <c r="C17" s="163">
        <v>15466.562183000002</v>
      </c>
      <c r="D17" s="164">
        <v>2150</v>
      </c>
      <c r="E17" s="165">
        <v>4841.6856543306576</v>
      </c>
      <c r="F17" s="165">
        <v>812.3299134932264</v>
      </c>
      <c r="G17" s="167">
        <f t="shared" si="3"/>
        <v>21120.577750823886</v>
      </c>
      <c r="I17" s="163">
        <f>'25 Elaine Grove'!Y90</f>
        <v>47078.433145399998</v>
      </c>
      <c r="J17" s="164">
        <v>0</v>
      </c>
      <c r="K17" s="165">
        <f>'Project Overheads &amp; Scaffold'!$S$59*(I17/$I$35)</f>
        <v>18493.798749438447</v>
      </c>
      <c r="L17" s="165">
        <f t="shared" si="0"/>
        <v>2622.8892757935382</v>
      </c>
      <c r="M17" s="167">
        <f t="shared" si="4"/>
        <v>68195.121170631988</v>
      </c>
      <c r="N17" s="583" t="str">
        <f t="shared" si="1"/>
        <v>P</v>
      </c>
      <c r="O17" s="652">
        <f>SUM('Activity Schedule Summary'!D91:D102)</f>
        <v>47078.433145400006</v>
      </c>
      <c r="P17" s="652">
        <f t="shared" si="2"/>
        <v>0</v>
      </c>
    </row>
    <row r="18" spans="1:16" x14ac:dyDescent="0.25">
      <c r="A18" s="669">
        <v>9</v>
      </c>
      <c r="B18" s="418" t="s">
        <v>510</v>
      </c>
      <c r="C18" s="163">
        <v>16297.967547</v>
      </c>
      <c r="D18" s="164">
        <v>8390</v>
      </c>
      <c r="E18" s="165">
        <v>5101.9505649283637</v>
      </c>
      <c r="F18" s="165">
        <v>855.99672447713453</v>
      </c>
      <c r="G18" s="167">
        <f t="shared" si="3"/>
        <v>22255.9148364055</v>
      </c>
      <c r="I18" s="163">
        <f>'130 POW Road'!Y96</f>
        <v>52650.83465053601</v>
      </c>
      <c r="J18" s="164">
        <v>0</v>
      </c>
      <c r="K18" s="165">
        <f>'Project Overheads &amp; Scaffold'!$S$59*(I18/$I$35)</f>
        <v>20682.802611754174</v>
      </c>
      <c r="L18" s="165">
        <f t="shared" si="0"/>
        <v>2933.3454904916075</v>
      </c>
      <c r="M18" s="167">
        <f t="shared" si="4"/>
        <v>76266.982752781798</v>
      </c>
      <c r="N18" s="583" t="str">
        <f t="shared" si="1"/>
        <v>P</v>
      </c>
      <c r="O18" s="652">
        <f>SUM('Activity Schedule Summary'!D103:D114)</f>
        <v>52650.83465053601</v>
      </c>
      <c r="P18" s="652">
        <f t="shared" si="2"/>
        <v>0</v>
      </c>
    </row>
    <row r="19" spans="1:16" x14ac:dyDescent="0.25">
      <c r="A19" s="669">
        <v>10</v>
      </c>
      <c r="B19" s="418" t="s">
        <v>511</v>
      </c>
      <c r="C19" s="163">
        <v>8164.8633579999996</v>
      </c>
      <c r="D19" s="164">
        <v>2550</v>
      </c>
      <c r="E19" s="165">
        <v>2555.9462615066277</v>
      </c>
      <c r="F19" s="165">
        <v>428.83238478026516</v>
      </c>
      <c r="G19" s="167">
        <f t="shared" si="3"/>
        <v>11149.642004286894</v>
      </c>
      <c r="I19" s="163">
        <f>'25 Herbert Street '!Y80</f>
        <v>34296.563885399999</v>
      </c>
      <c r="J19" s="164">
        <v>0</v>
      </c>
      <c r="K19" s="165">
        <f>'Project Overheads &amp; Scaffold'!$S$59*(I19/$I$35)</f>
        <v>13472.703059911009</v>
      </c>
      <c r="L19" s="165">
        <f t="shared" si="0"/>
        <v>1910.7706778124402</v>
      </c>
      <c r="M19" s="167">
        <f t="shared" si="4"/>
        <v>49680.037623123448</v>
      </c>
      <c r="N19" s="583" t="str">
        <f t="shared" si="1"/>
        <v>P</v>
      </c>
      <c r="O19" s="652">
        <f>SUM('Activity Schedule Summary'!D115:D125)</f>
        <v>34296.563885399999</v>
      </c>
      <c r="P19" s="652">
        <f t="shared" si="2"/>
        <v>0</v>
      </c>
    </row>
    <row r="20" spans="1:16" x14ac:dyDescent="0.25">
      <c r="A20" s="669">
        <v>11</v>
      </c>
      <c r="B20" s="418" t="s">
        <v>512</v>
      </c>
      <c r="C20" s="163">
        <v>8106.5147470000011</v>
      </c>
      <c r="D20" s="164">
        <v>2150</v>
      </c>
      <c r="E20" s="165">
        <v>2537.6806877167828</v>
      </c>
      <c r="F20" s="165">
        <v>425.7678173886714</v>
      </c>
      <c r="G20" s="167">
        <f t="shared" si="3"/>
        <v>11069.963252105455</v>
      </c>
      <c r="I20" s="163">
        <f>'128 POW Road'!Y81</f>
        <v>61156.242464440009</v>
      </c>
      <c r="J20" s="164">
        <v>0</v>
      </c>
      <c r="K20" s="165">
        <f>'Project Overheads &amp; Scaffold'!$S$59*(I20/$I$35)</f>
        <v>24023.977962820656</v>
      </c>
      <c r="L20" s="165">
        <f t="shared" si="0"/>
        <v>3407.2088170904267</v>
      </c>
      <c r="M20" s="167">
        <f t="shared" si="4"/>
        <v>88587.429244351093</v>
      </c>
      <c r="N20" s="583" t="str">
        <f t="shared" si="1"/>
        <v>P</v>
      </c>
      <c r="O20" s="155">
        <f>SUM('Activity Schedule Summary'!D126:D136)</f>
        <v>61156.242464440002</v>
      </c>
      <c r="P20" s="652">
        <f t="shared" si="2"/>
        <v>0</v>
      </c>
    </row>
    <row r="21" spans="1:16" x14ac:dyDescent="0.25">
      <c r="A21" s="669">
        <v>12</v>
      </c>
      <c r="B21" s="418" t="s">
        <v>513</v>
      </c>
      <c r="C21" s="163">
        <v>6106.8111509999999</v>
      </c>
      <c r="D21" s="164">
        <v>0</v>
      </c>
      <c r="E21" s="165">
        <v>1911.6892036940121</v>
      </c>
      <c r="F21" s="165">
        <v>320.74001418776049</v>
      </c>
      <c r="G21" s="167">
        <f t="shared" si="3"/>
        <v>8339.2403688817722</v>
      </c>
      <c r="I21" s="163">
        <f>'10 Gillies Street'!Y56</f>
        <v>26323.198333480002</v>
      </c>
      <c r="J21" s="164">
        <v>0</v>
      </c>
      <c r="K21" s="165">
        <f>'Project Overheads &amp; Scaffold'!$S$59*(I21/$I$35)</f>
        <v>10340.529620376697</v>
      </c>
      <c r="L21" s="165">
        <f t="shared" si="0"/>
        <v>1466.5491181542682</v>
      </c>
      <c r="M21" s="167">
        <f t="shared" si="4"/>
        <v>38130.277072010969</v>
      </c>
      <c r="N21" s="583" t="str">
        <f t="shared" si="1"/>
        <v>P</v>
      </c>
      <c r="O21" s="155">
        <f>SUM('Activity Schedule Summary'!D137:D146)</f>
        <v>26323.198333480002</v>
      </c>
      <c r="P21" s="652">
        <f t="shared" si="2"/>
        <v>0</v>
      </c>
    </row>
    <row r="22" spans="1:16" x14ac:dyDescent="0.25">
      <c r="A22" s="669">
        <v>13</v>
      </c>
      <c r="B22" s="418" t="s">
        <v>514</v>
      </c>
      <c r="C22" s="163">
        <v>12170.914517000001</v>
      </c>
      <c r="D22" s="164">
        <v>2550</v>
      </c>
      <c r="E22" s="165">
        <v>3810.0090711699208</v>
      </c>
      <c r="F22" s="165">
        <v>639.23694352679695</v>
      </c>
      <c r="G22" s="167">
        <f t="shared" si="3"/>
        <v>16620.160531696718</v>
      </c>
      <c r="I22" s="163">
        <f>'17 Ascham Street'!Y81</f>
        <v>50640.533421979999</v>
      </c>
      <c r="J22" s="164">
        <v>0</v>
      </c>
      <c r="K22" s="165">
        <f>'Project Overheads &amp; Scaffold'!$S$59*(I22/$I$35)</f>
        <v>19893.096925674086</v>
      </c>
      <c r="L22" s="165">
        <f t="shared" si="0"/>
        <v>2821.3452139061633</v>
      </c>
      <c r="M22" s="167">
        <f t="shared" si="4"/>
        <v>73354.975561560248</v>
      </c>
      <c r="N22" s="583" t="str">
        <f t="shared" si="1"/>
        <v>P</v>
      </c>
      <c r="O22" s="155">
        <f>SUM('Activity Schedule Summary'!D147:D157)</f>
        <v>50640.533421980006</v>
      </c>
      <c r="P22" s="652">
        <f t="shared" si="2"/>
        <v>0</v>
      </c>
    </row>
    <row r="23" spans="1:16" x14ac:dyDescent="0.25">
      <c r="A23" s="669">
        <v>14</v>
      </c>
      <c r="B23" s="418" t="s">
        <v>515</v>
      </c>
      <c r="C23" s="163">
        <v>7669.4020049999999</v>
      </c>
      <c r="D23" s="164">
        <v>3066.8</v>
      </c>
      <c r="E23" s="165">
        <v>2400.845981514733</v>
      </c>
      <c r="F23" s="165">
        <v>402.8099194605893</v>
      </c>
      <c r="G23" s="167">
        <f t="shared" si="3"/>
        <v>10473.057905975322</v>
      </c>
      <c r="I23" s="163">
        <f>'13 Doynton Street'!Y70</f>
        <v>37434.830006840006</v>
      </c>
      <c r="J23" s="164">
        <v>0</v>
      </c>
      <c r="K23" s="165">
        <f>'Project Overheads &amp; Scaffold'!$S$59*(I23/$I$35)</f>
        <v>14705.506664330947</v>
      </c>
      <c r="L23" s="165">
        <f t="shared" si="0"/>
        <v>2085.613466846838</v>
      </c>
      <c r="M23" s="167">
        <f t="shared" si="4"/>
        <v>54225.95013801779</v>
      </c>
      <c r="N23" s="583" t="str">
        <f t="shared" si="1"/>
        <v>P</v>
      </c>
      <c r="O23" s="155">
        <f>SUM('Activity Schedule Summary'!D158:D169)</f>
        <v>37434.830006839999</v>
      </c>
      <c r="P23" s="652">
        <f t="shared" si="2"/>
        <v>0</v>
      </c>
    </row>
    <row r="24" spans="1:16" s="177" customFormat="1" x14ac:dyDescent="0.25">
      <c r="A24" s="691">
        <v>15</v>
      </c>
      <c r="B24" s="419" t="s">
        <v>516</v>
      </c>
      <c r="C24" s="227">
        <v>29788.850418999995</v>
      </c>
      <c r="D24" s="228">
        <v>3530</v>
      </c>
      <c r="E24" s="229">
        <v>9325.1653487160766</v>
      </c>
      <c r="F24" s="229">
        <v>1564.560630708643</v>
      </c>
      <c r="G24" s="230">
        <f t="shared" si="3"/>
        <v>40678.576398424717</v>
      </c>
      <c r="H24" s="231"/>
      <c r="I24" s="227">
        <f>'111 Chetwynd Road'!Y76</f>
        <v>5508</v>
      </c>
      <c r="J24" s="228">
        <v>0</v>
      </c>
      <c r="K24" s="229">
        <f>'Project Overheads &amp; Scaffold'!$S$59*(I24/$I$35)</f>
        <v>2163.7050493440229</v>
      </c>
      <c r="L24" s="229">
        <f t="shared" si="0"/>
        <v>306.8682019737609</v>
      </c>
      <c r="M24" s="230">
        <f t="shared" si="4"/>
        <v>7978.5732513177836</v>
      </c>
      <c r="N24" s="654" t="str">
        <f t="shared" si="1"/>
        <v>P</v>
      </c>
      <c r="O24" s="231">
        <f>SUM('Activity Schedule Summary'!D170:D180)</f>
        <v>5508</v>
      </c>
      <c r="P24" s="652">
        <f t="shared" si="2"/>
        <v>0</v>
      </c>
    </row>
    <row r="25" spans="1:16" x14ac:dyDescent="0.25">
      <c r="A25" s="669">
        <v>16</v>
      </c>
      <c r="B25" s="418" t="s">
        <v>517</v>
      </c>
      <c r="C25" s="163">
        <v>13016.509659000001</v>
      </c>
      <c r="D25" s="164">
        <v>5100</v>
      </c>
      <c r="E25" s="165">
        <v>4074.7159801747616</v>
      </c>
      <c r="F25" s="165">
        <v>683.64902556699042</v>
      </c>
      <c r="G25" s="167">
        <f t="shared" si="3"/>
        <v>17774.87466474175</v>
      </c>
      <c r="I25" s="163">
        <f>'19 Ascham Street'!Y99</f>
        <v>61715.547567019996</v>
      </c>
      <c r="J25" s="164">
        <v>0</v>
      </c>
      <c r="K25" s="165">
        <f>'Project Overheads &amp; Scaffold'!$S$59*(I25/$I$35)</f>
        <v>24243.689523201228</v>
      </c>
      <c r="L25" s="165">
        <f t="shared" si="0"/>
        <v>3438.3694836088494</v>
      </c>
      <c r="M25" s="167">
        <f t="shared" si="4"/>
        <v>89397.606573830082</v>
      </c>
      <c r="N25" s="583" t="str">
        <f t="shared" si="1"/>
        <v>P</v>
      </c>
      <c r="O25" s="155">
        <f>SUM('Activity Schedule Summary'!D181:D192)</f>
        <v>61715.54756702001</v>
      </c>
      <c r="P25" s="652">
        <f t="shared" si="2"/>
        <v>0</v>
      </c>
    </row>
    <row r="26" spans="1:16" x14ac:dyDescent="0.25">
      <c r="A26" s="669">
        <v>17</v>
      </c>
      <c r="B26" s="418" t="s">
        <v>567</v>
      </c>
      <c r="C26" s="163">
        <v>17284.392635999997</v>
      </c>
      <c r="D26" s="164">
        <v>500</v>
      </c>
      <c r="E26" s="165">
        <v>5410.7431812818932</v>
      </c>
      <c r="F26" s="165">
        <v>907.80543269127566</v>
      </c>
      <c r="G26" s="167">
        <f t="shared" si="3"/>
        <v>23602.941249973166</v>
      </c>
      <c r="I26" s="163">
        <f>'66 Leverton Street'!Y73</f>
        <v>89513.738601300007</v>
      </c>
      <c r="J26" s="164">
        <v>0</v>
      </c>
      <c r="K26" s="165">
        <f>'Project Overheads &amp; Scaffold'!$S$59*(I26/$I$35)</f>
        <v>35163.639832478904</v>
      </c>
      <c r="L26" s="165">
        <f t="shared" si="0"/>
        <v>4987.0951373511562</v>
      </c>
      <c r="M26" s="167">
        <f t="shared" si="4"/>
        <v>129664.47357113007</v>
      </c>
      <c r="N26" s="583" t="str">
        <f t="shared" si="1"/>
        <v>P</v>
      </c>
      <c r="O26" s="155">
        <f>SUM('Activity Schedule Summary'!D193:D204)</f>
        <v>89513.738601299992</v>
      </c>
      <c r="P26" s="652">
        <f>I26-O26</f>
        <v>0</v>
      </c>
    </row>
    <row r="27" spans="1:16" s="177" customFormat="1" x14ac:dyDescent="0.25">
      <c r="A27" s="691">
        <v>18</v>
      </c>
      <c r="B27" s="419" t="s">
        <v>518</v>
      </c>
      <c r="C27" s="227">
        <v>13331.414815</v>
      </c>
      <c r="D27" s="228">
        <v>6720</v>
      </c>
      <c r="E27" s="229">
        <v>4173.294562683277</v>
      </c>
      <c r="F27" s="229">
        <v>700.18837510733113</v>
      </c>
      <c r="G27" s="230">
        <f t="shared" si="3"/>
        <v>18204.89775279061</v>
      </c>
      <c r="H27" s="231"/>
      <c r="I27" s="227">
        <f>'13 Oseney Street'!Y63</f>
        <v>0</v>
      </c>
      <c r="J27" s="228">
        <v>0</v>
      </c>
      <c r="K27" s="229">
        <f>'Project Overheads &amp; Scaffold'!$S$59*(I27/$I$35)</f>
        <v>0</v>
      </c>
      <c r="L27" s="229">
        <f t="shared" si="0"/>
        <v>0</v>
      </c>
      <c r="M27" s="230">
        <f t="shared" si="4"/>
        <v>0</v>
      </c>
      <c r="N27" s="654" t="str">
        <f t="shared" ca="1" si="1"/>
        <v>P</v>
      </c>
      <c r="O27" s="231">
        <f ca="1">SUM('Activity Schedule Summary'!D205:D214)</f>
        <v>0</v>
      </c>
      <c r="P27" s="652">
        <f t="shared" ca="1" si="2"/>
        <v>0</v>
      </c>
    </row>
    <row r="28" spans="1:16" x14ac:dyDescent="0.25">
      <c r="A28" s="669">
        <v>19</v>
      </c>
      <c r="B28" s="418" t="s">
        <v>519</v>
      </c>
      <c r="C28" s="163">
        <v>13952.164913000002</v>
      </c>
      <c r="D28" s="164">
        <v>2100</v>
      </c>
      <c r="E28" s="165">
        <v>4367.6154989618262</v>
      </c>
      <c r="F28" s="165">
        <v>732.79121647847319</v>
      </c>
      <c r="G28" s="167">
        <f t="shared" si="3"/>
        <v>19052.571628440302</v>
      </c>
      <c r="I28" s="163">
        <f>'29 Grove Terrace'!Y75</f>
        <v>55924.937971291998</v>
      </c>
      <c r="J28" s="164">
        <v>0</v>
      </c>
      <c r="K28" s="165">
        <f>'Project Overheads &amp; Scaffold'!$S$59*(I28/$I$35)</f>
        <v>21968.967079291167</v>
      </c>
      <c r="L28" s="165">
        <f t="shared" si="0"/>
        <v>3115.7562020233268</v>
      </c>
      <c r="M28" s="167">
        <f t="shared" si="4"/>
        <v>81009.6612526065</v>
      </c>
      <c r="N28" s="583" t="str">
        <f t="shared" si="1"/>
        <v>P</v>
      </c>
      <c r="O28" s="155">
        <f>SUM('Activity Schedule Summary'!D215:D224)</f>
        <v>55924.937971292013</v>
      </c>
      <c r="P28" s="652">
        <f t="shared" si="2"/>
        <v>0</v>
      </c>
    </row>
    <row r="29" spans="1:16" x14ac:dyDescent="0.25">
      <c r="A29" s="669">
        <v>20</v>
      </c>
      <c r="B29" s="418" t="s">
        <v>520</v>
      </c>
      <c r="C29" s="163">
        <v>17108.690870999999</v>
      </c>
      <c r="D29" s="164">
        <v>2750</v>
      </c>
      <c r="E29" s="165">
        <v>5355.7411255583465</v>
      </c>
      <c r="F29" s="165">
        <v>898.57727986233385</v>
      </c>
      <c r="G29" s="167">
        <f t="shared" si="3"/>
        <v>23363.009276420678</v>
      </c>
      <c r="I29" s="163">
        <f>'28 Leighton Road'!Y82</f>
        <v>62039.496619428006</v>
      </c>
      <c r="J29" s="164">
        <v>0</v>
      </c>
      <c r="K29" s="165">
        <f>'Project Overheads &amp; Scaffold'!$S$59*(I29/$I$35)</f>
        <v>24370.946277091105</v>
      </c>
      <c r="L29" s="165">
        <f t="shared" si="0"/>
        <v>3456.4177158607649</v>
      </c>
      <c r="M29" s="167">
        <f>IF(I29="","",I29+K29+L29)</f>
        <v>89866.860612379882</v>
      </c>
      <c r="N29" s="583" t="str">
        <f t="shared" si="1"/>
        <v>P</v>
      </c>
      <c r="O29" s="155">
        <f>SUM('Activity Schedule Summary'!D225:D235)</f>
        <v>62039.496619427999</v>
      </c>
      <c r="P29" s="652">
        <f t="shared" si="2"/>
        <v>0</v>
      </c>
    </row>
    <row r="30" spans="1:16" x14ac:dyDescent="0.25">
      <c r="A30" s="669">
        <v>21</v>
      </c>
      <c r="B30" s="418" t="s">
        <v>521</v>
      </c>
      <c r="C30" s="163">
        <v>9517.274093</v>
      </c>
      <c r="D30" s="164">
        <v>2150</v>
      </c>
      <c r="E30" s="165">
        <v>2979.3078060397384</v>
      </c>
      <c r="F30" s="165">
        <v>499.86327596158952</v>
      </c>
      <c r="G30" s="167">
        <f t="shared" si="3"/>
        <v>12996.445175001329</v>
      </c>
      <c r="I30" s="163">
        <f>'13 Mortimer Terrace'!Y63</f>
        <v>24329.364093</v>
      </c>
      <c r="J30" s="164">
        <v>0</v>
      </c>
      <c r="K30" s="165">
        <f>'Project Overheads &amp; Scaffold'!$S$59*(I30/$I$35)</f>
        <v>9557.2926534773524</v>
      </c>
      <c r="L30" s="165">
        <f t="shared" si="0"/>
        <v>1355.4662698590942</v>
      </c>
      <c r="M30" s="167">
        <f t="shared" si="4"/>
        <v>35242.123016336445</v>
      </c>
      <c r="N30" s="583" t="str">
        <f t="shared" si="1"/>
        <v>P</v>
      </c>
      <c r="O30" s="155">
        <f>SUM('Activity Schedule Summary'!D236:D246)</f>
        <v>24329.364092999997</v>
      </c>
      <c r="P30" s="652">
        <f t="shared" si="2"/>
        <v>0</v>
      </c>
    </row>
    <row r="31" spans="1:16" s="177" customFormat="1" x14ac:dyDescent="0.25">
      <c r="A31" s="691">
        <v>22</v>
      </c>
      <c r="B31" s="419" t="s">
        <v>522</v>
      </c>
      <c r="C31" s="227">
        <v>7955.151245</v>
      </c>
      <c r="D31" s="228">
        <v>2150</v>
      </c>
      <c r="E31" s="229">
        <v>2490.2975338166762</v>
      </c>
      <c r="F31" s="229">
        <v>417.81795115266709</v>
      </c>
      <c r="G31" s="230">
        <f t="shared" si="3"/>
        <v>10863.266729969344</v>
      </c>
      <c r="H31" s="231"/>
      <c r="I31" s="227">
        <f>'13 Winscombe Terrace'!Y48</f>
        <v>0</v>
      </c>
      <c r="J31" s="228">
        <v>0</v>
      </c>
      <c r="K31" s="229">
        <f>'Project Overheads &amp; Scaffold'!$S$59*(I31/$I$35)</f>
        <v>0</v>
      </c>
      <c r="L31" s="229">
        <f t="shared" si="0"/>
        <v>0</v>
      </c>
      <c r="M31" s="230">
        <f t="shared" si="4"/>
        <v>0</v>
      </c>
      <c r="N31" s="654" t="str">
        <f t="shared" ca="1" si="1"/>
        <v>P</v>
      </c>
      <c r="O31" s="231">
        <f ca="1">SUM('Activity Schedule Summary'!D247:D257)</f>
        <v>0</v>
      </c>
      <c r="P31" s="652">
        <f t="shared" ca="1" si="2"/>
        <v>0</v>
      </c>
    </row>
    <row r="32" spans="1:16" x14ac:dyDescent="0.25">
      <c r="B32" s="418"/>
      <c r="C32" s="163"/>
      <c r="D32" s="164"/>
      <c r="E32" s="165"/>
      <c r="F32" s="165"/>
      <c r="G32" s="167"/>
      <c r="I32" s="163"/>
      <c r="J32" s="164"/>
      <c r="K32" s="165"/>
      <c r="L32" s="165"/>
      <c r="M32" s="167"/>
    </row>
    <row r="33" spans="2:13" x14ac:dyDescent="0.25">
      <c r="B33" s="418" t="s">
        <v>811</v>
      </c>
      <c r="C33" s="163"/>
      <c r="D33" s="164"/>
      <c r="E33" s="165"/>
      <c r="F33" s="165"/>
      <c r="G33" s="167"/>
      <c r="I33" s="163"/>
      <c r="J33" s="164"/>
      <c r="K33" s="165">
        <f>'Project Overheads &amp; Scaffold'!$S$59*(I33/$I$35)</f>
        <v>0</v>
      </c>
      <c r="L33" s="165">
        <f>SUM(I33:K33)*0.04</f>
        <v>0</v>
      </c>
      <c r="M33" s="167" t="str">
        <f>IF(I33="","",I33+K33+L33)</f>
        <v/>
      </c>
    </row>
    <row r="34" spans="2:13" ht="15.75" thickBot="1" x14ac:dyDescent="0.3">
      <c r="B34" s="418"/>
      <c r="C34" s="163"/>
      <c r="D34" s="164"/>
      <c r="E34" s="165"/>
      <c r="F34" s="165"/>
      <c r="G34" s="167"/>
      <c r="I34" s="163"/>
      <c r="J34" s="164"/>
      <c r="K34" s="165"/>
      <c r="L34" s="165"/>
      <c r="M34" s="167"/>
    </row>
    <row r="35" spans="2:13" ht="17.25" thickTop="1" thickBot="1" x14ac:dyDescent="0.3">
      <c r="B35" s="420" t="s">
        <v>5</v>
      </c>
      <c r="C35" s="168">
        <f>SUM(C9:C31)</f>
        <v>663354.85854099982</v>
      </c>
      <c r="D35" s="169">
        <f>SUM(D9:D31)</f>
        <v>156841.96</v>
      </c>
      <c r="E35" s="169">
        <f>SUM(E9:E31)</f>
        <v>207658.02150000006</v>
      </c>
      <c r="F35" s="169">
        <f>SUM(F9:F31)</f>
        <v>34840.515201640002</v>
      </c>
      <c r="G35" s="169">
        <f>SUM(G9:G31)</f>
        <v>905853.39524263993</v>
      </c>
      <c r="I35" s="168">
        <f>SUM(I9:I34)</f>
        <v>1679140.3654862652</v>
      </c>
      <c r="J35" s="169">
        <f>SUM(J9:J34)</f>
        <v>0</v>
      </c>
      <c r="K35" s="169">
        <f>SUM(K9:K34)</f>
        <v>659615.91999999981</v>
      </c>
      <c r="L35" s="169">
        <f>SUM(L9:L34)</f>
        <v>93550.251419450637</v>
      </c>
      <c r="M35" s="169">
        <f>SUM(M9:M34)</f>
        <v>2432306.5369057166</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xr:uid="{00000000-0002-0000-0000-000000000000}">
      <formula1>#REF!</formula1>
    </dataValidation>
  </dataValidations>
  <pageMargins left="0.7" right="0.7" top="0.75" bottom="0.75" header="0.3" footer="0.3"/>
  <pageSetup paperSize="8" scale="7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CC"/>
  </sheetPr>
  <dimension ref="A1:AG74"/>
  <sheetViews>
    <sheetView topLeftCell="B1" zoomScale="55" zoomScaleNormal="55" workbookViewId="0">
      <pane xSplit="8" ySplit="8" topLeftCell="J45" activePane="bottomRight" state="frozen"/>
      <selection activeCell="E57" sqref="E57"/>
      <selection pane="topRight" activeCell="E57" sqref="E57"/>
      <selection pane="bottomLeft" activeCell="E57" sqref="E57"/>
      <selection pane="bottomRight" activeCell="AL55" sqref="AL55"/>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3.42578125"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2" width="8.5703125" style="669" customWidth="1"/>
    <col min="23" max="23" width="8.5703125" customWidth="1"/>
    <col min="24" max="24" width="15.5703125" customWidth="1"/>
    <col min="25" max="25" width="19.7109375" customWidth="1"/>
    <col min="26" max="26" width="1.5703125" customWidth="1"/>
    <col min="27" max="31" width="15.5703125" customWidth="1"/>
    <col min="32" max="32" width="27.140625" style="591" customWidth="1"/>
    <col min="33" max="33" width="15.85546875" style="591" customWidth="1"/>
  </cols>
  <sheetData>
    <row r="1" spans="1:33" s="188" customFormat="1" x14ac:dyDescent="0.25">
      <c r="B1" s="188" t="str">
        <f>'Valuation Summary'!A1</f>
        <v>Mulalley &amp; Co Ltd</v>
      </c>
      <c r="V1" s="668"/>
      <c r="AF1" s="590"/>
      <c r="AG1" s="590"/>
    </row>
    <row r="2" spans="1:33" s="188" customFormat="1" x14ac:dyDescent="0.25">
      <c r="V2" s="668"/>
      <c r="AF2" s="590"/>
      <c r="AG2" s="590"/>
    </row>
    <row r="3" spans="1:33" s="188" customFormat="1" x14ac:dyDescent="0.25">
      <c r="B3" s="188" t="str">
        <f>'Valuation Summary'!A3</f>
        <v>Camden Better Homes - NW5 Blocks</v>
      </c>
      <c r="V3" s="668"/>
      <c r="AF3" s="590"/>
      <c r="AG3" s="590"/>
    </row>
    <row r="4" spans="1:33" s="188" customFormat="1" x14ac:dyDescent="0.25">
      <c r="V4" s="668"/>
      <c r="AF4" s="590"/>
      <c r="AG4" s="590"/>
    </row>
    <row r="5" spans="1:33" s="188" customFormat="1" x14ac:dyDescent="0.25">
      <c r="B5" s="188" t="s">
        <v>506</v>
      </c>
      <c r="V5" s="668"/>
      <c r="AF5" s="590"/>
      <c r="AG5" s="590"/>
    </row>
    <row r="6" spans="1:33" s="188" customFormat="1" ht="16.5" thickBot="1" x14ac:dyDescent="0.3">
      <c r="B6" s="189"/>
      <c r="C6" s="190"/>
      <c r="D6" s="191"/>
      <c r="E6" s="190"/>
      <c r="F6" s="191"/>
      <c r="G6" s="191"/>
      <c r="H6" s="192"/>
      <c r="I6" s="191"/>
      <c r="J6" s="193"/>
      <c r="K6" s="191"/>
      <c r="L6" s="194"/>
      <c r="M6" s="193"/>
      <c r="N6" s="194"/>
      <c r="O6" s="195"/>
      <c r="P6" s="196"/>
      <c r="Q6" s="197"/>
      <c r="R6" s="193"/>
      <c r="S6" s="193"/>
      <c r="T6" s="193"/>
      <c r="V6" s="668"/>
      <c r="AF6" s="590"/>
      <c r="AG6" s="590"/>
    </row>
    <row r="7" spans="1:33"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8" t="s">
        <v>764</v>
      </c>
      <c r="AG7" s="588" t="s">
        <v>765</v>
      </c>
    </row>
    <row r="8" spans="1:33" s="272" customFormat="1" ht="75.75" thickBot="1" x14ac:dyDescent="0.3">
      <c r="A8" s="264" t="s">
        <v>377</v>
      </c>
      <c r="B8" s="265" t="s">
        <v>34</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c r="AF8" s="587"/>
      <c r="AG8" s="587"/>
    </row>
    <row r="9" spans="1:33"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3" x14ac:dyDescent="0.25">
      <c r="A10" s="29"/>
      <c r="B10" s="346" t="s">
        <v>34</v>
      </c>
      <c r="C10" s="321" t="s">
        <v>372</v>
      </c>
      <c r="D10" s="322" t="s">
        <v>378</v>
      </c>
      <c r="E10" s="323"/>
      <c r="F10" s="324"/>
      <c r="G10" s="324"/>
      <c r="H10" s="325"/>
      <c r="I10" s="324"/>
      <c r="J10" s="326"/>
      <c r="K10" s="326"/>
      <c r="L10" s="326"/>
      <c r="M10" s="326"/>
      <c r="N10" s="326"/>
      <c r="O10" s="327"/>
      <c r="P10" s="347"/>
      <c r="Q10" s="348"/>
      <c r="R10" s="348"/>
      <c r="S10" s="348"/>
      <c r="T10" s="348"/>
      <c r="U10" s="111"/>
      <c r="V10" s="670"/>
      <c r="W10" s="111"/>
      <c r="X10" s="111"/>
      <c r="Y10" s="111"/>
      <c r="AA10" s="75"/>
      <c r="AB10" s="75"/>
      <c r="AC10" s="75"/>
      <c r="AD10" s="75"/>
    </row>
    <row r="11" spans="1:33" ht="90" x14ac:dyDescent="0.25">
      <c r="A11" s="29"/>
      <c r="B11" s="346" t="s">
        <v>34</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288">
        <v>1</v>
      </c>
      <c r="X11" s="287">
        <v>0</v>
      </c>
      <c r="Y11" s="328">
        <f>W11*X11</f>
        <v>0</v>
      </c>
      <c r="Z11" s="18"/>
      <c r="AA11" s="336">
        <v>0</v>
      </c>
      <c r="AB11" s="337">
        <f>Y11*AA11</f>
        <v>0</v>
      </c>
      <c r="AC11" s="338">
        <v>0</v>
      </c>
      <c r="AD11" s="339">
        <f>Y11*AC11</f>
        <v>0</v>
      </c>
      <c r="AE11" s="340">
        <f>AB11-AD11</f>
        <v>0</v>
      </c>
    </row>
    <row r="12" spans="1:33" ht="45" x14ac:dyDescent="0.25">
      <c r="A12" s="29"/>
      <c r="B12" s="346" t="s">
        <v>34</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288">
        <v>46.04</v>
      </c>
      <c r="X12" s="287">
        <v>8.6880000000000006</v>
      </c>
      <c r="Y12" s="328">
        <f t="shared" ref="Y12:Y51" si="0">W12*X12</f>
        <v>399.99552</v>
      </c>
      <c r="Z12" s="18"/>
      <c r="AA12" s="336">
        <v>1</v>
      </c>
      <c r="AB12" s="337">
        <f t="shared" ref="AB12:AB54" si="1">Y12*AA12</f>
        <v>399.99552</v>
      </c>
      <c r="AC12" s="338">
        <v>1</v>
      </c>
      <c r="AD12" s="339">
        <f t="shared" ref="AD12:AD54" si="2">Y12*AC12</f>
        <v>399.99552</v>
      </c>
      <c r="AE12" s="340">
        <f t="shared" ref="AE12:AE56" si="3">AB12-AD12</f>
        <v>0</v>
      </c>
    </row>
    <row r="13" spans="1:33" x14ac:dyDescent="0.25">
      <c r="A13" s="15"/>
      <c r="B13" s="346" t="s">
        <v>34</v>
      </c>
      <c r="C13" s="321" t="s">
        <v>308</v>
      </c>
      <c r="D13" s="322" t="s">
        <v>378</v>
      </c>
      <c r="E13" s="323"/>
      <c r="F13" s="350"/>
      <c r="G13" s="350"/>
      <c r="H13" s="325"/>
      <c r="I13" s="350"/>
      <c r="J13" s="326"/>
      <c r="K13" s="324"/>
      <c r="L13" s="288"/>
      <c r="M13" s="326"/>
      <c r="N13" s="119"/>
      <c r="O13" s="327"/>
      <c r="P13" s="347"/>
      <c r="Q13" s="348"/>
      <c r="R13" s="348"/>
      <c r="S13" s="348"/>
      <c r="T13" s="348"/>
      <c r="U13" s="111"/>
      <c r="V13" s="324"/>
      <c r="W13" s="288"/>
      <c r="X13" s="348"/>
      <c r="Y13" s="328">
        <f t="shared" si="0"/>
        <v>0</v>
      </c>
      <c r="Z13" s="18"/>
      <c r="AA13" s="336">
        <v>0</v>
      </c>
      <c r="AB13" s="337">
        <f t="shared" si="1"/>
        <v>0</v>
      </c>
      <c r="AC13" s="338">
        <v>0</v>
      </c>
      <c r="AD13" s="339">
        <f t="shared" si="2"/>
        <v>0</v>
      </c>
      <c r="AE13" s="340">
        <f t="shared" si="3"/>
        <v>0</v>
      </c>
    </row>
    <row r="14" spans="1:33" ht="30" x14ac:dyDescent="0.25">
      <c r="A14" s="15"/>
      <c r="B14" s="346" t="s">
        <v>34</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288">
        <v>1</v>
      </c>
      <c r="X14" s="287">
        <v>222.29999999999998</v>
      </c>
      <c r="Y14" s="328">
        <f t="shared" si="0"/>
        <v>222.29999999999998</v>
      </c>
      <c r="Z14" s="18"/>
      <c r="AA14" s="336">
        <v>1</v>
      </c>
      <c r="AB14" s="337">
        <f t="shared" si="1"/>
        <v>222.29999999999998</v>
      </c>
      <c r="AC14" s="338">
        <v>1</v>
      </c>
      <c r="AD14" s="339">
        <f t="shared" si="2"/>
        <v>222.29999999999998</v>
      </c>
      <c r="AE14" s="340">
        <f t="shared" si="3"/>
        <v>0</v>
      </c>
      <c r="AG14" s="636">
        <v>222.3</v>
      </c>
    </row>
    <row r="15" spans="1:33" x14ac:dyDescent="0.25">
      <c r="A15" s="15"/>
      <c r="B15" s="346" t="s">
        <v>34</v>
      </c>
      <c r="C15" s="321" t="s">
        <v>285</v>
      </c>
      <c r="D15" s="322" t="s">
        <v>378</v>
      </c>
      <c r="E15" s="323"/>
      <c r="F15" s="350"/>
      <c r="G15" s="350"/>
      <c r="H15" s="325"/>
      <c r="I15" s="350"/>
      <c r="J15" s="326"/>
      <c r="K15" s="324"/>
      <c r="L15" s="288"/>
      <c r="M15" s="326"/>
      <c r="N15" s="119"/>
      <c r="O15" s="327"/>
      <c r="P15" s="347"/>
      <c r="Q15" s="348"/>
      <c r="R15" s="348"/>
      <c r="S15" s="348"/>
      <c r="T15" s="348"/>
      <c r="U15" s="111"/>
      <c r="V15" s="324"/>
      <c r="W15" s="288"/>
      <c r="X15" s="348"/>
      <c r="Y15" s="328"/>
      <c r="Z15" s="18"/>
      <c r="AA15" s="336"/>
      <c r="AB15" s="337"/>
      <c r="AC15" s="338"/>
      <c r="AD15" s="339"/>
      <c r="AE15" s="340">
        <f t="shared" si="3"/>
        <v>0</v>
      </c>
    </row>
    <row r="16" spans="1:33" x14ac:dyDescent="0.25">
      <c r="A16" s="15"/>
      <c r="B16" s="346" t="s">
        <v>34</v>
      </c>
      <c r="C16" s="321"/>
      <c r="D16" s="322"/>
      <c r="E16" s="323"/>
      <c r="F16" s="350"/>
      <c r="G16" s="350"/>
      <c r="H16" s="325"/>
      <c r="I16" s="350"/>
      <c r="J16" s="326"/>
      <c r="K16" s="324"/>
      <c r="L16" s="288"/>
      <c r="M16" s="349"/>
      <c r="N16" s="119"/>
      <c r="O16" s="327"/>
      <c r="P16" s="347"/>
      <c r="Q16" s="348"/>
      <c r="R16" s="348"/>
      <c r="S16" s="348"/>
      <c r="T16" s="348"/>
      <c r="U16" s="111"/>
      <c r="V16" s="324"/>
      <c r="W16" s="288"/>
      <c r="X16" s="348"/>
      <c r="Y16" s="328"/>
      <c r="Z16" s="18"/>
      <c r="AA16" s="336"/>
      <c r="AB16" s="337"/>
      <c r="AC16" s="338"/>
      <c r="AD16" s="339"/>
      <c r="AE16" s="340">
        <f t="shared" si="3"/>
        <v>0</v>
      </c>
    </row>
    <row r="17" spans="1:33" ht="60.75" x14ac:dyDescent="0.25">
      <c r="A17" s="15"/>
      <c r="B17" s="346" t="s">
        <v>34</v>
      </c>
      <c r="C17" s="351" t="s">
        <v>189</v>
      </c>
      <c r="D17" s="322" t="s">
        <v>378</v>
      </c>
      <c r="E17" s="368" t="s">
        <v>500</v>
      </c>
      <c r="F17" s="350"/>
      <c r="G17" s="350"/>
      <c r="H17" s="325"/>
      <c r="I17" s="350"/>
      <c r="J17" s="326"/>
      <c r="K17" s="324"/>
      <c r="L17" s="288"/>
      <c r="M17" s="326"/>
      <c r="N17" s="288"/>
      <c r="O17" s="327"/>
      <c r="P17" s="326"/>
      <c r="Q17" s="286"/>
      <c r="R17" s="286"/>
      <c r="S17" s="286"/>
      <c r="T17" s="286"/>
      <c r="U17" s="111"/>
      <c r="V17" s="324"/>
      <c r="W17" s="288"/>
      <c r="X17" s="286"/>
      <c r="Y17" s="328"/>
      <c r="Z17" s="18"/>
      <c r="AA17" s="336"/>
      <c r="AB17" s="337"/>
      <c r="AC17" s="338"/>
      <c r="AD17" s="339"/>
      <c r="AE17" s="340">
        <f t="shared" si="3"/>
        <v>0</v>
      </c>
    </row>
    <row r="18" spans="1:33" ht="45" x14ac:dyDescent="0.25">
      <c r="A18" s="15"/>
      <c r="B18" s="346" t="s">
        <v>34</v>
      </c>
      <c r="C18" s="351" t="s">
        <v>189</v>
      </c>
      <c r="D18" s="322" t="s">
        <v>25</v>
      </c>
      <c r="E18" s="323" t="s">
        <v>192</v>
      </c>
      <c r="F18" s="350"/>
      <c r="G18" s="350"/>
      <c r="H18" s="325">
        <v>6.83</v>
      </c>
      <c r="I18" s="350"/>
      <c r="J18" s="326" t="s">
        <v>193</v>
      </c>
      <c r="K18" s="324" t="s">
        <v>139</v>
      </c>
      <c r="L18" s="288">
        <v>3</v>
      </c>
      <c r="M18" s="349">
        <v>18.93</v>
      </c>
      <c r="N18" s="288">
        <v>56.79</v>
      </c>
      <c r="O18" s="327"/>
      <c r="P18" s="328" t="e">
        <v>#VALUE!</v>
      </c>
      <c r="Q18" s="329" t="e">
        <f t="shared" ref="Q18:Q23" si="4">IF(J18="PROV SUM",N18,L18*P18)</f>
        <v>#VALUE!</v>
      </c>
      <c r="R18" s="287">
        <v>0</v>
      </c>
      <c r="S18" s="287">
        <v>13.72425</v>
      </c>
      <c r="T18" s="329">
        <f t="shared" ref="T18:T23" si="5">IF(J18="SC024",N18,IF(ISERROR(S18),"",IF(J18="PROV SUM",N18,L18*S18)))</f>
        <v>41.172750000000001</v>
      </c>
      <c r="U18" s="111"/>
      <c r="V18" s="324" t="s">
        <v>139</v>
      </c>
      <c r="W18" s="288">
        <v>3</v>
      </c>
      <c r="X18" s="287">
        <v>13.72425</v>
      </c>
      <c r="Y18" s="328">
        <f t="shared" si="0"/>
        <v>41.172750000000001</v>
      </c>
      <c r="Z18" s="18"/>
      <c r="AA18" s="336">
        <v>1</v>
      </c>
      <c r="AB18" s="337">
        <f t="shared" si="1"/>
        <v>41.172750000000001</v>
      </c>
      <c r="AC18" s="338">
        <v>1</v>
      </c>
      <c r="AD18" s="339">
        <f t="shared" si="2"/>
        <v>41.172750000000001</v>
      </c>
      <c r="AE18" s="340">
        <f t="shared" si="3"/>
        <v>0</v>
      </c>
    </row>
    <row r="19" spans="1:33" ht="30" x14ac:dyDescent="0.25">
      <c r="A19" s="15"/>
      <c r="B19" s="346" t="s">
        <v>34</v>
      </c>
      <c r="C19" s="351" t="s">
        <v>189</v>
      </c>
      <c r="D19" s="322" t="s">
        <v>25</v>
      </c>
      <c r="E19" s="323" t="s">
        <v>337</v>
      </c>
      <c r="F19" s="350"/>
      <c r="G19" s="350"/>
      <c r="H19" s="325">
        <v>6.91</v>
      </c>
      <c r="I19" s="350"/>
      <c r="J19" s="326" t="s">
        <v>338</v>
      </c>
      <c r="K19" s="324" t="s">
        <v>79</v>
      </c>
      <c r="L19" s="288">
        <v>2</v>
      </c>
      <c r="M19" s="349">
        <v>20.13</v>
      </c>
      <c r="N19" s="288">
        <v>40.26</v>
      </c>
      <c r="O19" s="327"/>
      <c r="P19" s="328" t="e">
        <v>#VALUE!</v>
      </c>
      <c r="Q19" s="329" t="e">
        <f t="shared" si="4"/>
        <v>#VALUE!</v>
      </c>
      <c r="R19" s="287">
        <v>0</v>
      </c>
      <c r="S19" s="287">
        <v>14.594249999999999</v>
      </c>
      <c r="T19" s="329">
        <f t="shared" si="5"/>
        <v>29.188499999999998</v>
      </c>
      <c r="U19" s="111"/>
      <c r="V19" s="324" t="s">
        <v>79</v>
      </c>
      <c r="W19" s="288">
        <v>2</v>
      </c>
      <c r="X19" s="287">
        <v>14.594249999999999</v>
      </c>
      <c r="Y19" s="328">
        <f t="shared" si="0"/>
        <v>29.188499999999998</v>
      </c>
      <c r="Z19" s="18"/>
      <c r="AA19" s="336">
        <v>1</v>
      </c>
      <c r="AB19" s="337">
        <f t="shared" si="1"/>
        <v>29.188499999999998</v>
      </c>
      <c r="AC19" s="338">
        <v>1</v>
      </c>
      <c r="AD19" s="339">
        <f t="shared" si="2"/>
        <v>29.188499999999998</v>
      </c>
      <c r="AE19" s="340">
        <f t="shared" si="3"/>
        <v>0</v>
      </c>
    </row>
    <row r="20" spans="1:33" ht="45" x14ac:dyDescent="0.25">
      <c r="A20" s="15"/>
      <c r="B20" s="346" t="s">
        <v>34</v>
      </c>
      <c r="C20" s="351" t="s">
        <v>189</v>
      </c>
      <c r="D20" s="322" t="s">
        <v>25</v>
      </c>
      <c r="E20" s="323" t="s">
        <v>221</v>
      </c>
      <c r="F20" s="350"/>
      <c r="G20" s="350"/>
      <c r="H20" s="325">
        <v>6.1860000000000301</v>
      </c>
      <c r="I20" s="350"/>
      <c r="J20" s="326" t="s">
        <v>222</v>
      </c>
      <c r="K20" s="324" t="s">
        <v>79</v>
      </c>
      <c r="L20" s="288">
        <v>8</v>
      </c>
      <c r="M20" s="349">
        <v>11.63</v>
      </c>
      <c r="N20" s="288">
        <v>93.04</v>
      </c>
      <c r="O20" s="327"/>
      <c r="P20" s="328" t="e">
        <v>#VALUE!</v>
      </c>
      <c r="Q20" s="329" t="e">
        <f t="shared" si="4"/>
        <v>#VALUE!</v>
      </c>
      <c r="R20" s="287">
        <v>0</v>
      </c>
      <c r="S20" s="287">
        <v>9.8855000000000004</v>
      </c>
      <c r="T20" s="329">
        <f t="shared" si="5"/>
        <v>79.084000000000003</v>
      </c>
      <c r="U20" s="111"/>
      <c r="V20" s="324" t="s">
        <v>79</v>
      </c>
      <c r="W20" s="288">
        <v>8</v>
      </c>
      <c r="X20" s="287">
        <v>9.8855000000000004</v>
      </c>
      <c r="Y20" s="328">
        <f t="shared" si="0"/>
        <v>79.084000000000003</v>
      </c>
      <c r="Z20" s="18"/>
      <c r="AA20" s="336">
        <v>1</v>
      </c>
      <c r="AB20" s="337">
        <f t="shared" si="1"/>
        <v>79.084000000000003</v>
      </c>
      <c r="AC20" s="338">
        <v>1</v>
      </c>
      <c r="AD20" s="339">
        <f t="shared" si="2"/>
        <v>79.084000000000003</v>
      </c>
      <c r="AE20" s="340">
        <f t="shared" si="3"/>
        <v>0</v>
      </c>
    </row>
    <row r="21" spans="1:33" ht="30" x14ac:dyDescent="0.25">
      <c r="A21" s="15"/>
      <c r="B21" s="346" t="s">
        <v>34</v>
      </c>
      <c r="C21" s="351" t="s">
        <v>189</v>
      </c>
      <c r="D21" s="322" t="s">
        <v>25</v>
      </c>
      <c r="E21" s="323" t="s">
        <v>411</v>
      </c>
      <c r="F21" s="350"/>
      <c r="G21" s="350"/>
      <c r="H21" s="325">
        <v>6.2360000000000504</v>
      </c>
      <c r="I21" s="350"/>
      <c r="J21" s="326" t="s">
        <v>251</v>
      </c>
      <c r="K21" s="324" t="s">
        <v>79</v>
      </c>
      <c r="L21" s="288">
        <v>20</v>
      </c>
      <c r="M21" s="349">
        <v>25.87</v>
      </c>
      <c r="N21" s="288">
        <v>517.4</v>
      </c>
      <c r="O21" s="327"/>
      <c r="P21" s="328" t="e">
        <v>#VALUE!</v>
      </c>
      <c r="Q21" s="329" t="e">
        <f t="shared" si="4"/>
        <v>#VALUE!</v>
      </c>
      <c r="R21" s="287">
        <v>0</v>
      </c>
      <c r="S21" s="287">
        <v>21.9895</v>
      </c>
      <c r="T21" s="329">
        <f t="shared" si="5"/>
        <v>439.78999999999996</v>
      </c>
      <c r="U21" s="111"/>
      <c r="V21" s="324" t="s">
        <v>79</v>
      </c>
      <c r="W21" s="288">
        <v>20</v>
      </c>
      <c r="X21" s="287">
        <v>21.9895</v>
      </c>
      <c r="Y21" s="328">
        <f t="shared" si="0"/>
        <v>439.78999999999996</v>
      </c>
      <c r="Z21" s="18"/>
      <c r="AA21" s="336">
        <v>1</v>
      </c>
      <c r="AB21" s="337">
        <f t="shared" si="1"/>
        <v>439.78999999999996</v>
      </c>
      <c r="AC21" s="338">
        <v>1</v>
      </c>
      <c r="AD21" s="339">
        <f t="shared" si="2"/>
        <v>439.78999999999996</v>
      </c>
      <c r="AE21" s="340">
        <f t="shared" si="3"/>
        <v>0</v>
      </c>
    </row>
    <row r="22" spans="1:33" ht="30" x14ac:dyDescent="0.25">
      <c r="A22" s="15"/>
      <c r="B22" s="346" t="s">
        <v>34</v>
      </c>
      <c r="C22" s="351" t="s">
        <v>189</v>
      </c>
      <c r="D22" s="322" t="s">
        <v>25</v>
      </c>
      <c r="E22" s="323" t="s">
        <v>412</v>
      </c>
      <c r="F22" s="350"/>
      <c r="G22" s="350"/>
      <c r="H22" s="325">
        <v>6.2370000000000498</v>
      </c>
      <c r="I22" s="350"/>
      <c r="J22" s="326" t="s">
        <v>253</v>
      </c>
      <c r="K22" s="324" t="s">
        <v>104</v>
      </c>
      <c r="L22" s="288">
        <v>15</v>
      </c>
      <c r="M22" s="349">
        <v>6.28</v>
      </c>
      <c r="N22" s="288">
        <v>94.2</v>
      </c>
      <c r="O22" s="327"/>
      <c r="P22" s="328" t="e">
        <v>#VALUE!</v>
      </c>
      <c r="Q22" s="329" t="e">
        <f t="shared" si="4"/>
        <v>#VALUE!</v>
      </c>
      <c r="R22" s="287">
        <v>0</v>
      </c>
      <c r="S22" s="287">
        <v>5.3380000000000001</v>
      </c>
      <c r="T22" s="329">
        <f t="shared" si="5"/>
        <v>80.070000000000007</v>
      </c>
      <c r="U22" s="111"/>
      <c r="V22" s="324" t="s">
        <v>104</v>
      </c>
      <c r="W22" s="288">
        <v>15</v>
      </c>
      <c r="X22" s="287">
        <v>5.3380000000000001</v>
      </c>
      <c r="Y22" s="328">
        <f t="shared" si="0"/>
        <v>80.070000000000007</v>
      </c>
      <c r="Z22" s="18"/>
      <c r="AA22" s="336">
        <v>1</v>
      </c>
      <c r="AB22" s="337">
        <f t="shared" si="1"/>
        <v>80.070000000000007</v>
      </c>
      <c r="AC22" s="338">
        <v>1</v>
      </c>
      <c r="AD22" s="339">
        <f t="shared" si="2"/>
        <v>80.070000000000007</v>
      </c>
      <c r="AE22" s="340">
        <f t="shared" si="3"/>
        <v>0</v>
      </c>
    </row>
    <row r="23" spans="1:33" ht="45" x14ac:dyDescent="0.25">
      <c r="A23" s="15"/>
      <c r="B23" s="346" t="s">
        <v>34</v>
      </c>
      <c r="C23" s="351" t="s">
        <v>189</v>
      </c>
      <c r="D23" s="322" t="s">
        <v>25</v>
      </c>
      <c r="E23" s="323" t="s">
        <v>413</v>
      </c>
      <c r="F23" s="350"/>
      <c r="G23" s="350"/>
      <c r="H23" s="325">
        <v>6.2380000000000502</v>
      </c>
      <c r="I23" s="350"/>
      <c r="J23" s="326" t="s">
        <v>255</v>
      </c>
      <c r="K23" s="324" t="s">
        <v>139</v>
      </c>
      <c r="L23" s="288">
        <v>2</v>
      </c>
      <c r="M23" s="349">
        <v>20.71</v>
      </c>
      <c r="N23" s="288">
        <v>41.42</v>
      </c>
      <c r="O23" s="327"/>
      <c r="P23" s="328" t="e">
        <v>#VALUE!</v>
      </c>
      <c r="Q23" s="329" t="e">
        <f t="shared" si="4"/>
        <v>#VALUE!</v>
      </c>
      <c r="R23" s="287">
        <v>0</v>
      </c>
      <c r="S23" s="287">
        <v>17.6035</v>
      </c>
      <c r="T23" s="329">
        <f t="shared" si="5"/>
        <v>35.207000000000001</v>
      </c>
      <c r="U23" s="111"/>
      <c r="V23" s="324" t="s">
        <v>139</v>
      </c>
      <c r="W23" s="288">
        <v>2</v>
      </c>
      <c r="X23" s="287">
        <v>17.6035</v>
      </c>
      <c r="Y23" s="328">
        <f t="shared" si="0"/>
        <v>35.207000000000001</v>
      </c>
      <c r="Z23" s="18"/>
      <c r="AA23" s="336">
        <v>1</v>
      </c>
      <c r="AB23" s="337">
        <f t="shared" si="1"/>
        <v>35.207000000000001</v>
      </c>
      <c r="AC23" s="338">
        <v>1</v>
      </c>
      <c r="AD23" s="339">
        <f t="shared" si="2"/>
        <v>35.207000000000001</v>
      </c>
      <c r="AE23" s="340">
        <f t="shared" si="3"/>
        <v>0</v>
      </c>
    </row>
    <row r="24" spans="1:33" x14ac:dyDescent="0.25">
      <c r="A24" s="15"/>
      <c r="B24" s="346" t="s">
        <v>34</v>
      </c>
      <c r="C24" s="351" t="s">
        <v>72</v>
      </c>
      <c r="D24" s="322" t="s">
        <v>378</v>
      </c>
      <c r="E24" s="323"/>
      <c r="F24" s="350"/>
      <c r="G24" s="350"/>
      <c r="H24" s="325"/>
      <c r="I24" s="350"/>
      <c r="J24" s="326"/>
      <c r="K24" s="324"/>
      <c r="L24" s="288"/>
      <c r="M24" s="326"/>
      <c r="N24" s="288"/>
      <c r="O24" s="352"/>
      <c r="P24" s="326"/>
      <c r="Q24" s="286"/>
      <c r="R24" s="286"/>
      <c r="S24" s="286"/>
      <c r="T24" s="286"/>
      <c r="U24" s="111"/>
      <c r="V24" s="324"/>
      <c r="W24" s="288"/>
      <c r="X24" s="286"/>
      <c r="Y24" s="328">
        <f t="shared" si="0"/>
        <v>0</v>
      </c>
      <c r="Z24" s="18"/>
      <c r="AA24" s="336">
        <v>0</v>
      </c>
      <c r="AB24" s="337">
        <f t="shared" si="1"/>
        <v>0</v>
      </c>
      <c r="AC24" s="338">
        <v>0</v>
      </c>
      <c r="AD24" s="339">
        <f t="shared" si="2"/>
        <v>0</v>
      </c>
      <c r="AE24" s="340">
        <f t="shared" si="3"/>
        <v>0</v>
      </c>
    </row>
    <row r="25" spans="1:33" ht="45" x14ac:dyDescent="0.25">
      <c r="A25" s="15"/>
      <c r="B25" s="346" t="s">
        <v>34</v>
      </c>
      <c r="C25" s="351" t="s">
        <v>72</v>
      </c>
      <c r="D25" s="322" t="s">
        <v>25</v>
      </c>
      <c r="E25" s="323" t="s">
        <v>423</v>
      </c>
      <c r="F25" s="350"/>
      <c r="G25" s="350"/>
      <c r="H25" s="325">
        <v>3.67</v>
      </c>
      <c r="I25" s="350"/>
      <c r="J25" s="326" t="s">
        <v>113</v>
      </c>
      <c r="K25" s="324" t="s">
        <v>79</v>
      </c>
      <c r="L25" s="288">
        <v>6</v>
      </c>
      <c r="M25" s="349">
        <v>85.24</v>
      </c>
      <c r="N25" s="288">
        <v>511.44</v>
      </c>
      <c r="O25" s="352"/>
      <c r="P25" s="328" t="e">
        <v>#VALUE!</v>
      </c>
      <c r="Q25" s="329" t="e">
        <f>IF(J25="PROV SUM",N25,L25*P25)</f>
        <v>#VALUE!</v>
      </c>
      <c r="R25" s="287">
        <v>0</v>
      </c>
      <c r="S25" s="287">
        <v>68.191999999999993</v>
      </c>
      <c r="T25" s="329">
        <f>IF(J25="SC024",N25,IF(ISERROR(S25),"",IF(J25="PROV SUM",N25,L25*S25)))</f>
        <v>409.15199999999993</v>
      </c>
      <c r="U25" s="111"/>
      <c r="V25" s="324" t="s">
        <v>79</v>
      </c>
      <c r="W25" s="288">
        <v>6</v>
      </c>
      <c r="X25" s="287">
        <v>68.191999999999993</v>
      </c>
      <c r="Y25" s="328">
        <f t="shared" si="0"/>
        <v>409.15199999999993</v>
      </c>
      <c r="Z25" s="18"/>
      <c r="AA25" s="336">
        <v>1</v>
      </c>
      <c r="AB25" s="337">
        <f t="shared" si="1"/>
        <v>409.15199999999993</v>
      </c>
      <c r="AC25" s="338">
        <v>1</v>
      </c>
      <c r="AD25" s="339">
        <f t="shared" si="2"/>
        <v>409.15199999999993</v>
      </c>
      <c r="AE25" s="340">
        <f t="shared" si="3"/>
        <v>0</v>
      </c>
    </row>
    <row r="26" spans="1:33" ht="75" x14ac:dyDescent="0.25">
      <c r="A26" s="15"/>
      <c r="B26" s="346" t="s">
        <v>34</v>
      </c>
      <c r="C26" s="351" t="s">
        <v>72</v>
      </c>
      <c r="D26" s="322" t="s">
        <v>25</v>
      </c>
      <c r="E26" s="323" t="s">
        <v>118</v>
      </c>
      <c r="F26" s="350"/>
      <c r="G26" s="350"/>
      <c r="H26" s="325">
        <v>3.74000000000001</v>
      </c>
      <c r="I26" s="350"/>
      <c r="J26" s="326" t="s">
        <v>119</v>
      </c>
      <c r="K26" s="324" t="s">
        <v>79</v>
      </c>
      <c r="L26" s="288">
        <v>30</v>
      </c>
      <c r="M26" s="349">
        <v>30.56</v>
      </c>
      <c r="N26" s="288">
        <v>916.8</v>
      </c>
      <c r="O26" s="352"/>
      <c r="P26" s="328" t="e">
        <v>#VALUE!</v>
      </c>
      <c r="Q26" s="329" t="e">
        <f>IF(J26="PROV SUM",N26,L26*P26)</f>
        <v>#VALUE!</v>
      </c>
      <c r="R26" s="287">
        <v>0</v>
      </c>
      <c r="S26" s="287">
        <v>24.448</v>
      </c>
      <c r="T26" s="329">
        <f>IF(J26="SC024",N26,IF(ISERROR(S26),"",IF(J26="PROV SUM",N26,L26*S26)))</f>
        <v>733.44</v>
      </c>
      <c r="U26" s="111"/>
      <c r="V26" s="324" t="s">
        <v>79</v>
      </c>
      <c r="W26" s="288">
        <v>30</v>
      </c>
      <c r="X26" s="287">
        <v>24.448</v>
      </c>
      <c r="Y26" s="328">
        <f t="shared" si="0"/>
        <v>733.44</v>
      </c>
      <c r="Z26" s="18"/>
      <c r="AA26" s="336">
        <v>1</v>
      </c>
      <c r="AB26" s="337">
        <f t="shared" si="1"/>
        <v>733.44</v>
      </c>
      <c r="AC26" s="338">
        <v>1</v>
      </c>
      <c r="AD26" s="339">
        <f t="shared" si="2"/>
        <v>733.44</v>
      </c>
      <c r="AE26" s="340">
        <f t="shared" si="3"/>
        <v>0</v>
      </c>
    </row>
    <row r="27" spans="1:33" ht="120" x14ac:dyDescent="0.25">
      <c r="A27" s="15"/>
      <c r="B27" s="346" t="s">
        <v>34</v>
      </c>
      <c r="C27" s="351" t="s">
        <v>72</v>
      </c>
      <c r="D27" s="322" t="s">
        <v>25</v>
      </c>
      <c r="E27" s="323" t="s">
        <v>105</v>
      </c>
      <c r="F27" s="350"/>
      <c r="G27" s="350"/>
      <c r="H27" s="325">
        <v>3.1799999999999899</v>
      </c>
      <c r="I27" s="350"/>
      <c r="J27" s="326" t="s">
        <v>106</v>
      </c>
      <c r="K27" s="324" t="s">
        <v>79</v>
      </c>
      <c r="L27" s="288">
        <v>6</v>
      </c>
      <c r="M27" s="349">
        <v>10.17</v>
      </c>
      <c r="N27" s="288">
        <v>61.02</v>
      </c>
      <c r="O27" s="352"/>
      <c r="P27" s="328" t="e">
        <v>#VALUE!</v>
      </c>
      <c r="Q27" s="329" t="e">
        <f>IF(J27="PROV SUM",N27,L27*P27)</f>
        <v>#VALUE!</v>
      </c>
      <c r="R27" s="287">
        <v>0</v>
      </c>
      <c r="S27" s="287">
        <v>8.136000000000001</v>
      </c>
      <c r="T27" s="329">
        <f>IF(J27="SC024",N27,IF(ISERROR(S27),"",IF(J27="PROV SUM",N27,L27*S27)))</f>
        <v>48.816000000000003</v>
      </c>
      <c r="U27" s="111"/>
      <c r="V27" s="324" t="s">
        <v>79</v>
      </c>
      <c r="W27" s="288">
        <v>6</v>
      </c>
      <c r="X27" s="287">
        <v>8.136000000000001</v>
      </c>
      <c r="Y27" s="328">
        <f t="shared" si="0"/>
        <v>48.816000000000003</v>
      </c>
      <c r="Z27" s="18"/>
      <c r="AA27" s="336">
        <v>1</v>
      </c>
      <c r="AB27" s="337">
        <f t="shared" si="1"/>
        <v>48.816000000000003</v>
      </c>
      <c r="AC27" s="338">
        <v>1</v>
      </c>
      <c r="AD27" s="339">
        <f t="shared" si="2"/>
        <v>48.816000000000003</v>
      </c>
      <c r="AE27" s="340">
        <f t="shared" si="3"/>
        <v>0</v>
      </c>
      <c r="AG27" s="637">
        <v>48.82</v>
      </c>
    </row>
    <row r="28" spans="1:33" ht="30" x14ac:dyDescent="0.25">
      <c r="A28" s="15"/>
      <c r="B28" s="346" t="s">
        <v>34</v>
      </c>
      <c r="C28" s="351" t="s">
        <v>72</v>
      </c>
      <c r="D28" s="322" t="s">
        <v>25</v>
      </c>
      <c r="E28" s="323" t="s">
        <v>122</v>
      </c>
      <c r="F28" s="350"/>
      <c r="G28" s="350"/>
      <c r="H28" s="325">
        <v>3.1889999999999898</v>
      </c>
      <c r="I28" s="350"/>
      <c r="J28" s="326" t="s">
        <v>123</v>
      </c>
      <c r="K28" s="324" t="s">
        <v>104</v>
      </c>
      <c r="L28" s="288">
        <v>10</v>
      </c>
      <c r="M28" s="349">
        <v>5.58</v>
      </c>
      <c r="N28" s="288">
        <v>55.8</v>
      </c>
      <c r="O28" s="352"/>
      <c r="P28" s="328" t="e">
        <v>#VALUE!</v>
      </c>
      <c r="Q28" s="329" t="e">
        <f>IF(J28="PROV SUM",N28,L28*P28)</f>
        <v>#VALUE!</v>
      </c>
      <c r="R28" s="287">
        <v>0</v>
      </c>
      <c r="S28" s="287">
        <v>4.4640000000000004</v>
      </c>
      <c r="T28" s="329">
        <f>IF(J28="SC024",N28,IF(ISERROR(S28),"",IF(J28="PROV SUM",N28,L28*S28)))</f>
        <v>44.64</v>
      </c>
      <c r="U28" s="111"/>
      <c r="V28" s="324" t="s">
        <v>104</v>
      </c>
      <c r="W28" s="288">
        <v>10</v>
      </c>
      <c r="X28" s="287">
        <v>4.4640000000000004</v>
      </c>
      <c r="Y28" s="328">
        <f t="shared" si="0"/>
        <v>44.64</v>
      </c>
      <c r="Z28" s="18"/>
      <c r="AA28" s="336">
        <v>1</v>
      </c>
      <c r="AB28" s="337">
        <f t="shared" si="1"/>
        <v>44.64</v>
      </c>
      <c r="AC28" s="338">
        <v>0</v>
      </c>
      <c r="AD28" s="339">
        <f t="shared" si="2"/>
        <v>0</v>
      </c>
      <c r="AE28" s="340">
        <f t="shared" si="3"/>
        <v>44.64</v>
      </c>
      <c r="AF28" s="591" t="s">
        <v>778</v>
      </c>
    </row>
    <row r="29" spans="1:33" x14ac:dyDescent="0.25">
      <c r="A29" s="15"/>
      <c r="B29" s="346" t="s">
        <v>34</v>
      </c>
      <c r="C29" s="351" t="s">
        <v>164</v>
      </c>
      <c r="D29" s="322" t="s">
        <v>378</v>
      </c>
      <c r="E29" s="323"/>
      <c r="F29" s="350"/>
      <c r="G29" s="350"/>
      <c r="H29" s="325"/>
      <c r="I29" s="350"/>
      <c r="J29" s="326"/>
      <c r="K29" s="324"/>
      <c r="L29" s="288"/>
      <c r="M29" s="326"/>
      <c r="N29" s="288"/>
      <c r="O29" s="352"/>
      <c r="P29" s="326"/>
      <c r="Q29" s="286"/>
      <c r="R29" s="286"/>
      <c r="S29" s="286"/>
      <c r="T29" s="286"/>
      <c r="U29" s="111"/>
      <c r="V29" s="324"/>
      <c r="W29" s="288"/>
      <c r="X29" s="286"/>
      <c r="Y29" s="328">
        <f t="shared" si="0"/>
        <v>0</v>
      </c>
      <c r="Z29" s="18"/>
      <c r="AA29" s="336">
        <v>0</v>
      </c>
      <c r="AB29" s="337">
        <f t="shared" si="1"/>
        <v>0</v>
      </c>
      <c r="AC29" s="338">
        <v>0</v>
      </c>
      <c r="AD29" s="339">
        <f t="shared" si="2"/>
        <v>0</v>
      </c>
      <c r="AE29" s="340">
        <f t="shared" si="3"/>
        <v>0</v>
      </c>
    </row>
    <row r="30" spans="1:33" ht="90" x14ac:dyDescent="0.25">
      <c r="A30" s="15"/>
      <c r="B30" s="346" t="s">
        <v>34</v>
      </c>
      <c r="C30" s="351" t="s">
        <v>164</v>
      </c>
      <c r="D30" s="322" t="s">
        <v>25</v>
      </c>
      <c r="E30" s="323" t="s">
        <v>169</v>
      </c>
      <c r="F30" s="350"/>
      <c r="G30" s="350"/>
      <c r="H30" s="325">
        <v>4.8899999999999801</v>
      </c>
      <c r="I30" s="350"/>
      <c r="J30" s="326" t="s">
        <v>170</v>
      </c>
      <c r="K30" s="324" t="s">
        <v>75</v>
      </c>
      <c r="L30" s="288">
        <v>1</v>
      </c>
      <c r="M30" s="349">
        <v>29.05</v>
      </c>
      <c r="N30" s="288">
        <v>29.05</v>
      </c>
      <c r="O30" s="352"/>
      <c r="P30" s="328" t="e">
        <v>#VALUE!</v>
      </c>
      <c r="Q30" s="329" t="e">
        <f>IF(J30="PROV SUM",N30,L30*P30)</f>
        <v>#VALUE!</v>
      </c>
      <c r="R30" s="287">
        <v>0</v>
      </c>
      <c r="S30" s="287">
        <v>25.752824999999998</v>
      </c>
      <c r="T30" s="329">
        <f>IF(J30="SC024",N30,IF(ISERROR(S30),"",IF(J30="PROV SUM",N30,L30*S30)))</f>
        <v>25.752824999999998</v>
      </c>
      <c r="U30" s="111"/>
      <c r="V30" s="324" t="s">
        <v>75</v>
      </c>
      <c r="W30" s="288">
        <v>1</v>
      </c>
      <c r="X30" s="287">
        <v>25.752824999999998</v>
      </c>
      <c r="Y30" s="328">
        <f t="shared" si="0"/>
        <v>25.752824999999998</v>
      </c>
      <c r="Z30" s="18"/>
      <c r="AA30" s="336">
        <v>1</v>
      </c>
      <c r="AB30" s="337">
        <f t="shared" si="1"/>
        <v>25.752824999999998</v>
      </c>
      <c r="AC30" s="338">
        <v>1</v>
      </c>
      <c r="AD30" s="339">
        <f t="shared" si="2"/>
        <v>25.752824999999998</v>
      </c>
      <c r="AE30" s="340">
        <f t="shared" si="3"/>
        <v>0</v>
      </c>
    </row>
    <row r="31" spans="1:33" ht="90" x14ac:dyDescent="0.25">
      <c r="A31" s="15"/>
      <c r="B31" s="346" t="s">
        <v>34</v>
      </c>
      <c r="C31" s="351" t="s">
        <v>164</v>
      </c>
      <c r="D31" s="322" t="s">
        <v>25</v>
      </c>
      <c r="E31" s="323" t="s">
        <v>173</v>
      </c>
      <c r="F31" s="350"/>
      <c r="G31" s="350"/>
      <c r="H31" s="325">
        <v>4.9099999999999797</v>
      </c>
      <c r="I31" s="350"/>
      <c r="J31" s="326" t="s">
        <v>174</v>
      </c>
      <c r="K31" s="324" t="s">
        <v>75</v>
      </c>
      <c r="L31" s="288">
        <v>8</v>
      </c>
      <c r="M31" s="349">
        <v>98.99</v>
      </c>
      <c r="N31" s="288">
        <v>791.92</v>
      </c>
      <c r="O31" s="352"/>
      <c r="P31" s="328" t="e">
        <v>#VALUE!</v>
      </c>
      <c r="Q31" s="329" t="e">
        <f>IF(J31="PROV SUM",N31,L31*P31)</f>
        <v>#VALUE!</v>
      </c>
      <c r="R31" s="287">
        <v>0</v>
      </c>
      <c r="S31" s="287">
        <v>87.754634999999993</v>
      </c>
      <c r="T31" s="329">
        <f>IF(J31="SC024",N31,IF(ISERROR(S31),"",IF(J31="PROV SUM",N31,L31*S31)))</f>
        <v>702.03707999999995</v>
      </c>
      <c r="U31" s="111"/>
      <c r="V31" s="324" t="s">
        <v>75</v>
      </c>
      <c r="W31" s="288">
        <v>8</v>
      </c>
      <c r="X31" s="287">
        <v>87.754634999999993</v>
      </c>
      <c r="Y31" s="328">
        <f t="shared" si="0"/>
        <v>702.03707999999995</v>
      </c>
      <c r="Z31" s="18"/>
      <c r="AA31" s="336">
        <v>1</v>
      </c>
      <c r="AB31" s="337">
        <f t="shared" si="1"/>
        <v>702.03707999999995</v>
      </c>
      <c r="AC31" s="338">
        <v>1</v>
      </c>
      <c r="AD31" s="339">
        <f t="shared" si="2"/>
        <v>702.03707999999995</v>
      </c>
      <c r="AE31" s="340">
        <f t="shared" si="3"/>
        <v>0</v>
      </c>
    </row>
    <row r="32" spans="1:33" x14ac:dyDescent="0.25">
      <c r="A32" s="15"/>
      <c r="B32" s="346" t="s">
        <v>34</v>
      </c>
      <c r="C32" s="351" t="s">
        <v>24</v>
      </c>
      <c r="D32" s="322" t="s">
        <v>378</v>
      </c>
      <c r="E32" s="323"/>
      <c r="F32" s="350"/>
      <c r="G32" s="350"/>
      <c r="H32" s="325"/>
      <c r="I32" s="350"/>
      <c r="J32" s="326"/>
      <c r="K32" s="324"/>
      <c r="L32" s="288"/>
      <c r="M32" s="326"/>
      <c r="N32" s="288"/>
      <c r="O32" s="352"/>
      <c r="P32" s="326"/>
      <c r="Q32" s="286"/>
      <c r="R32" s="286"/>
      <c r="S32" s="286"/>
      <c r="T32" s="286"/>
      <c r="U32" s="111"/>
      <c r="V32" s="324"/>
      <c r="W32" s="288"/>
      <c r="X32" s="286"/>
      <c r="Y32" s="328">
        <f t="shared" si="0"/>
        <v>0</v>
      </c>
      <c r="Z32" s="18"/>
      <c r="AA32" s="336">
        <v>0</v>
      </c>
      <c r="AB32" s="337">
        <f t="shared" si="1"/>
        <v>0</v>
      </c>
      <c r="AC32" s="338">
        <v>0</v>
      </c>
      <c r="AD32" s="339">
        <f t="shared" si="2"/>
        <v>0</v>
      </c>
      <c r="AE32" s="340">
        <f t="shared" si="3"/>
        <v>0</v>
      </c>
      <c r="AG32" s="636">
        <f>SUM(AG33:AG36)</f>
        <v>3045.04</v>
      </c>
    </row>
    <row r="33" spans="1:33" ht="120" x14ac:dyDescent="0.25">
      <c r="A33" s="21"/>
      <c r="B33" s="321" t="s">
        <v>34</v>
      </c>
      <c r="C33" s="321" t="s">
        <v>24</v>
      </c>
      <c r="D33" s="322" t="s">
        <v>25</v>
      </c>
      <c r="E33" s="323" t="s">
        <v>26</v>
      </c>
      <c r="F33" s="324"/>
      <c r="G33" s="324"/>
      <c r="H33" s="325">
        <v>2.1</v>
      </c>
      <c r="I33" s="324"/>
      <c r="J33" s="326" t="s">
        <v>27</v>
      </c>
      <c r="K33" s="324" t="s">
        <v>28</v>
      </c>
      <c r="L33" s="288">
        <v>140</v>
      </c>
      <c r="M33" s="118">
        <v>12.92</v>
      </c>
      <c r="N33" s="119">
        <v>1808.8</v>
      </c>
      <c r="O33" s="327"/>
      <c r="P33" s="328" t="e">
        <v>#VALUE!</v>
      </c>
      <c r="Q33" s="329" t="e">
        <f>IF(J33="PROV SUM",N33,L33*P33)</f>
        <v>#VALUE!</v>
      </c>
      <c r="R33" s="287">
        <v>0</v>
      </c>
      <c r="S33" s="287">
        <v>16.4084</v>
      </c>
      <c r="T33" s="329">
        <f>IF(J33="SC024",N33,IF(ISERROR(S33),"",IF(J33="PROV SUM",N33,L33*S33)))</f>
        <v>2297.1759999999999</v>
      </c>
      <c r="U33" s="111"/>
      <c r="V33" s="324" t="s">
        <v>28</v>
      </c>
      <c r="W33" s="288">
        <v>254</v>
      </c>
      <c r="X33" s="287">
        <v>16.4084</v>
      </c>
      <c r="Y33" s="328">
        <f t="shared" si="0"/>
        <v>4167.7336000000005</v>
      </c>
      <c r="Z33" s="18"/>
      <c r="AA33" s="336">
        <v>1</v>
      </c>
      <c r="AB33" s="337">
        <f>Y33*AA33</f>
        <v>4167.7336000000005</v>
      </c>
      <c r="AC33" s="338">
        <v>1</v>
      </c>
      <c r="AD33" s="339">
        <f t="shared" si="2"/>
        <v>4167.7336000000005</v>
      </c>
      <c r="AE33" s="340">
        <f t="shared" si="3"/>
        <v>0</v>
      </c>
      <c r="AG33" s="594">
        <v>2558.9899999999998</v>
      </c>
    </row>
    <row r="34" spans="1:33" x14ac:dyDescent="0.25">
      <c r="A34" s="21"/>
      <c r="B34" s="321" t="s">
        <v>34</v>
      </c>
      <c r="C34" s="321" t="s">
        <v>24</v>
      </c>
      <c r="D34" s="322" t="s">
        <v>25</v>
      </c>
      <c r="E34" s="323" t="s">
        <v>32</v>
      </c>
      <c r="F34" s="324"/>
      <c r="G34" s="324"/>
      <c r="H34" s="325">
        <v>2.6</v>
      </c>
      <c r="I34" s="324"/>
      <c r="J34" s="326" t="s">
        <v>33</v>
      </c>
      <c r="K34" s="324" t="s">
        <v>31</v>
      </c>
      <c r="L34" s="288">
        <v>1</v>
      </c>
      <c r="M34" s="118">
        <v>50</v>
      </c>
      <c r="N34" s="119">
        <v>50</v>
      </c>
      <c r="O34" s="327"/>
      <c r="P34" s="328" t="e">
        <v>#VALUE!</v>
      </c>
      <c r="Q34" s="329" t="e">
        <f>IF(J34="PROV SUM",N34,L34*P34)</f>
        <v>#VALUE!</v>
      </c>
      <c r="R34" s="287">
        <v>0</v>
      </c>
      <c r="S34" s="287">
        <v>63.5</v>
      </c>
      <c r="T34" s="329">
        <f>IF(J34="SC024",N34,IF(ISERROR(S34),"",IF(J34="PROV SUM",N34,L34*S34)))</f>
        <v>63.5</v>
      </c>
      <c r="U34" s="111"/>
      <c r="V34" s="324" t="s">
        <v>31</v>
      </c>
      <c r="W34" s="288">
        <v>1</v>
      </c>
      <c r="X34" s="287">
        <v>63.5</v>
      </c>
      <c r="Y34" s="328">
        <f t="shared" si="0"/>
        <v>63.5</v>
      </c>
      <c r="Z34" s="18"/>
      <c r="AA34" s="336">
        <v>1</v>
      </c>
      <c r="AB34" s="337">
        <f t="shared" si="1"/>
        <v>63.5</v>
      </c>
      <c r="AC34" s="338">
        <v>1</v>
      </c>
      <c r="AD34" s="339">
        <f t="shared" si="2"/>
        <v>63.5</v>
      </c>
      <c r="AE34" s="340">
        <f t="shared" si="3"/>
        <v>0</v>
      </c>
      <c r="AG34" s="592">
        <v>19.05</v>
      </c>
    </row>
    <row r="35" spans="1:33" x14ac:dyDescent="0.25">
      <c r="A35" s="21"/>
      <c r="B35" s="321" t="s">
        <v>34</v>
      </c>
      <c r="C35" s="321" t="s">
        <v>24</v>
      </c>
      <c r="D35" s="322" t="s">
        <v>25</v>
      </c>
      <c r="E35" s="323" t="s">
        <v>35</v>
      </c>
      <c r="F35" s="324"/>
      <c r="G35" s="324"/>
      <c r="H35" s="325">
        <v>2.7</v>
      </c>
      <c r="I35" s="324"/>
      <c r="J35" s="326" t="s">
        <v>36</v>
      </c>
      <c r="K35" s="324" t="s">
        <v>31</v>
      </c>
      <c r="L35" s="288">
        <v>1</v>
      </c>
      <c r="M35" s="118">
        <v>383.72</v>
      </c>
      <c r="N35" s="119">
        <v>383.72</v>
      </c>
      <c r="O35" s="327"/>
      <c r="P35" s="328" t="e">
        <v>#VALUE!</v>
      </c>
      <c r="Q35" s="329" t="e">
        <f>IF(J35="PROV SUM",N35,L35*P35)</f>
        <v>#VALUE!</v>
      </c>
      <c r="R35" s="287">
        <v>0</v>
      </c>
      <c r="S35" s="287">
        <v>487.32440000000003</v>
      </c>
      <c r="T35" s="329">
        <f>IF(J35="SC024",N35,IF(ISERROR(S35),"",IF(J35="PROV SUM",N35,L35*S35)))</f>
        <v>487.32440000000003</v>
      </c>
      <c r="U35" s="111"/>
      <c r="V35" s="324" t="s">
        <v>31</v>
      </c>
      <c r="W35" s="288">
        <v>1</v>
      </c>
      <c r="X35" s="287">
        <v>487.32440000000003</v>
      </c>
      <c r="Y35" s="328">
        <f t="shared" si="0"/>
        <v>487.32440000000003</v>
      </c>
      <c r="Z35" s="18"/>
      <c r="AA35" s="336">
        <v>1</v>
      </c>
      <c r="AB35" s="337">
        <f t="shared" si="1"/>
        <v>487.32440000000003</v>
      </c>
      <c r="AC35" s="338">
        <v>1</v>
      </c>
      <c r="AD35" s="339">
        <f t="shared" si="2"/>
        <v>487.32440000000003</v>
      </c>
      <c r="AE35" s="340">
        <f t="shared" si="3"/>
        <v>0</v>
      </c>
      <c r="AG35" s="592">
        <v>146.19999999999999</v>
      </c>
    </row>
    <row r="36" spans="1:33" x14ac:dyDescent="0.25">
      <c r="A36" s="21"/>
      <c r="B36" s="321" t="s">
        <v>34</v>
      </c>
      <c r="C36" s="321" t="s">
        <v>24</v>
      </c>
      <c r="D36" s="322" t="s">
        <v>25</v>
      </c>
      <c r="E36" s="323" t="s">
        <v>43</v>
      </c>
      <c r="F36" s="324"/>
      <c r="G36" s="324"/>
      <c r="H36" s="325">
        <v>2.17</v>
      </c>
      <c r="I36" s="324"/>
      <c r="J36" s="326" t="s">
        <v>44</v>
      </c>
      <c r="K36" s="324" t="s">
        <v>31</v>
      </c>
      <c r="L36" s="288">
        <v>1</v>
      </c>
      <c r="M36" s="118">
        <v>842</v>
      </c>
      <c r="N36" s="119">
        <v>842</v>
      </c>
      <c r="O36" s="327"/>
      <c r="P36" s="328" t="e">
        <v>#VALUE!</v>
      </c>
      <c r="Q36" s="329" t="e">
        <f>IF(J36="PROV SUM",N36,L36*P36)</f>
        <v>#VALUE!</v>
      </c>
      <c r="R36" s="287">
        <v>0</v>
      </c>
      <c r="S36" s="287">
        <v>1069.3399999999999</v>
      </c>
      <c r="T36" s="329">
        <f>IF(J36="SC024",N36,IF(ISERROR(S36),"",IF(J36="PROV SUM",N36,L36*S36)))</f>
        <v>1069.3399999999999</v>
      </c>
      <c r="U36" s="111"/>
      <c r="V36" s="324" t="s">
        <v>31</v>
      </c>
      <c r="W36" s="288">
        <v>1</v>
      </c>
      <c r="X36" s="287">
        <v>1069.3399999999999</v>
      </c>
      <c r="Y36" s="328">
        <f t="shared" si="0"/>
        <v>1069.3399999999999</v>
      </c>
      <c r="Z36" s="18"/>
      <c r="AA36" s="336">
        <v>1</v>
      </c>
      <c r="AB36" s="337">
        <f t="shared" si="1"/>
        <v>1069.3399999999999</v>
      </c>
      <c r="AC36" s="338">
        <v>1</v>
      </c>
      <c r="AD36" s="339">
        <f t="shared" si="2"/>
        <v>1069.3399999999999</v>
      </c>
      <c r="AE36" s="340">
        <f t="shared" si="3"/>
        <v>0</v>
      </c>
      <c r="AG36" s="592">
        <v>320.8</v>
      </c>
    </row>
    <row r="37" spans="1:33" x14ac:dyDescent="0.25">
      <c r="A37" s="21"/>
      <c r="B37" s="321" t="s">
        <v>34</v>
      </c>
      <c r="C37" s="321" t="s">
        <v>24</v>
      </c>
      <c r="D37" s="322" t="s">
        <v>25</v>
      </c>
      <c r="E37" s="323" t="s">
        <v>41</v>
      </c>
      <c r="F37" s="324"/>
      <c r="G37" s="324"/>
      <c r="H37" s="325"/>
      <c r="I37" s="324"/>
      <c r="J37" s="326"/>
      <c r="K37" s="324"/>
      <c r="L37" s="288"/>
      <c r="M37" s="118"/>
      <c r="N37" s="119"/>
      <c r="O37" s="327"/>
      <c r="P37" s="328"/>
      <c r="Q37" s="329"/>
      <c r="R37" s="287"/>
      <c r="S37" s="287"/>
      <c r="T37" s="329"/>
      <c r="U37" s="111"/>
      <c r="V37" s="324" t="s">
        <v>311</v>
      </c>
      <c r="W37" s="288">
        <v>1</v>
      </c>
      <c r="X37" s="287">
        <v>482.346</v>
      </c>
      <c r="Y37" s="328">
        <f t="shared" ref="Y37:Y38" si="6">W37*X37</f>
        <v>482.346</v>
      </c>
      <c r="Z37" s="18"/>
      <c r="AA37" s="336">
        <v>1</v>
      </c>
      <c r="AB37" s="337">
        <f t="shared" ref="AB37:AB38" si="7">Y37*AA37</f>
        <v>482.346</v>
      </c>
      <c r="AC37" s="338">
        <v>0</v>
      </c>
      <c r="AD37" s="339">
        <f t="shared" ref="AD37:AD38" si="8">Y37*AC37</f>
        <v>0</v>
      </c>
      <c r="AE37" s="340">
        <f t="shared" ref="AE37:AE38" si="9">AB37-AD37</f>
        <v>482.346</v>
      </c>
      <c r="AF37" s="591" t="s">
        <v>779</v>
      </c>
    </row>
    <row r="38" spans="1:33" ht="30" x14ac:dyDescent="0.25">
      <c r="A38" s="21"/>
      <c r="B38" s="321" t="s">
        <v>34</v>
      </c>
      <c r="C38" s="321" t="s">
        <v>24</v>
      </c>
      <c r="D38" s="322" t="s">
        <v>25</v>
      </c>
      <c r="E38" s="323" t="s">
        <v>50</v>
      </c>
      <c r="F38" s="324"/>
      <c r="G38" s="324"/>
      <c r="H38" s="325"/>
      <c r="I38" s="324"/>
      <c r="J38" s="326"/>
      <c r="K38" s="324"/>
      <c r="L38" s="288"/>
      <c r="M38" s="118"/>
      <c r="N38" s="119"/>
      <c r="O38" s="327"/>
      <c r="P38" s="328"/>
      <c r="Q38" s="329"/>
      <c r="R38" s="287"/>
      <c r="S38" s="287"/>
      <c r="T38" s="329"/>
      <c r="U38" s="111"/>
      <c r="V38" s="324" t="s">
        <v>756</v>
      </c>
      <c r="W38" s="288">
        <v>12</v>
      </c>
      <c r="X38" s="287">
        <v>40.322499999999998</v>
      </c>
      <c r="Y38" s="328">
        <f t="shared" si="6"/>
        <v>483.87</v>
      </c>
      <c r="Z38" s="18"/>
      <c r="AA38" s="336">
        <v>1</v>
      </c>
      <c r="AB38" s="337">
        <f t="shared" si="7"/>
        <v>483.87</v>
      </c>
      <c r="AC38" s="338">
        <v>0</v>
      </c>
      <c r="AD38" s="339">
        <f t="shared" si="8"/>
        <v>0</v>
      </c>
      <c r="AE38" s="340">
        <f t="shared" si="9"/>
        <v>483.87</v>
      </c>
      <c r="AF38" s="591" t="s">
        <v>780</v>
      </c>
    </row>
    <row r="39" spans="1:33" ht="60" x14ac:dyDescent="0.25">
      <c r="A39" s="21"/>
      <c r="B39" s="321" t="s">
        <v>34</v>
      </c>
      <c r="C39" s="321" t="s">
        <v>24</v>
      </c>
      <c r="D39" s="322" t="s">
        <v>25</v>
      </c>
      <c r="E39" s="323" t="s">
        <v>382</v>
      </c>
      <c r="F39" s="324"/>
      <c r="G39" s="324"/>
      <c r="H39" s="325"/>
      <c r="I39" s="324"/>
      <c r="J39" s="326" t="s">
        <v>383</v>
      </c>
      <c r="K39" s="324" t="s">
        <v>31</v>
      </c>
      <c r="L39" s="288"/>
      <c r="M39" s="118">
        <v>4.8300000000000003E-2</v>
      </c>
      <c r="N39" s="119">
        <v>0</v>
      </c>
      <c r="O39" s="327"/>
      <c r="P39" s="328" t="e">
        <v>#VALUE!</v>
      </c>
      <c r="Q39" s="329" t="e">
        <f>IF(J39="PROV SUM",N39,L39*P39)</f>
        <v>#VALUE!</v>
      </c>
      <c r="R39" s="287" t="e">
        <v>#N/A</v>
      </c>
      <c r="S39" s="287" t="e">
        <v>#N/A</v>
      </c>
      <c r="T39" s="329">
        <f>IF(J39="SC024",N39,IF(ISERROR(S39),"",IF(J39="PROV SUM",N39,L39*S39)))</f>
        <v>0</v>
      </c>
      <c r="U39" s="111"/>
      <c r="V39" s="324" t="s">
        <v>31</v>
      </c>
      <c r="W39" s="288">
        <v>1.7</v>
      </c>
      <c r="X39" s="287">
        <f>SUM(Y33:Y35)*0.483</f>
        <v>2279.0635140000004</v>
      </c>
      <c r="Y39" s="328">
        <f>W39*X39</f>
        <v>3874.4079738000005</v>
      </c>
      <c r="Z39" s="18"/>
      <c r="AA39" s="336">
        <v>1</v>
      </c>
      <c r="AB39" s="337">
        <f t="shared" si="1"/>
        <v>3874.4079738000005</v>
      </c>
      <c r="AC39" s="338">
        <v>0</v>
      </c>
      <c r="AD39" s="339">
        <f t="shared" si="2"/>
        <v>0</v>
      </c>
      <c r="AE39" s="340">
        <f t="shared" si="3"/>
        <v>3874.4079738000005</v>
      </c>
      <c r="AF39" s="595" t="s">
        <v>776</v>
      </c>
    </row>
    <row r="40" spans="1:33" x14ac:dyDescent="0.25">
      <c r="A40" s="21"/>
      <c r="B40" s="320" t="s">
        <v>34</v>
      </c>
      <c r="C40" s="321" t="s">
        <v>312</v>
      </c>
      <c r="D40" s="322" t="s">
        <v>378</v>
      </c>
      <c r="E40" s="323"/>
      <c r="F40" s="324"/>
      <c r="G40" s="324"/>
      <c r="H40" s="325"/>
      <c r="I40" s="324"/>
      <c r="J40" s="326"/>
      <c r="K40" s="324"/>
      <c r="L40" s="288"/>
      <c r="M40" s="326"/>
      <c r="N40" s="119"/>
      <c r="O40" s="327"/>
      <c r="P40" s="347"/>
      <c r="Q40" s="348"/>
      <c r="R40" s="348"/>
      <c r="S40" s="348"/>
      <c r="T40" s="348"/>
      <c r="U40" s="111"/>
      <c r="V40" s="324"/>
      <c r="W40" s="288"/>
      <c r="X40" s="348"/>
      <c r="Y40" s="328">
        <f t="shared" si="0"/>
        <v>0</v>
      </c>
      <c r="Z40" s="18"/>
      <c r="AA40" s="336">
        <v>0</v>
      </c>
      <c r="AB40" s="337">
        <f t="shared" si="1"/>
        <v>0</v>
      </c>
      <c r="AC40" s="338">
        <v>0</v>
      </c>
      <c r="AD40" s="339">
        <f t="shared" si="2"/>
        <v>0</v>
      </c>
      <c r="AE40" s="340">
        <f t="shared" si="3"/>
        <v>0</v>
      </c>
    </row>
    <row r="41" spans="1:33" ht="105" x14ac:dyDescent="0.25">
      <c r="A41" s="21"/>
      <c r="B41" s="320" t="s">
        <v>34</v>
      </c>
      <c r="C41" s="321" t="s">
        <v>312</v>
      </c>
      <c r="D41" s="322" t="s">
        <v>25</v>
      </c>
      <c r="E41" s="323" t="s">
        <v>321</v>
      </c>
      <c r="F41" s="324"/>
      <c r="G41" s="324"/>
      <c r="H41" s="325">
        <v>7.1630000000000198</v>
      </c>
      <c r="I41" s="324"/>
      <c r="J41" s="326" t="s">
        <v>322</v>
      </c>
      <c r="K41" s="324" t="s">
        <v>75</v>
      </c>
      <c r="L41" s="288">
        <v>1</v>
      </c>
      <c r="M41" s="349">
        <v>259.88</v>
      </c>
      <c r="N41" s="119">
        <v>259.88</v>
      </c>
      <c r="O41" s="327"/>
      <c r="P41" s="328" t="e">
        <v>#VALUE!</v>
      </c>
      <c r="Q41" s="329" t="e">
        <f>IF(J41="PROV SUM",N41,L41*P41)</f>
        <v>#VALUE!</v>
      </c>
      <c r="R41" s="287">
        <v>0</v>
      </c>
      <c r="S41" s="287">
        <v>213.36147999999997</v>
      </c>
      <c r="T41" s="329">
        <f>IF(J41="SC024",N41,IF(ISERROR(S41),"",IF(J41="PROV SUM",N41,L41*S41)))</f>
        <v>213.36147999999997</v>
      </c>
      <c r="U41" s="111"/>
      <c r="V41" s="324" t="s">
        <v>75</v>
      </c>
      <c r="W41" s="288">
        <v>1</v>
      </c>
      <c r="X41" s="287">
        <v>213.36147999999997</v>
      </c>
      <c r="Y41" s="328">
        <f t="shared" si="0"/>
        <v>213.36147999999997</v>
      </c>
      <c r="Z41" s="18"/>
      <c r="AA41" s="336">
        <v>0</v>
      </c>
      <c r="AB41" s="337">
        <f t="shared" si="1"/>
        <v>0</v>
      </c>
      <c r="AC41" s="338">
        <v>0</v>
      </c>
      <c r="AD41" s="339">
        <f t="shared" si="2"/>
        <v>0</v>
      </c>
      <c r="AE41" s="340">
        <f t="shared" si="3"/>
        <v>0</v>
      </c>
    </row>
    <row r="42" spans="1:33" ht="30" x14ac:dyDescent="0.25">
      <c r="A42" s="21"/>
      <c r="B42" s="320" t="s">
        <v>34</v>
      </c>
      <c r="C42" s="321" t="s">
        <v>312</v>
      </c>
      <c r="D42" s="322" t="s">
        <v>25</v>
      </c>
      <c r="E42" s="323" t="s">
        <v>327</v>
      </c>
      <c r="F42" s="324"/>
      <c r="G42" s="324"/>
      <c r="H42" s="325">
        <v>7.19900000000003</v>
      </c>
      <c r="I42" s="324"/>
      <c r="J42" s="326" t="s">
        <v>328</v>
      </c>
      <c r="K42" s="324" t="s">
        <v>79</v>
      </c>
      <c r="L42" s="288">
        <v>1</v>
      </c>
      <c r="M42" s="326">
        <v>133.41999999999999</v>
      </c>
      <c r="N42" s="119">
        <v>133.41999999999999</v>
      </c>
      <c r="O42" s="327"/>
      <c r="P42" s="328" t="e">
        <v>#VALUE!</v>
      </c>
      <c r="Q42" s="329" t="e">
        <f>IF(J42="PROV SUM",N42,L42*P42)</f>
        <v>#VALUE!</v>
      </c>
      <c r="R42" s="287">
        <v>0</v>
      </c>
      <c r="S42" s="287">
        <v>96.729499999999987</v>
      </c>
      <c r="T42" s="329">
        <f>IF(J42="SC024",N42,IF(ISERROR(S42),"",IF(J42="PROV SUM",N42,L42*S42)))</f>
        <v>96.729499999999987</v>
      </c>
      <c r="U42" s="111"/>
      <c r="V42" s="324" t="s">
        <v>79</v>
      </c>
      <c r="W42" s="288">
        <v>1</v>
      </c>
      <c r="X42" s="287">
        <v>96.729499999999987</v>
      </c>
      <c r="Y42" s="328">
        <f t="shared" si="0"/>
        <v>96.729499999999987</v>
      </c>
      <c r="Z42" s="18"/>
      <c r="AA42" s="336">
        <v>0</v>
      </c>
      <c r="AB42" s="337">
        <f t="shared" si="1"/>
        <v>0</v>
      </c>
      <c r="AC42" s="338">
        <v>0</v>
      </c>
      <c r="AD42" s="339">
        <f t="shared" si="2"/>
        <v>0</v>
      </c>
      <c r="AE42" s="340">
        <f t="shared" si="3"/>
        <v>0</v>
      </c>
    </row>
    <row r="43" spans="1:33" ht="15.75" x14ac:dyDescent="0.25">
      <c r="A43" s="15"/>
      <c r="B43" s="85" t="s">
        <v>34</v>
      </c>
      <c r="C43" s="88" t="s">
        <v>341</v>
      </c>
      <c r="D43" s="87" t="s">
        <v>378</v>
      </c>
      <c r="E43" s="88"/>
      <c r="F43" s="350"/>
      <c r="G43" s="350"/>
      <c r="H43" s="89"/>
      <c r="I43" s="350"/>
      <c r="J43" s="88"/>
      <c r="K43" s="90"/>
      <c r="L43" s="288"/>
      <c r="M43" s="91"/>
      <c r="N43" s="119"/>
      <c r="O43" s="327"/>
      <c r="P43" s="347"/>
      <c r="Q43" s="348"/>
      <c r="R43" s="348"/>
      <c r="S43" s="348"/>
      <c r="T43" s="348"/>
      <c r="U43" s="111"/>
      <c r="V43" s="671"/>
      <c r="W43" s="288"/>
      <c r="X43" s="348"/>
      <c r="Y43" s="328">
        <f t="shared" si="0"/>
        <v>0</v>
      </c>
      <c r="Z43" s="18"/>
      <c r="AA43" s="336">
        <v>0</v>
      </c>
      <c r="AB43" s="337">
        <f t="shared" si="1"/>
        <v>0</v>
      </c>
      <c r="AC43" s="338">
        <v>0</v>
      </c>
      <c r="AD43" s="339">
        <f t="shared" si="2"/>
        <v>0</v>
      </c>
      <c r="AE43" s="340">
        <f t="shared" si="3"/>
        <v>0</v>
      </c>
    </row>
    <row r="44" spans="1:33" ht="105" x14ac:dyDescent="0.25">
      <c r="A44" s="15"/>
      <c r="B44" s="85" t="s">
        <v>34</v>
      </c>
      <c r="C44" s="88" t="s">
        <v>341</v>
      </c>
      <c r="D44" s="87" t="s">
        <v>25</v>
      </c>
      <c r="E44" s="88" t="s">
        <v>350</v>
      </c>
      <c r="F44" s="324"/>
      <c r="G44" s="324"/>
      <c r="H44" s="89">
        <v>13</v>
      </c>
      <c r="I44" s="324"/>
      <c r="J44" s="88" t="s">
        <v>351</v>
      </c>
      <c r="K44" s="324" t="s">
        <v>311</v>
      </c>
      <c r="L44" s="92">
        <v>2</v>
      </c>
      <c r="M44" s="91">
        <v>222.2</v>
      </c>
      <c r="N44" s="93">
        <v>444.4</v>
      </c>
      <c r="O44" s="327"/>
      <c r="P44" s="328" t="e">
        <v>#VALUE!</v>
      </c>
      <c r="Q44" s="329" t="e">
        <f t="shared" ref="Q44:Q56" si="10">IF(J44="PROV SUM",N44,L44*P44)</f>
        <v>#VALUE!</v>
      </c>
      <c r="R44" s="287">
        <v>0</v>
      </c>
      <c r="S44" s="287">
        <v>196.98029999999997</v>
      </c>
      <c r="T44" s="329">
        <f t="shared" ref="T44:T56" si="11">IF(J44="SC024",N44,IF(ISERROR(S44),"",IF(J44="PROV SUM",N44,L44*S44)))</f>
        <v>393.96059999999994</v>
      </c>
      <c r="U44" s="111"/>
      <c r="V44" s="324" t="s">
        <v>311</v>
      </c>
      <c r="W44" s="92">
        <v>2</v>
      </c>
      <c r="X44" s="287">
        <v>196.98029999999997</v>
      </c>
      <c r="Y44" s="328">
        <f t="shared" si="0"/>
        <v>393.96059999999994</v>
      </c>
      <c r="Z44" s="18"/>
      <c r="AA44" s="336">
        <v>0</v>
      </c>
      <c r="AB44" s="337">
        <f t="shared" si="1"/>
        <v>0</v>
      </c>
      <c r="AC44" s="338">
        <v>0</v>
      </c>
      <c r="AD44" s="339">
        <f t="shared" si="2"/>
        <v>0</v>
      </c>
      <c r="AE44" s="340">
        <f t="shared" si="3"/>
        <v>0</v>
      </c>
    </row>
    <row r="45" spans="1:33" ht="105" x14ac:dyDescent="0.25">
      <c r="A45" s="15"/>
      <c r="B45" s="85" t="s">
        <v>34</v>
      </c>
      <c r="C45" s="88" t="s">
        <v>341</v>
      </c>
      <c r="D45" s="87" t="s">
        <v>25</v>
      </c>
      <c r="E45" s="88" t="s">
        <v>356</v>
      </c>
      <c r="F45" s="350"/>
      <c r="G45" s="350"/>
      <c r="H45" s="89">
        <v>27</v>
      </c>
      <c r="I45" s="350"/>
      <c r="J45" s="88" t="s">
        <v>357</v>
      </c>
      <c r="K45" s="90" t="s">
        <v>311</v>
      </c>
      <c r="L45" s="92">
        <v>1</v>
      </c>
      <c r="M45" s="91">
        <v>22.53</v>
      </c>
      <c r="N45" s="93">
        <v>22.53</v>
      </c>
      <c r="O45" s="327"/>
      <c r="P45" s="328" t="e">
        <v>#VALUE!</v>
      </c>
      <c r="Q45" s="329" t="e">
        <f t="shared" si="10"/>
        <v>#VALUE!</v>
      </c>
      <c r="R45" s="287">
        <v>0</v>
      </c>
      <c r="S45" s="287">
        <v>19.150500000000001</v>
      </c>
      <c r="T45" s="329">
        <f t="shared" si="11"/>
        <v>19.150500000000001</v>
      </c>
      <c r="U45" s="111"/>
      <c r="V45" s="671" t="s">
        <v>311</v>
      </c>
      <c r="W45" s="92">
        <v>1</v>
      </c>
      <c r="X45" s="287">
        <v>19.150500000000001</v>
      </c>
      <c r="Y45" s="328">
        <f t="shared" si="0"/>
        <v>19.150500000000001</v>
      </c>
      <c r="Z45" s="18"/>
      <c r="AA45" s="336">
        <v>0</v>
      </c>
      <c r="AB45" s="337">
        <f t="shared" si="1"/>
        <v>0</v>
      </c>
      <c r="AC45" s="338">
        <v>0</v>
      </c>
      <c r="AD45" s="339">
        <f t="shared" si="2"/>
        <v>0</v>
      </c>
      <c r="AE45" s="340">
        <f t="shared" si="3"/>
        <v>0</v>
      </c>
    </row>
    <row r="46" spans="1:33" ht="120" x14ac:dyDescent="0.25">
      <c r="A46" s="15"/>
      <c r="B46" s="85" t="s">
        <v>34</v>
      </c>
      <c r="C46" s="88" t="s">
        <v>341</v>
      </c>
      <c r="D46" s="87" t="s">
        <v>25</v>
      </c>
      <c r="E46" s="88" t="s">
        <v>358</v>
      </c>
      <c r="F46" s="350"/>
      <c r="G46" s="350"/>
      <c r="H46" s="89">
        <v>41</v>
      </c>
      <c r="I46" s="350"/>
      <c r="J46" s="88" t="s">
        <v>359</v>
      </c>
      <c r="K46" s="90" t="s">
        <v>311</v>
      </c>
      <c r="L46" s="92">
        <v>1</v>
      </c>
      <c r="M46" s="91">
        <v>29.34</v>
      </c>
      <c r="N46" s="93">
        <v>29.34</v>
      </c>
      <c r="O46" s="327"/>
      <c r="P46" s="328" t="e">
        <v>#VALUE!</v>
      </c>
      <c r="Q46" s="329" t="e">
        <f t="shared" si="10"/>
        <v>#VALUE!</v>
      </c>
      <c r="R46" s="287">
        <v>0</v>
      </c>
      <c r="S46" s="287">
        <v>24.939</v>
      </c>
      <c r="T46" s="329">
        <f t="shared" si="11"/>
        <v>24.939</v>
      </c>
      <c r="U46" s="111"/>
      <c r="V46" s="671" t="s">
        <v>311</v>
      </c>
      <c r="W46" s="92">
        <v>1</v>
      </c>
      <c r="X46" s="287">
        <v>24.939</v>
      </c>
      <c r="Y46" s="328">
        <f t="shared" si="0"/>
        <v>24.939</v>
      </c>
      <c r="Z46" s="18"/>
      <c r="AA46" s="336">
        <v>0</v>
      </c>
      <c r="AB46" s="337">
        <f t="shared" si="1"/>
        <v>0</v>
      </c>
      <c r="AC46" s="338">
        <v>0</v>
      </c>
      <c r="AD46" s="339">
        <f t="shared" si="2"/>
        <v>0</v>
      </c>
      <c r="AE46" s="340">
        <f t="shared" si="3"/>
        <v>0</v>
      </c>
    </row>
    <row r="47" spans="1:33" ht="45" x14ac:dyDescent="0.25">
      <c r="A47" s="15"/>
      <c r="B47" s="85" t="s">
        <v>34</v>
      </c>
      <c r="C47" s="88" t="s">
        <v>341</v>
      </c>
      <c r="D47" s="87" t="s">
        <v>25</v>
      </c>
      <c r="E47" s="88" t="s">
        <v>364</v>
      </c>
      <c r="F47" s="350"/>
      <c r="G47" s="350"/>
      <c r="H47" s="89">
        <v>93</v>
      </c>
      <c r="I47" s="350"/>
      <c r="J47" s="88" t="s">
        <v>365</v>
      </c>
      <c r="K47" s="90" t="s">
        <v>311</v>
      </c>
      <c r="L47" s="92">
        <v>1</v>
      </c>
      <c r="M47" s="91">
        <v>550</v>
      </c>
      <c r="N47" s="93">
        <v>550</v>
      </c>
      <c r="O47" s="327"/>
      <c r="P47" s="328" t="e">
        <v>#VALUE!</v>
      </c>
      <c r="Q47" s="329" t="e">
        <f t="shared" si="10"/>
        <v>#VALUE!</v>
      </c>
      <c r="R47" s="287">
        <v>0</v>
      </c>
      <c r="S47" s="287">
        <v>440</v>
      </c>
      <c r="T47" s="329">
        <f t="shared" si="11"/>
        <v>440</v>
      </c>
      <c r="U47" s="111"/>
      <c r="V47" s="671" t="s">
        <v>311</v>
      </c>
      <c r="W47" s="92">
        <v>1</v>
      </c>
      <c r="X47" s="287">
        <v>440</v>
      </c>
      <c r="Y47" s="328">
        <f t="shared" si="0"/>
        <v>440</v>
      </c>
      <c r="Z47" s="18"/>
      <c r="AA47" s="336">
        <v>0</v>
      </c>
      <c r="AB47" s="337">
        <f t="shared" si="1"/>
        <v>0</v>
      </c>
      <c r="AC47" s="338">
        <v>0</v>
      </c>
      <c r="AD47" s="339">
        <f t="shared" si="2"/>
        <v>0</v>
      </c>
      <c r="AE47" s="340">
        <f t="shared" si="3"/>
        <v>0</v>
      </c>
    </row>
    <row r="48" spans="1:33" ht="45" x14ac:dyDescent="0.25">
      <c r="A48" s="15"/>
      <c r="B48" s="85" t="s">
        <v>34</v>
      </c>
      <c r="C48" s="88" t="s">
        <v>341</v>
      </c>
      <c r="D48" s="87" t="s">
        <v>25</v>
      </c>
      <c r="E48" s="88" t="s">
        <v>352</v>
      </c>
      <c r="F48" s="350"/>
      <c r="G48" s="350"/>
      <c r="H48" s="89">
        <v>104</v>
      </c>
      <c r="I48" s="350"/>
      <c r="J48" s="88" t="s">
        <v>353</v>
      </c>
      <c r="K48" s="90" t="s">
        <v>311</v>
      </c>
      <c r="L48" s="92">
        <v>2</v>
      </c>
      <c r="M48" s="91">
        <v>3.44</v>
      </c>
      <c r="N48" s="93">
        <v>6.88</v>
      </c>
      <c r="O48" s="327"/>
      <c r="P48" s="328" t="e">
        <v>#VALUE!</v>
      </c>
      <c r="Q48" s="329" t="e">
        <f t="shared" si="10"/>
        <v>#VALUE!</v>
      </c>
      <c r="R48" s="287">
        <v>0</v>
      </c>
      <c r="S48" s="287">
        <v>3.0495599999999996</v>
      </c>
      <c r="T48" s="329">
        <f t="shared" si="11"/>
        <v>6.0991199999999992</v>
      </c>
      <c r="U48" s="111"/>
      <c r="V48" s="671" t="s">
        <v>311</v>
      </c>
      <c r="W48" s="92">
        <v>2</v>
      </c>
      <c r="X48" s="287">
        <v>3.0495599999999996</v>
      </c>
      <c r="Y48" s="328">
        <f t="shared" si="0"/>
        <v>6.0991199999999992</v>
      </c>
      <c r="Z48" s="18"/>
      <c r="AA48" s="336">
        <v>0</v>
      </c>
      <c r="AB48" s="337">
        <f t="shared" si="1"/>
        <v>0</v>
      </c>
      <c r="AC48" s="338">
        <v>0</v>
      </c>
      <c r="AD48" s="339">
        <f t="shared" si="2"/>
        <v>0</v>
      </c>
      <c r="AE48" s="340">
        <f t="shared" si="3"/>
        <v>0</v>
      </c>
    </row>
    <row r="49" spans="1:33" ht="90" x14ac:dyDescent="0.25">
      <c r="A49" s="15"/>
      <c r="B49" s="85" t="s">
        <v>34</v>
      </c>
      <c r="C49" s="88" t="s">
        <v>341</v>
      </c>
      <c r="D49" s="87" t="s">
        <v>25</v>
      </c>
      <c r="E49" s="88" t="s">
        <v>366</v>
      </c>
      <c r="F49" s="350"/>
      <c r="G49" s="350"/>
      <c r="H49" s="89">
        <v>115</v>
      </c>
      <c r="I49" s="350"/>
      <c r="J49" s="88" t="s">
        <v>367</v>
      </c>
      <c r="K49" s="90" t="s">
        <v>311</v>
      </c>
      <c r="L49" s="92">
        <v>2</v>
      </c>
      <c r="M49" s="91">
        <v>70.11</v>
      </c>
      <c r="N49" s="93">
        <v>140.22</v>
      </c>
      <c r="O49" s="327"/>
      <c r="P49" s="328" t="e">
        <v>#VALUE!</v>
      </c>
      <c r="Q49" s="329" t="e">
        <f t="shared" si="10"/>
        <v>#VALUE!</v>
      </c>
      <c r="R49" s="287">
        <v>0</v>
      </c>
      <c r="S49" s="287">
        <v>56.088000000000001</v>
      </c>
      <c r="T49" s="329">
        <f t="shared" si="11"/>
        <v>112.176</v>
      </c>
      <c r="U49" s="111"/>
      <c r="V49" s="671" t="s">
        <v>311</v>
      </c>
      <c r="W49" s="92">
        <v>2</v>
      </c>
      <c r="X49" s="287">
        <v>56.088000000000001</v>
      </c>
      <c r="Y49" s="328">
        <f t="shared" si="0"/>
        <v>112.176</v>
      </c>
      <c r="Z49" s="18"/>
      <c r="AA49" s="336">
        <v>0</v>
      </c>
      <c r="AB49" s="337">
        <f t="shared" si="1"/>
        <v>0</v>
      </c>
      <c r="AC49" s="338">
        <v>0</v>
      </c>
      <c r="AD49" s="339">
        <f t="shared" si="2"/>
        <v>0</v>
      </c>
      <c r="AE49" s="340">
        <f t="shared" si="3"/>
        <v>0</v>
      </c>
    </row>
    <row r="50" spans="1:33" ht="75.75" x14ac:dyDescent="0.25">
      <c r="A50" s="15"/>
      <c r="B50" s="85" t="s">
        <v>34</v>
      </c>
      <c r="C50" s="88" t="s">
        <v>341</v>
      </c>
      <c r="D50" s="87" t="s">
        <v>25</v>
      </c>
      <c r="E50" s="94" t="s">
        <v>342</v>
      </c>
      <c r="F50" s="350"/>
      <c r="G50" s="350"/>
      <c r="H50" s="89">
        <v>180</v>
      </c>
      <c r="I50" s="350"/>
      <c r="J50" s="95" t="s">
        <v>343</v>
      </c>
      <c r="K50" s="90" t="s">
        <v>311</v>
      </c>
      <c r="L50" s="92">
        <v>1</v>
      </c>
      <c r="M50" s="91">
        <v>62.11</v>
      </c>
      <c r="N50" s="93">
        <v>62.11</v>
      </c>
      <c r="O50" s="327"/>
      <c r="P50" s="328" t="e">
        <v>#VALUE!</v>
      </c>
      <c r="Q50" s="329" t="e">
        <f t="shared" si="10"/>
        <v>#VALUE!</v>
      </c>
      <c r="R50" s="287">
        <v>0</v>
      </c>
      <c r="S50" s="287">
        <v>55.060514999999995</v>
      </c>
      <c r="T50" s="329">
        <f t="shared" si="11"/>
        <v>55.060514999999995</v>
      </c>
      <c r="U50" s="111"/>
      <c r="V50" s="671" t="s">
        <v>311</v>
      </c>
      <c r="W50" s="92">
        <v>1</v>
      </c>
      <c r="X50" s="287">
        <v>55.060514999999995</v>
      </c>
      <c r="Y50" s="328">
        <f t="shared" si="0"/>
        <v>55.060514999999995</v>
      </c>
      <c r="Z50" s="18"/>
      <c r="AA50" s="336">
        <v>0</v>
      </c>
      <c r="AB50" s="337">
        <f t="shared" si="1"/>
        <v>0</v>
      </c>
      <c r="AC50" s="338">
        <v>0</v>
      </c>
      <c r="AD50" s="339">
        <f t="shared" si="2"/>
        <v>0</v>
      </c>
      <c r="AE50" s="340">
        <f t="shared" si="3"/>
        <v>0</v>
      </c>
    </row>
    <row r="51" spans="1:33" ht="90.75" x14ac:dyDescent="0.25">
      <c r="A51" s="15"/>
      <c r="B51" s="85" t="s">
        <v>34</v>
      </c>
      <c r="C51" s="88" t="s">
        <v>341</v>
      </c>
      <c r="D51" s="87" t="s">
        <v>25</v>
      </c>
      <c r="E51" s="94" t="s">
        <v>370</v>
      </c>
      <c r="F51" s="350"/>
      <c r="G51" s="350"/>
      <c r="H51" s="89">
        <v>186</v>
      </c>
      <c r="I51" s="350"/>
      <c r="J51" s="96" t="s">
        <v>371</v>
      </c>
      <c r="K51" s="90" t="s">
        <v>311</v>
      </c>
      <c r="L51" s="92">
        <v>1</v>
      </c>
      <c r="M51" s="91">
        <v>86.88</v>
      </c>
      <c r="N51" s="93">
        <v>86.88</v>
      </c>
      <c r="O51" s="327"/>
      <c r="P51" s="328" t="e">
        <v>#VALUE!</v>
      </c>
      <c r="Q51" s="329" t="e">
        <f t="shared" si="10"/>
        <v>#VALUE!</v>
      </c>
      <c r="R51" s="287">
        <v>0</v>
      </c>
      <c r="S51" s="287">
        <v>69.504000000000005</v>
      </c>
      <c r="T51" s="329">
        <f t="shared" si="11"/>
        <v>69.504000000000005</v>
      </c>
      <c r="U51" s="111"/>
      <c r="V51" s="671" t="s">
        <v>311</v>
      </c>
      <c r="W51" s="92">
        <v>1</v>
      </c>
      <c r="X51" s="287">
        <v>69.504000000000005</v>
      </c>
      <c r="Y51" s="328">
        <f t="shared" si="0"/>
        <v>69.504000000000005</v>
      </c>
      <c r="Z51" s="18"/>
      <c r="AA51" s="336">
        <v>0</v>
      </c>
      <c r="AB51" s="337">
        <f t="shared" si="1"/>
        <v>0</v>
      </c>
      <c r="AC51" s="338">
        <v>0</v>
      </c>
      <c r="AD51" s="339">
        <f t="shared" si="2"/>
        <v>0</v>
      </c>
      <c r="AE51" s="340">
        <f t="shared" si="3"/>
        <v>0</v>
      </c>
    </row>
    <row r="52" spans="1:33" ht="15.75" x14ac:dyDescent="0.25">
      <c r="A52" s="21"/>
      <c r="B52" s="85" t="s">
        <v>34</v>
      </c>
      <c r="C52" s="88" t="s">
        <v>341</v>
      </c>
      <c r="D52" s="87" t="s">
        <v>25</v>
      </c>
      <c r="E52" s="97" t="s">
        <v>424</v>
      </c>
      <c r="F52" s="324"/>
      <c r="G52" s="324"/>
      <c r="H52" s="89">
        <v>190</v>
      </c>
      <c r="I52" s="324"/>
      <c r="J52" s="98" t="s">
        <v>379</v>
      </c>
      <c r="K52" s="90" t="s">
        <v>311</v>
      </c>
      <c r="L52" s="92">
        <v>1</v>
      </c>
      <c r="M52" s="99">
        <v>1500</v>
      </c>
      <c r="N52" s="93">
        <v>1500</v>
      </c>
      <c r="O52" s="327"/>
      <c r="P52" s="328" t="e">
        <v>#VALUE!</v>
      </c>
      <c r="Q52" s="329">
        <f t="shared" si="10"/>
        <v>1500</v>
      </c>
      <c r="R52" s="287" t="s">
        <v>381</v>
      </c>
      <c r="S52" s="287" t="s">
        <v>381</v>
      </c>
      <c r="T52" s="329">
        <f t="shared" si="11"/>
        <v>1500</v>
      </c>
      <c r="U52" s="111"/>
      <c r="V52" s="671" t="s">
        <v>311</v>
      </c>
      <c r="W52" s="92">
        <v>1</v>
      </c>
      <c r="X52" s="287" t="s">
        <v>381</v>
      </c>
      <c r="Y52" s="328">
        <v>1500</v>
      </c>
      <c r="Z52" s="18"/>
      <c r="AA52" s="336">
        <v>0</v>
      </c>
      <c r="AB52" s="337">
        <f t="shared" si="1"/>
        <v>0</v>
      </c>
      <c r="AC52" s="338">
        <v>0</v>
      </c>
      <c r="AD52" s="339">
        <f t="shared" si="2"/>
        <v>0</v>
      </c>
      <c r="AE52" s="340">
        <f t="shared" si="3"/>
        <v>0</v>
      </c>
    </row>
    <row r="53" spans="1:33" ht="26.25" x14ac:dyDescent="0.25">
      <c r="A53" s="21"/>
      <c r="B53" s="85" t="s">
        <v>34</v>
      </c>
      <c r="C53" s="88" t="s">
        <v>341</v>
      </c>
      <c r="D53" s="87" t="s">
        <v>25</v>
      </c>
      <c r="E53" s="100" t="s">
        <v>425</v>
      </c>
      <c r="F53" s="324"/>
      <c r="G53" s="324"/>
      <c r="H53" s="89">
        <v>191</v>
      </c>
      <c r="I53" s="324"/>
      <c r="J53" s="98" t="s">
        <v>379</v>
      </c>
      <c r="K53" s="90" t="s">
        <v>311</v>
      </c>
      <c r="L53" s="92">
        <v>1</v>
      </c>
      <c r="M53" s="99">
        <v>100</v>
      </c>
      <c r="N53" s="93">
        <v>100</v>
      </c>
      <c r="O53" s="327"/>
      <c r="P53" s="328" t="e">
        <v>#VALUE!</v>
      </c>
      <c r="Q53" s="329">
        <f t="shared" si="10"/>
        <v>100</v>
      </c>
      <c r="R53" s="287" t="s">
        <v>381</v>
      </c>
      <c r="S53" s="287" t="s">
        <v>381</v>
      </c>
      <c r="T53" s="329">
        <f t="shared" si="11"/>
        <v>100</v>
      </c>
      <c r="U53" s="111"/>
      <c r="V53" s="671" t="s">
        <v>311</v>
      </c>
      <c r="W53" s="92">
        <v>1</v>
      </c>
      <c r="X53" s="287" t="s">
        <v>381</v>
      </c>
      <c r="Y53" s="328">
        <v>100</v>
      </c>
      <c r="Z53" s="18"/>
      <c r="AA53" s="336">
        <v>0</v>
      </c>
      <c r="AB53" s="337">
        <f t="shared" si="1"/>
        <v>0</v>
      </c>
      <c r="AC53" s="338">
        <v>0</v>
      </c>
      <c r="AD53" s="339">
        <f t="shared" si="2"/>
        <v>0</v>
      </c>
      <c r="AE53" s="340">
        <f t="shared" si="3"/>
        <v>0</v>
      </c>
    </row>
    <row r="54" spans="1:33" ht="15.75" x14ac:dyDescent="0.25">
      <c r="A54" s="21"/>
      <c r="B54" s="85" t="s">
        <v>34</v>
      </c>
      <c r="C54" s="88" t="s">
        <v>341</v>
      </c>
      <c r="D54" s="87" t="s">
        <v>25</v>
      </c>
      <c r="E54" s="686" t="s">
        <v>426</v>
      </c>
      <c r="F54" s="324"/>
      <c r="G54" s="324"/>
      <c r="H54" s="89">
        <v>192</v>
      </c>
      <c r="I54" s="324"/>
      <c r="J54" s="98" t="s">
        <v>379</v>
      </c>
      <c r="K54" s="90" t="s">
        <v>311</v>
      </c>
      <c r="L54" s="92">
        <v>1</v>
      </c>
      <c r="M54" s="99">
        <v>100</v>
      </c>
      <c r="N54" s="93">
        <v>100</v>
      </c>
      <c r="O54" s="327"/>
      <c r="P54" s="328" t="e">
        <v>#VALUE!</v>
      </c>
      <c r="Q54" s="329">
        <f t="shared" si="10"/>
        <v>100</v>
      </c>
      <c r="R54" s="287" t="s">
        <v>381</v>
      </c>
      <c r="S54" s="287" t="s">
        <v>381</v>
      </c>
      <c r="T54" s="329">
        <f t="shared" si="11"/>
        <v>100</v>
      </c>
      <c r="U54" s="111"/>
      <c r="V54" s="671" t="s">
        <v>311</v>
      </c>
      <c r="W54" s="92">
        <v>1</v>
      </c>
      <c r="X54" s="287" t="s">
        <v>381</v>
      </c>
      <c r="Y54" s="328">
        <v>100</v>
      </c>
      <c r="Z54" s="18"/>
      <c r="AA54" s="336">
        <v>0</v>
      </c>
      <c r="AB54" s="337">
        <f t="shared" si="1"/>
        <v>0</v>
      </c>
      <c r="AC54" s="338">
        <v>0</v>
      </c>
      <c r="AD54" s="339">
        <f t="shared" si="2"/>
        <v>0</v>
      </c>
      <c r="AE54" s="340">
        <f t="shared" si="3"/>
        <v>0</v>
      </c>
    </row>
    <row r="55" spans="1:33" ht="15.75" x14ac:dyDescent="0.25">
      <c r="A55" s="21"/>
      <c r="B55" s="85" t="s">
        <v>34</v>
      </c>
      <c r="C55" s="88" t="s">
        <v>341</v>
      </c>
      <c r="D55" s="87" t="s">
        <v>25</v>
      </c>
      <c r="E55" s="686" t="s">
        <v>427</v>
      </c>
      <c r="F55" s="324"/>
      <c r="G55" s="324"/>
      <c r="H55" s="89">
        <v>193</v>
      </c>
      <c r="I55" s="324"/>
      <c r="J55" s="98" t="s">
        <v>379</v>
      </c>
      <c r="K55" s="90" t="s">
        <v>311</v>
      </c>
      <c r="L55" s="92">
        <v>1</v>
      </c>
      <c r="M55" s="99">
        <v>100</v>
      </c>
      <c r="N55" s="93">
        <v>100</v>
      </c>
      <c r="O55" s="327"/>
      <c r="P55" s="328" t="e">
        <v>#VALUE!</v>
      </c>
      <c r="Q55" s="329">
        <f t="shared" si="10"/>
        <v>100</v>
      </c>
      <c r="R55" s="287" t="s">
        <v>381</v>
      </c>
      <c r="S55" s="287">
        <v>100</v>
      </c>
      <c r="T55" s="329">
        <f t="shared" si="11"/>
        <v>100</v>
      </c>
      <c r="U55" s="111"/>
      <c r="V55" s="671" t="s">
        <v>311</v>
      </c>
      <c r="W55" s="92">
        <v>1</v>
      </c>
      <c r="X55" s="99">
        <v>100</v>
      </c>
      <c r="Y55" s="93">
        <v>100</v>
      </c>
      <c r="Z55" s="18"/>
      <c r="AA55" s="336">
        <v>0</v>
      </c>
      <c r="AB55" s="337">
        <f>Y55*AA55</f>
        <v>0</v>
      </c>
      <c r="AC55" s="338">
        <v>0</v>
      </c>
      <c r="AD55" s="339">
        <f>Y55*AC55</f>
        <v>0</v>
      </c>
      <c r="AE55" s="340">
        <f t="shared" si="3"/>
        <v>0</v>
      </c>
    </row>
    <row r="56" spans="1:33" ht="15.75" x14ac:dyDescent="0.25">
      <c r="A56" s="21"/>
      <c r="B56" s="85" t="s">
        <v>34</v>
      </c>
      <c r="C56" s="88" t="s">
        <v>341</v>
      </c>
      <c r="D56" s="87" t="s">
        <v>25</v>
      </c>
      <c r="E56" s="686" t="s">
        <v>428</v>
      </c>
      <c r="F56" s="324"/>
      <c r="G56" s="324"/>
      <c r="H56" s="89">
        <v>194</v>
      </c>
      <c r="I56" s="324"/>
      <c r="J56" s="98" t="s">
        <v>379</v>
      </c>
      <c r="K56" s="90" t="s">
        <v>311</v>
      </c>
      <c r="L56" s="92">
        <v>1</v>
      </c>
      <c r="M56" s="99">
        <v>350</v>
      </c>
      <c r="N56" s="93">
        <v>350</v>
      </c>
      <c r="O56" s="327"/>
      <c r="P56" s="328" t="e">
        <v>#VALUE!</v>
      </c>
      <c r="Q56" s="329">
        <f t="shared" si="10"/>
        <v>350</v>
      </c>
      <c r="R56" s="287" t="s">
        <v>381</v>
      </c>
      <c r="S56" s="287">
        <v>350</v>
      </c>
      <c r="T56" s="329">
        <f t="shared" si="11"/>
        <v>350</v>
      </c>
      <c r="U56" s="111"/>
      <c r="V56" s="671" t="s">
        <v>311</v>
      </c>
      <c r="W56" s="92">
        <v>1</v>
      </c>
      <c r="X56" s="99">
        <v>350</v>
      </c>
      <c r="Y56" s="93">
        <v>350</v>
      </c>
      <c r="Z56" s="18"/>
      <c r="AA56" s="336">
        <v>0</v>
      </c>
      <c r="AB56" s="337">
        <f>Y56*AA56</f>
        <v>0</v>
      </c>
      <c r="AC56" s="338">
        <v>0</v>
      </c>
      <c r="AD56" s="339">
        <f>Y56*AC56</f>
        <v>0</v>
      </c>
      <c r="AE56" s="340">
        <f t="shared" si="3"/>
        <v>0</v>
      </c>
    </row>
    <row r="57" spans="1:33" s="593" customFormat="1" ht="76.5" x14ac:dyDescent="0.25">
      <c r="A57" s="21"/>
      <c r="B57" s="666" t="s">
        <v>34</v>
      </c>
      <c r="C57" s="133" t="s">
        <v>164</v>
      </c>
      <c r="D57" s="667" t="s">
        <v>25</v>
      </c>
      <c r="E57" s="687" t="s">
        <v>165</v>
      </c>
      <c r="F57" s="324"/>
      <c r="G57" s="324"/>
      <c r="H57" s="89"/>
      <c r="I57" s="324"/>
      <c r="J57" s="620"/>
      <c r="K57" s="621"/>
      <c r="L57" s="92"/>
      <c r="M57" s="622"/>
      <c r="N57" s="623"/>
      <c r="O57" s="327"/>
      <c r="P57" s="328"/>
      <c r="Q57" s="329"/>
      <c r="R57" s="287"/>
      <c r="S57" s="287"/>
      <c r="T57" s="329"/>
      <c r="U57" s="137"/>
      <c r="V57" s="372" t="s">
        <v>160</v>
      </c>
      <c r="W57" s="373">
        <v>6</v>
      </c>
      <c r="X57" s="374">
        <v>385.24</v>
      </c>
      <c r="Y57" s="623">
        <v>351</v>
      </c>
      <c r="Z57" s="18"/>
      <c r="AA57" s="336">
        <v>0</v>
      </c>
      <c r="AB57" s="337">
        <f>Y57*AA57</f>
        <v>0</v>
      </c>
      <c r="AC57" s="338">
        <v>0</v>
      </c>
      <c r="AD57" s="339">
        <f>Y57*AC57</f>
        <v>0</v>
      </c>
      <c r="AE57" s="340">
        <f>AB57-AD57</f>
        <v>0</v>
      </c>
      <c r="AF57" s="595"/>
      <c r="AG57" s="595"/>
    </row>
    <row r="58" spans="1:33" s="586" customFormat="1" ht="15.75" x14ac:dyDescent="0.25">
      <c r="A58" s="21"/>
      <c r="B58" s="85"/>
      <c r="C58" s="88"/>
      <c r="D58" s="87"/>
      <c r="E58" s="686"/>
      <c r="F58" s="324"/>
      <c r="G58" s="324"/>
      <c r="H58" s="89"/>
      <c r="I58" s="324"/>
      <c r="J58" s="98"/>
      <c r="K58" s="90"/>
      <c r="L58" s="92"/>
      <c r="M58" s="99"/>
      <c r="N58" s="93"/>
      <c r="O58" s="327"/>
      <c r="P58" s="328"/>
      <c r="Q58" s="329"/>
      <c r="R58" s="287"/>
      <c r="S58" s="287"/>
      <c r="T58" s="329"/>
      <c r="U58" s="111"/>
      <c r="V58" s="372"/>
      <c r="W58" s="373"/>
      <c r="X58" s="374"/>
      <c r="Y58" s="93"/>
      <c r="Z58" s="18"/>
      <c r="AA58" s="336"/>
      <c r="AB58" s="337"/>
      <c r="AC58" s="338"/>
      <c r="AD58" s="339"/>
      <c r="AE58" s="340"/>
      <c r="AF58" s="591"/>
      <c r="AG58" s="591"/>
    </row>
    <row r="59" spans="1:33" s="586" customFormat="1" x14ac:dyDescent="0.25">
      <c r="A59" s="21"/>
      <c r="B59" s="346" t="s">
        <v>94</v>
      </c>
      <c r="C59" s="321" t="s">
        <v>72</v>
      </c>
      <c r="D59" s="322" t="s">
        <v>25</v>
      </c>
      <c r="E59" s="323" t="s">
        <v>822</v>
      </c>
      <c r="F59" s="324"/>
      <c r="G59" s="324"/>
      <c r="H59" s="89"/>
      <c r="I59" s="324"/>
      <c r="J59" s="98"/>
      <c r="K59" s="90"/>
      <c r="L59" s="92"/>
      <c r="M59" s="99"/>
      <c r="N59" s="93"/>
      <c r="O59" s="327"/>
      <c r="P59" s="328"/>
      <c r="Q59" s="329"/>
      <c r="R59" s="287"/>
      <c r="S59" s="287"/>
      <c r="T59" s="329"/>
      <c r="U59" s="111"/>
      <c r="V59" s="324" t="s">
        <v>311</v>
      </c>
      <c r="W59" s="288">
        <v>1</v>
      </c>
      <c r="X59" s="330">
        <v>328.06399999999985</v>
      </c>
      <c r="Y59" s="328">
        <f t="shared" ref="Y59:Y60" si="12">X59*W59</f>
        <v>328.06399999999985</v>
      </c>
      <c r="Z59" s="18"/>
      <c r="AA59" s="336">
        <v>1</v>
      </c>
      <c r="AB59" s="662">
        <f t="shared" ref="AB59:AB60" si="13">Y59*AA59</f>
        <v>328.06399999999985</v>
      </c>
      <c r="AC59" s="338"/>
      <c r="AD59" s="339">
        <f t="shared" ref="AD59:AD60" si="14">Y59*AC59</f>
        <v>0</v>
      </c>
      <c r="AE59" s="340">
        <f t="shared" ref="AE59:AE60" si="15">AB59-AD59</f>
        <v>328.06399999999985</v>
      </c>
      <c r="AF59" s="591"/>
      <c r="AG59" s="591"/>
    </row>
    <row r="60" spans="1:33" s="586" customFormat="1" x14ac:dyDescent="0.25">
      <c r="A60" s="21"/>
      <c r="B60" s="346" t="s">
        <v>94</v>
      </c>
      <c r="C60" s="321" t="s">
        <v>308</v>
      </c>
      <c r="D60" s="322" t="s">
        <v>25</v>
      </c>
      <c r="E60" s="323" t="s">
        <v>825</v>
      </c>
      <c r="F60" s="324"/>
      <c r="G60" s="324"/>
      <c r="H60" s="325"/>
      <c r="I60" s="324"/>
      <c r="J60" s="326"/>
      <c r="K60" s="324"/>
      <c r="L60" s="288"/>
      <c r="M60" s="288"/>
      <c r="N60" s="119"/>
      <c r="O60" s="327"/>
      <c r="P60" s="328"/>
      <c r="Q60" s="329"/>
      <c r="R60" s="287"/>
      <c r="S60" s="287"/>
      <c r="T60" s="329"/>
      <c r="U60" s="329"/>
      <c r="V60" s="324" t="s">
        <v>311</v>
      </c>
      <c r="W60" s="288">
        <v>1</v>
      </c>
      <c r="X60" s="330">
        <v>222.29999999999998</v>
      </c>
      <c r="Y60" s="328">
        <f t="shared" si="12"/>
        <v>222.29999999999998</v>
      </c>
      <c r="Z60" s="18"/>
      <c r="AA60" s="336">
        <v>1</v>
      </c>
      <c r="AB60" s="662">
        <f t="shared" si="13"/>
        <v>222.29999999999998</v>
      </c>
      <c r="AC60" s="338"/>
      <c r="AD60" s="339">
        <f t="shared" si="14"/>
        <v>0</v>
      </c>
      <c r="AE60" s="340">
        <f t="shared" si="15"/>
        <v>222.29999999999998</v>
      </c>
      <c r="AF60" s="591"/>
      <c r="AG60" s="591"/>
    </row>
    <row r="61" spans="1:33" s="586" customFormat="1" ht="15.75" x14ac:dyDescent="0.25">
      <c r="A61" s="21"/>
      <c r="B61" s="85"/>
      <c r="C61" s="88"/>
      <c r="D61" s="87"/>
      <c r="E61" s="686"/>
      <c r="F61" s="324"/>
      <c r="G61" s="324"/>
      <c r="H61" s="89"/>
      <c r="I61" s="324"/>
      <c r="J61" s="98"/>
      <c r="K61" s="90"/>
      <c r="L61" s="92"/>
      <c r="M61" s="99"/>
      <c r="N61" s="93"/>
      <c r="O61" s="327"/>
      <c r="P61" s="328"/>
      <c r="Q61" s="329"/>
      <c r="R61" s="287"/>
      <c r="S61" s="287"/>
      <c r="T61" s="329"/>
      <c r="U61" s="111"/>
      <c r="V61" s="372"/>
      <c r="W61" s="373"/>
      <c r="X61" s="374"/>
      <c r="Y61" s="93"/>
      <c r="Z61" s="18"/>
      <c r="AA61" s="336"/>
      <c r="AB61" s="337"/>
      <c r="AC61" s="338"/>
      <c r="AD61" s="339"/>
      <c r="AE61" s="340"/>
      <c r="AF61" s="591"/>
      <c r="AG61" s="591"/>
    </row>
    <row r="62" spans="1:33" s="586" customFormat="1" ht="15.75" x14ac:dyDescent="0.25">
      <c r="A62" s="21"/>
      <c r="B62" s="85"/>
      <c r="C62" s="88"/>
      <c r="D62" s="87"/>
      <c r="E62" s="100"/>
      <c r="F62" s="324"/>
      <c r="G62" s="324"/>
      <c r="H62" s="89"/>
      <c r="I62" s="324"/>
      <c r="J62" s="98"/>
      <c r="K62" s="90"/>
      <c r="L62" s="92"/>
      <c r="M62" s="99"/>
      <c r="N62" s="93"/>
      <c r="O62" s="327"/>
      <c r="P62" s="328"/>
      <c r="Q62" s="329"/>
      <c r="R62" s="287"/>
      <c r="S62" s="287"/>
      <c r="T62" s="329"/>
      <c r="U62" s="111"/>
      <c r="V62" s="372"/>
      <c r="W62" s="373"/>
      <c r="X62" s="374"/>
      <c r="Y62" s="93"/>
      <c r="Z62" s="18"/>
      <c r="AA62" s="336"/>
      <c r="AB62" s="337"/>
      <c r="AC62" s="338"/>
      <c r="AD62" s="339"/>
      <c r="AE62" s="340"/>
      <c r="AF62" s="591"/>
      <c r="AG62" s="591"/>
    </row>
    <row r="63" spans="1:33" ht="16.5" thickBot="1" x14ac:dyDescent="0.3">
      <c r="A63" s="21"/>
      <c r="B63" s="85"/>
      <c r="C63" s="88"/>
      <c r="D63" s="87"/>
      <c r="E63" s="100"/>
      <c r="F63" s="324"/>
      <c r="G63" s="324"/>
      <c r="H63" s="89"/>
      <c r="I63" s="324"/>
      <c r="J63" s="98"/>
      <c r="K63" s="90"/>
      <c r="L63" s="92"/>
      <c r="M63" s="99"/>
      <c r="N63" s="93"/>
      <c r="O63" s="327"/>
      <c r="P63" s="328"/>
      <c r="Q63" s="329"/>
      <c r="R63" s="287"/>
      <c r="S63" s="287"/>
      <c r="T63" s="329"/>
      <c r="U63" s="111"/>
      <c r="V63" s="372"/>
      <c r="W63" s="373"/>
      <c r="X63" s="374"/>
      <c r="Y63" s="93"/>
      <c r="Z63" s="18"/>
      <c r="AA63" s="336"/>
      <c r="AB63" s="337"/>
      <c r="AC63" s="338"/>
      <c r="AD63" s="339"/>
      <c r="AE63" s="340"/>
    </row>
    <row r="64" spans="1:33" ht="15.75" thickBot="1" x14ac:dyDescent="0.3">
      <c r="S64" s="67" t="s">
        <v>5</v>
      </c>
      <c r="T64" s="68">
        <f>SUM(T11:T63)</f>
        <v>10788.96679</v>
      </c>
      <c r="U64" s="65"/>
      <c r="V64" s="21"/>
      <c r="W64" s="28"/>
      <c r="X64" s="67" t="s">
        <v>5</v>
      </c>
      <c r="Y64" s="68">
        <f>SUM(Y11:Y63)</f>
        <v>18401.512363799997</v>
      </c>
      <c r="Z64" s="18"/>
      <c r="AA64" s="75"/>
      <c r="AB64" s="115">
        <f>SUM(AB11:AB63)</f>
        <v>14469.531648800001</v>
      </c>
      <c r="AC64" s="75"/>
      <c r="AD64" s="116">
        <f>SUM(AD11:AD63)</f>
        <v>9033.9036749999996</v>
      </c>
      <c r="AE64" s="124">
        <f>SUM(AE11:AE63)</f>
        <v>5435.6279738000003</v>
      </c>
      <c r="AG64" s="590">
        <f>SUM(AG10:AG63)</f>
        <v>6361.2</v>
      </c>
    </row>
    <row r="65" spans="3:31" x14ac:dyDescent="0.25">
      <c r="D65" s="155"/>
    </row>
    <row r="66" spans="3:31" x14ac:dyDescent="0.25">
      <c r="C66" t="s">
        <v>372</v>
      </c>
      <c r="D66" s="155"/>
      <c r="T66" s="307">
        <f>SUMIF($C$10:$C$57,$C66,T$10:T$57)</f>
        <v>399.99552</v>
      </c>
      <c r="U66" s="65"/>
      <c r="Y66" s="307">
        <f t="shared" ref="Y66:Y74" si="16">SUMIF($C$10:$C$63,$C66,Y$10:Y$63)</f>
        <v>399.99552</v>
      </c>
      <c r="AA66" s="310">
        <f>AB66/Y66</f>
        <v>1</v>
      </c>
      <c r="AB66" s="307">
        <f>SUMIF($C$10:$C$63,$C66,AB$10:AB$63)</f>
        <v>399.99552</v>
      </c>
      <c r="AC66" s="310">
        <f>AD66/Y66</f>
        <v>1</v>
      </c>
      <c r="AD66" s="307">
        <f>SUMIF($C$10:$C$57,$C66,AD$10:AD$57)</f>
        <v>399.99552</v>
      </c>
      <c r="AE66" s="307">
        <f>SUMIF($C$10:$C$57,$C66,AE$10:AE$57)</f>
        <v>0</v>
      </c>
    </row>
    <row r="67" spans="3:31" x14ac:dyDescent="0.25">
      <c r="C67" t="s">
        <v>308</v>
      </c>
      <c r="D67" s="155"/>
      <c r="T67" s="307">
        <f t="shared" ref="T67:T74" si="17">SUMIF($C$10:$C$57,$C67,T$10:T$57)</f>
        <v>222.29999999999998</v>
      </c>
      <c r="U67" s="65"/>
      <c r="Y67" s="307">
        <f t="shared" si="16"/>
        <v>444.59999999999997</v>
      </c>
      <c r="AA67" s="310">
        <f>AB67/Y67</f>
        <v>1</v>
      </c>
      <c r="AB67" s="307">
        <f>SUMIF($C$10:$C$63,$C67,AB$10:AB$63)</f>
        <v>444.59999999999997</v>
      </c>
      <c r="AC67" s="310">
        <f t="shared" ref="AC67:AC74" si="18">AD67/Y67</f>
        <v>0.5</v>
      </c>
      <c r="AD67" s="307">
        <f t="shared" ref="AD67:AE74" si="19">SUMIF($C$10:$C$57,$C67,AD$10:AD$57)</f>
        <v>222.29999999999998</v>
      </c>
      <c r="AE67" s="307">
        <f t="shared" si="19"/>
        <v>0</v>
      </c>
    </row>
    <row r="68" spans="3:31" x14ac:dyDescent="0.25">
      <c r="C68" t="s">
        <v>285</v>
      </c>
      <c r="D68" s="155"/>
      <c r="T68" s="307">
        <f t="shared" si="17"/>
        <v>0</v>
      </c>
      <c r="U68" s="66"/>
      <c r="Y68" s="307">
        <f t="shared" si="16"/>
        <v>0</v>
      </c>
      <c r="AA68" s="310" t="e">
        <f t="shared" ref="AA68:AA74" si="20">AB68/Y68</f>
        <v>#DIV/0!</v>
      </c>
      <c r="AB68" s="307">
        <f t="shared" ref="AB68" si="21">SUMIF($C$10:$C$57,$C68,AB$10:AB$57)</f>
        <v>0</v>
      </c>
      <c r="AC68" s="310" t="e">
        <f t="shared" si="18"/>
        <v>#DIV/0!</v>
      </c>
      <c r="AD68" s="307">
        <f t="shared" si="19"/>
        <v>0</v>
      </c>
      <c r="AE68" s="307">
        <f t="shared" si="19"/>
        <v>0</v>
      </c>
    </row>
    <row r="69" spans="3:31" x14ac:dyDescent="0.25">
      <c r="C69" t="s">
        <v>189</v>
      </c>
      <c r="D69" s="155"/>
      <c r="T69" s="307">
        <f t="shared" si="17"/>
        <v>704.51224999999999</v>
      </c>
      <c r="U69" s="66"/>
      <c r="Y69" s="307">
        <f t="shared" si="16"/>
        <v>704.51224999999999</v>
      </c>
      <c r="AA69" s="310">
        <f t="shared" si="20"/>
        <v>1</v>
      </c>
      <c r="AB69" s="307">
        <f t="shared" ref="AB69:AB74" si="22">SUMIF($C$10:$C$63,$C69,AB$10:AB$63)</f>
        <v>704.51224999999999</v>
      </c>
      <c r="AC69" s="310">
        <f t="shared" si="18"/>
        <v>1</v>
      </c>
      <c r="AD69" s="307">
        <f t="shared" si="19"/>
        <v>704.51224999999999</v>
      </c>
      <c r="AE69" s="307">
        <f t="shared" si="19"/>
        <v>0</v>
      </c>
    </row>
    <row r="70" spans="3:31" x14ac:dyDescent="0.25">
      <c r="C70" t="s">
        <v>72</v>
      </c>
      <c r="D70" s="155"/>
      <c r="T70" s="307">
        <f t="shared" si="17"/>
        <v>1236.0480000000002</v>
      </c>
      <c r="U70" s="66"/>
      <c r="Y70" s="307">
        <f t="shared" si="16"/>
        <v>1564.1120000000001</v>
      </c>
      <c r="AA70" s="310">
        <f t="shared" si="20"/>
        <v>1</v>
      </c>
      <c r="AB70" s="307">
        <f t="shared" si="22"/>
        <v>1564.1120000000001</v>
      </c>
      <c r="AC70" s="310">
        <f t="shared" si="18"/>
        <v>0.76171527358654623</v>
      </c>
      <c r="AD70" s="307">
        <f t="shared" si="19"/>
        <v>1191.4080000000001</v>
      </c>
      <c r="AE70" s="307">
        <f t="shared" si="19"/>
        <v>44.64</v>
      </c>
    </row>
    <row r="71" spans="3:31" x14ac:dyDescent="0.25">
      <c r="C71" t="s">
        <v>164</v>
      </c>
      <c r="D71" s="155"/>
      <c r="T71" s="307">
        <f t="shared" si="17"/>
        <v>727.78990499999998</v>
      </c>
      <c r="U71" s="66"/>
      <c r="Y71" s="307">
        <f t="shared" si="16"/>
        <v>1078.7899050000001</v>
      </c>
      <c r="AA71" s="310">
        <f t="shared" si="20"/>
        <v>0.67463544257025643</v>
      </c>
      <c r="AB71" s="307">
        <f t="shared" si="22"/>
        <v>727.78990499999998</v>
      </c>
      <c r="AC71" s="310">
        <f t="shared" si="18"/>
        <v>0.67463544257025643</v>
      </c>
      <c r="AD71" s="307">
        <f t="shared" si="19"/>
        <v>727.78990499999998</v>
      </c>
      <c r="AE71" s="307">
        <f t="shared" si="19"/>
        <v>0</v>
      </c>
    </row>
    <row r="72" spans="3:31" x14ac:dyDescent="0.25">
      <c r="C72" t="s">
        <v>24</v>
      </c>
      <c r="D72" s="155"/>
      <c r="T72" s="307">
        <f t="shared" si="17"/>
        <v>3917.3404</v>
      </c>
      <c r="U72" s="66"/>
      <c r="Y72" s="307">
        <f t="shared" si="16"/>
        <v>10628.521973800001</v>
      </c>
      <c r="AA72" s="310">
        <f t="shared" si="20"/>
        <v>1</v>
      </c>
      <c r="AB72" s="307">
        <f t="shared" si="22"/>
        <v>10628.521973800001</v>
      </c>
      <c r="AC72" s="310">
        <f t="shared" si="18"/>
        <v>0.54456282955123458</v>
      </c>
      <c r="AD72" s="307">
        <f t="shared" si="19"/>
        <v>5787.898000000001</v>
      </c>
      <c r="AE72" s="307">
        <f t="shared" si="19"/>
        <v>4840.6239738000004</v>
      </c>
    </row>
    <row r="73" spans="3:31" x14ac:dyDescent="0.25">
      <c r="C73" t="s">
        <v>312</v>
      </c>
      <c r="D73" s="155"/>
      <c r="T73" s="307">
        <f t="shared" si="17"/>
        <v>310.09097999999994</v>
      </c>
      <c r="Y73" s="307">
        <f t="shared" si="16"/>
        <v>310.09097999999994</v>
      </c>
      <c r="AA73" s="310">
        <f t="shared" si="20"/>
        <v>0</v>
      </c>
      <c r="AB73" s="307">
        <f t="shared" si="22"/>
        <v>0</v>
      </c>
      <c r="AC73" s="310">
        <f t="shared" si="18"/>
        <v>0</v>
      </c>
      <c r="AD73" s="307">
        <f t="shared" si="19"/>
        <v>0</v>
      </c>
      <c r="AE73" s="307">
        <f t="shared" si="19"/>
        <v>0</v>
      </c>
    </row>
    <row r="74" spans="3:31" x14ac:dyDescent="0.25">
      <c r="C74" t="s">
        <v>341</v>
      </c>
      <c r="T74" s="307">
        <f t="shared" si="17"/>
        <v>3270.8897349999997</v>
      </c>
      <c r="Y74" s="307">
        <f t="shared" si="16"/>
        <v>3270.8897349999997</v>
      </c>
      <c r="AA74" s="310">
        <f t="shared" si="20"/>
        <v>0</v>
      </c>
      <c r="AB74" s="307">
        <f t="shared" si="22"/>
        <v>0</v>
      </c>
      <c r="AC74" s="310">
        <f t="shared" si="18"/>
        <v>0</v>
      </c>
      <c r="AD74" s="307">
        <f t="shared" si="19"/>
        <v>0</v>
      </c>
      <c r="AE74" s="307">
        <f t="shared" si="19"/>
        <v>0</v>
      </c>
    </row>
  </sheetData>
  <autoFilter ref="B8:AE57" xr:uid="{00000000-0009-0000-0000-000009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1:S42 S11:S12 S14 S18:S23 S25:S28 S30:S31 S33:S39 X44:X54 X41:X42 X11:X12 X14 X18:X23 X25:X28 X30:X31 X33:X39 S44:S63" xr:uid="{00000000-0002-0000-0900-000000000000}">
      <formula1>P11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66FFCC"/>
  </sheetPr>
  <dimension ref="A1:AG98"/>
  <sheetViews>
    <sheetView topLeftCell="B1" zoomScale="70" zoomScaleNormal="70" workbookViewId="0">
      <pane xSplit="9" ySplit="8" topLeftCell="Y72" activePane="bottomRight" state="frozen"/>
      <selection activeCell="E57" sqref="E57"/>
      <selection pane="topRight" activeCell="E57" sqref="E57"/>
      <selection pane="bottomLeft" activeCell="E57" sqref="E57"/>
      <selection pane="bottomRight" activeCell="E91" sqref="E91"/>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2" width="8.5703125" customWidth="1"/>
    <col min="23" max="23" width="8.5703125" style="669" customWidth="1"/>
    <col min="24" max="25" width="15.5703125" customWidth="1"/>
    <col min="26" max="26" width="1.5703125" customWidth="1"/>
    <col min="27" max="29" width="15.5703125" customWidth="1"/>
    <col min="30" max="30" width="19.28515625" customWidth="1"/>
    <col min="31" max="31" width="18.28515625" customWidth="1"/>
    <col min="32" max="32" width="38.140625" style="591" customWidth="1"/>
    <col min="33" max="33" width="24" style="591" customWidth="1"/>
  </cols>
  <sheetData>
    <row r="1" spans="1:33" s="188" customFormat="1" x14ac:dyDescent="0.25">
      <c r="B1" s="188" t="str">
        <f>'Valuation Summary'!A1</f>
        <v>Mulalley &amp; Co Ltd</v>
      </c>
      <c r="W1" s="668"/>
      <c r="AF1" s="590"/>
      <c r="AG1" s="590"/>
    </row>
    <row r="2" spans="1:33" s="188" customFormat="1" x14ac:dyDescent="0.25">
      <c r="W2" s="668"/>
      <c r="AF2" s="590"/>
      <c r="AG2" s="590"/>
    </row>
    <row r="3" spans="1:33" s="188" customFormat="1" x14ac:dyDescent="0.25">
      <c r="B3" s="188" t="str">
        <f>'Valuation Summary'!A3</f>
        <v>Camden Better Homes - NW5 Blocks</v>
      </c>
      <c r="W3" s="668"/>
      <c r="AF3" s="590"/>
      <c r="AG3" s="590"/>
    </row>
    <row r="4" spans="1:33" s="188" customFormat="1" x14ac:dyDescent="0.25">
      <c r="W4" s="668"/>
      <c r="AF4" s="590"/>
      <c r="AG4" s="590"/>
    </row>
    <row r="5" spans="1:33" s="188" customFormat="1" x14ac:dyDescent="0.25">
      <c r="B5" s="188" t="s">
        <v>600</v>
      </c>
      <c r="W5" s="668"/>
      <c r="AF5" s="590"/>
      <c r="AG5" s="590"/>
    </row>
    <row r="6" spans="1:33" s="188" customFormat="1" ht="16.5" thickBot="1" x14ac:dyDescent="0.3">
      <c r="B6" s="189"/>
      <c r="C6" s="190"/>
      <c r="D6" s="191"/>
      <c r="E6" s="190"/>
      <c r="F6" s="191"/>
      <c r="G6" s="191"/>
      <c r="H6" s="192"/>
      <c r="I6" s="191"/>
      <c r="J6" s="193"/>
      <c r="K6" s="191"/>
      <c r="L6" s="194"/>
      <c r="M6" s="193"/>
      <c r="N6" s="194"/>
      <c r="O6" s="195"/>
      <c r="P6" s="196"/>
      <c r="Q6" s="197"/>
      <c r="R6" s="193"/>
      <c r="S6" s="193"/>
      <c r="T6" s="193"/>
      <c r="W6" s="668"/>
      <c r="AF6" s="596"/>
      <c r="AG6" s="596"/>
    </row>
    <row r="7" spans="1:33"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8" t="s">
        <v>764</v>
      </c>
      <c r="AG7" s="588" t="s">
        <v>765</v>
      </c>
    </row>
    <row r="8" spans="1:33" s="272" customFormat="1" ht="75.75" thickBot="1" x14ac:dyDescent="0.3">
      <c r="A8" s="264" t="s">
        <v>377</v>
      </c>
      <c r="B8" s="265" t="s">
        <v>94</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c r="AF8" s="587"/>
      <c r="AG8" s="587"/>
    </row>
    <row r="9" spans="1:33"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3" x14ac:dyDescent="0.25">
      <c r="A10" s="29" t="s">
        <v>429</v>
      </c>
      <c r="B10" s="346" t="s">
        <v>94</v>
      </c>
      <c r="C10" s="321" t="s">
        <v>372</v>
      </c>
      <c r="D10" s="322" t="s">
        <v>378</v>
      </c>
      <c r="E10" s="323"/>
      <c r="F10" s="324"/>
      <c r="G10" s="324"/>
      <c r="H10" s="325"/>
      <c r="I10" s="324"/>
      <c r="J10" s="326"/>
      <c r="K10" s="326"/>
      <c r="L10" s="326"/>
      <c r="M10" s="326"/>
      <c r="N10" s="326"/>
      <c r="O10" s="327"/>
      <c r="P10" s="347"/>
      <c r="Q10" s="348"/>
      <c r="R10" s="348"/>
      <c r="S10" s="348"/>
      <c r="T10" s="348"/>
      <c r="U10" s="111"/>
      <c r="V10" s="111"/>
      <c r="W10" s="670"/>
      <c r="X10" s="111"/>
      <c r="Y10" s="111"/>
      <c r="AA10" s="75"/>
      <c r="AB10" s="75"/>
      <c r="AC10" s="75"/>
      <c r="AD10" s="75"/>
    </row>
    <row r="11" spans="1:33" ht="90" x14ac:dyDescent="0.25">
      <c r="A11" s="29"/>
      <c r="B11" s="346" t="s">
        <v>94</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672">
        <v>1</v>
      </c>
      <c r="X11" s="287">
        <v>0</v>
      </c>
      <c r="Y11" s="328">
        <f>W11*X11</f>
        <v>0</v>
      </c>
      <c r="Z11" s="18"/>
      <c r="AA11" s="336">
        <v>0</v>
      </c>
      <c r="AB11" s="337">
        <f>Y11*AA11</f>
        <v>0</v>
      </c>
      <c r="AC11" s="338">
        <v>0</v>
      </c>
      <c r="AD11" s="339">
        <f>Y11*AC11</f>
        <v>0</v>
      </c>
      <c r="AE11" s="340">
        <f>AB11-AD11</f>
        <v>0</v>
      </c>
    </row>
    <row r="12" spans="1:33" ht="45" x14ac:dyDescent="0.25">
      <c r="A12" s="29"/>
      <c r="B12" s="346" t="s">
        <v>94</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672">
        <v>47</v>
      </c>
      <c r="X12" s="287">
        <v>8.6880000000000006</v>
      </c>
      <c r="Y12" s="328">
        <f t="shared" ref="Y12:Y53" si="0">W12*X12</f>
        <v>408.33600000000001</v>
      </c>
      <c r="Z12" s="18"/>
      <c r="AA12" s="336">
        <v>1</v>
      </c>
      <c r="AB12" s="337">
        <f t="shared" ref="AB12:AB53" si="1">Y12*AA12</f>
        <v>408.33600000000001</v>
      </c>
      <c r="AC12" s="338">
        <v>1</v>
      </c>
      <c r="AD12" s="339">
        <f t="shared" ref="AD12:AD53" si="2">Y12*AC12</f>
        <v>408.33600000000001</v>
      </c>
      <c r="AE12" s="340">
        <f t="shared" ref="AE12:AE58" si="3">AB12-AD12</f>
        <v>0</v>
      </c>
    </row>
    <row r="13" spans="1:33" x14ac:dyDescent="0.25">
      <c r="A13" s="15"/>
      <c r="B13" s="346" t="s">
        <v>94</v>
      </c>
      <c r="C13" s="321" t="s">
        <v>308</v>
      </c>
      <c r="D13" s="322" t="s">
        <v>378</v>
      </c>
      <c r="E13" s="323"/>
      <c r="F13" s="350"/>
      <c r="G13" s="350"/>
      <c r="H13" s="325"/>
      <c r="I13" s="350"/>
      <c r="J13" s="326"/>
      <c r="K13" s="324"/>
      <c r="L13" s="288"/>
      <c r="M13" s="326"/>
      <c r="N13" s="119"/>
      <c r="O13" s="327"/>
      <c r="P13" s="347"/>
      <c r="Q13" s="348"/>
      <c r="R13" s="348"/>
      <c r="S13" s="348"/>
      <c r="T13" s="348"/>
      <c r="U13" s="111"/>
      <c r="V13" s="324"/>
      <c r="W13" s="672"/>
      <c r="X13" s="348"/>
      <c r="Y13" s="328">
        <f t="shared" si="0"/>
        <v>0</v>
      </c>
      <c r="Z13" s="18"/>
      <c r="AA13" s="336">
        <v>0</v>
      </c>
      <c r="AB13" s="337">
        <f t="shared" si="1"/>
        <v>0</v>
      </c>
      <c r="AC13" s="338">
        <v>0</v>
      </c>
      <c r="AD13" s="339">
        <f t="shared" si="2"/>
        <v>0</v>
      </c>
      <c r="AE13" s="340">
        <f t="shared" si="3"/>
        <v>0</v>
      </c>
    </row>
    <row r="14" spans="1:33" ht="30" x14ac:dyDescent="0.25">
      <c r="A14" s="15"/>
      <c r="B14" s="346" t="s">
        <v>94</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672">
        <v>1</v>
      </c>
      <c r="X14" s="287">
        <v>222.29999999999998</v>
      </c>
      <c r="Y14" s="328">
        <f t="shared" si="0"/>
        <v>222.29999999999998</v>
      </c>
      <c r="Z14" s="18"/>
      <c r="AA14" s="336">
        <v>1</v>
      </c>
      <c r="AB14" s="337">
        <f t="shared" si="1"/>
        <v>222.29999999999998</v>
      </c>
      <c r="AC14" s="338">
        <v>1</v>
      </c>
      <c r="AD14" s="339">
        <f t="shared" si="2"/>
        <v>222.29999999999998</v>
      </c>
      <c r="AE14" s="340">
        <f t="shared" si="3"/>
        <v>0</v>
      </c>
    </row>
    <row r="15" spans="1:33" ht="15.75" x14ac:dyDescent="0.25">
      <c r="A15" s="15"/>
      <c r="B15" s="346" t="s">
        <v>94</v>
      </c>
      <c r="C15" s="321" t="s">
        <v>308</v>
      </c>
      <c r="D15" s="322" t="s">
        <v>25</v>
      </c>
      <c r="E15" s="323" t="s">
        <v>430</v>
      </c>
      <c r="F15" s="350"/>
      <c r="G15" s="350"/>
      <c r="H15" s="325">
        <v>1.47</v>
      </c>
      <c r="I15" s="350"/>
      <c r="J15" s="326" t="s">
        <v>379</v>
      </c>
      <c r="K15" s="324" t="s">
        <v>380</v>
      </c>
      <c r="L15" s="288">
        <v>1</v>
      </c>
      <c r="M15" s="349">
        <v>1000</v>
      </c>
      <c r="N15" s="119">
        <v>1000</v>
      </c>
      <c r="O15" s="327"/>
      <c r="P15" s="328" t="e">
        <v>#VALUE!</v>
      </c>
      <c r="Q15" s="329">
        <f>IF(J15="PROV SUM",N15,L15*P15)</f>
        <v>1000</v>
      </c>
      <c r="R15" s="287" t="s">
        <v>381</v>
      </c>
      <c r="S15" s="287" t="s">
        <v>381</v>
      </c>
      <c r="T15" s="329">
        <f>IF(J15="SC024",N15,IF(ISERROR(S15),"",IF(J15="PROV SUM",N15,L15*S15)))</f>
        <v>1000</v>
      </c>
      <c r="U15" s="111"/>
      <c r="V15" s="324" t="s">
        <v>380</v>
      </c>
      <c r="W15" s="672">
        <v>1</v>
      </c>
      <c r="X15" s="287">
        <v>5000</v>
      </c>
      <c r="Y15" s="328">
        <f>X15*W15</f>
        <v>5000</v>
      </c>
      <c r="Z15" s="18"/>
      <c r="AA15" s="336">
        <v>0</v>
      </c>
      <c r="AB15" s="337">
        <f t="shared" si="1"/>
        <v>0</v>
      </c>
      <c r="AC15" s="338">
        <v>0</v>
      </c>
      <c r="AD15" s="339">
        <f t="shared" si="2"/>
        <v>0</v>
      </c>
      <c r="AE15" s="340">
        <f t="shared" si="3"/>
        <v>0</v>
      </c>
      <c r="AF15" s="591" t="s">
        <v>784</v>
      </c>
    </row>
    <row r="16" spans="1:33" x14ac:dyDescent="0.25">
      <c r="A16" s="15"/>
      <c r="B16" s="346" t="s">
        <v>94</v>
      </c>
      <c r="C16" s="321" t="s">
        <v>285</v>
      </c>
      <c r="D16" s="322" t="s">
        <v>378</v>
      </c>
      <c r="E16" s="323"/>
      <c r="F16" s="350"/>
      <c r="G16" s="350"/>
      <c r="H16" s="325"/>
      <c r="I16" s="350"/>
      <c r="J16" s="326"/>
      <c r="K16" s="324"/>
      <c r="L16" s="288"/>
      <c r="M16" s="326"/>
      <c r="N16" s="119"/>
      <c r="O16" s="327"/>
      <c r="P16" s="347"/>
      <c r="Q16" s="348"/>
      <c r="R16" s="348"/>
      <c r="S16" s="348"/>
      <c r="T16" s="348"/>
      <c r="U16" s="111"/>
      <c r="V16" s="324"/>
      <c r="W16" s="672"/>
      <c r="X16" s="348"/>
      <c r="Y16" s="328">
        <f t="shared" si="0"/>
        <v>0</v>
      </c>
      <c r="Z16" s="18"/>
      <c r="AA16" s="336">
        <v>0</v>
      </c>
      <c r="AB16" s="337">
        <f t="shared" si="1"/>
        <v>0</v>
      </c>
      <c r="AC16" s="338">
        <v>0</v>
      </c>
      <c r="AD16" s="339">
        <f t="shared" si="2"/>
        <v>0</v>
      </c>
      <c r="AE16" s="340">
        <f t="shared" si="3"/>
        <v>0</v>
      </c>
      <c r="AG16" s="617">
        <f>AG17+AG18+AG19+AG20</f>
        <v>9.06</v>
      </c>
    </row>
    <row r="17" spans="1:33" ht="60.75" x14ac:dyDescent="0.25">
      <c r="A17" s="15"/>
      <c r="B17" s="346" t="s">
        <v>94</v>
      </c>
      <c r="C17" s="321" t="s">
        <v>285</v>
      </c>
      <c r="D17" s="322" t="s">
        <v>25</v>
      </c>
      <c r="E17" s="368" t="s">
        <v>500</v>
      </c>
      <c r="F17" s="350"/>
      <c r="G17" s="350"/>
      <c r="H17" s="325">
        <v>5.0999999999999996</v>
      </c>
      <c r="I17" s="350"/>
      <c r="J17" s="326" t="s">
        <v>307</v>
      </c>
      <c r="K17" s="324" t="s">
        <v>139</v>
      </c>
      <c r="L17" s="288">
        <v>1</v>
      </c>
      <c r="M17" s="349">
        <v>480</v>
      </c>
      <c r="N17" s="119">
        <v>480</v>
      </c>
      <c r="O17" s="327"/>
      <c r="P17" s="328" t="e">
        <v>#VALUE!</v>
      </c>
      <c r="Q17" s="329" t="e">
        <f>IF(J17="PROV SUM",N17,L17*P17)</f>
        <v>#VALUE!</v>
      </c>
      <c r="R17" s="287">
        <v>0</v>
      </c>
      <c r="S17" s="287">
        <v>408</v>
      </c>
      <c r="T17" s="329">
        <f>IF(J17="SC024",N17,IF(ISERROR(S17),"",IF(J17="PROV SUM",N17,L17*S17)))</f>
        <v>408</v>
      </c>
      <c r="U17" s="111"/>
      <c r="V17" s="324" t="s">
        <v>139</v>
      </c>
      <c r="W17" s="672">
        <v>1</v>
      </c>
      <c r="X17" s="287">
        <v>408</v>
      </c>
      <c r="Y17" s="328">
        <f t="shared" si="0"/>
        <v>408</v>
      </c>
      <c r="Z17" s="18"/>
      <c r="AA17" s="336">
        <v>0</v>
      </c>
      <c r="AB17" s="337">
        <f t="shared" si="1"/>
        <v>0</v>
      </c>
      <c r="AC17" s="338">
        <v>0</v>
      </c>
      <c r="AD17" s="339">
        <f t="shared" si="2"/>
        <v>0</v>
      </c>
      <c r="AE17" s="340">
        <f t="shared" si="3"/>
        <v>0</v>
      </c>
      <c r="AF17" s="598" t="s">
        <v>785</v>
      </c>
    </row>
    <row r="18" spans="1:33" ht="45" x14ac:dyDescent="0.25">
      <c r="A18" s="15"/>
      <c r="B18" s="346" t="s">
        <v>94</v>
      </c>
      <c r="C18" s="321" t="s">
        <v>285</v>
      </c>
      <c r="D18" s="322" t="s">
        <v>25</v>
      </c>
      <c r="E18" s="323" t="s">
        <v>290</v>
      </c>
      <c r="F18" s="350"/>
      <c r="G18" s="350"/>
      <c r="H18" s="325">
        <v>5.9099999999999797</v>
      </c>
      <c r="I18" s="350"/>
      <c r="J18" s="326" t="s">
        <v>291</v>
      </c>
      <c r="K18" s="324" t="s">
        <v>104</v>
      </c>
      <c r="L18" s="288">
        <v>2</v>
      </c>
      <c r="M18" s="349">
        <v>14.7</v>
      </c>
      <c r="N18" s="119">
        <v>29.4</v>
      </c>
      <c r="O18" s="327"/>
      <c r="P18" s="328" t="e">
        <v>#VALUE!</v>
      </c>
      <c r="Q18" s="329" t="e">
        <f>IF(J18="PROV SUM",N18,L18*P18)</f>
        <v>#VALUE!</v>
      </c>
      <c r="R18" s="287">
        <v>0</v>
      </c>
      <c r="S18" s="287">
        <v>13.031549999999999</v>
      </c>
      <c r="T18" s="329">
        <f>IF(J18="SC024",N18,IF(ISERROR(S18),"",IF(J18="PROV SUM",N18,L18*S18)))</f>
        <v>26.063099999999999</v>
      </c>
      <c r="U18" s="111"/>
      <c r="V18" s="324" t="s">
        <v>104</v>
      </c>
      <c r="W18" s="672">
        <v>2</v>
      </c>
      <c r="X18" s="287">
        <v>13.031549999999999</v>
      </c>
      <c r="Y18" s="328">
        <f t="shared" si="0"/>
        <v>26.063099999999999</v>
      </c>
      <c r="Z18" s="18"/>
      <c r="AA18" s="336">
        <v>0</v>
      </c>
      <c r="AB18" s="337">
        <f t="shared" si="1"/>
        <v>0</v>
      </c>
      <c r="AC18" s="338">
        <v>0</v>
      </c>
      <c r="AD18" s="339">
        <f t="shared" si="2"/>
        <v>0</v>
      </c>
      <c r="AE18" s="340">
        <f t="shared" si="3"/>
        <v>0</v>
      </c>
    </row>
    <row r="19" spans="1:33" ht="75" x14ac:dyDescent="0.25">
      <c r="A19" s="15"/>
      <c r="B19" s="346" t="s">
        <v>94</v>
      </c>
      <c r="C19" s="321" t="s">
        <v>285</v>
      </c>
      <c r="D19" s="322" t="s">
        <v>25</v>
      </c>
      <c r="E19" s="323" t="s">
        <v>300</v>
      </c>
      <c r="F19" s="350"/>
      <c r="G19" s="350"/>
      <c r="H19" s="325">
        <v>5.1540000000000203</v>
      </c>
      <c r="I19" s="350"/>
      <c r="J19" s="326" t="s">
        <v>301</v>
      </c>
      <c r="K19" s="324" t="s">
        <v>79</v>
      </c>
      <c r="L19" s="288">
        <v>6</v>
      </c>
      <c r="M19" s="349">
        <v>16.28</v>
      </c>
      <c r="N19" s="119">
        <v>97.68</v>
      </c>
      <c r="O19" s="327"/>
      <c r="P19" s="328" t="e">
        <v>#VALUE!</v>
      </c>
      <c r="Q19" s="329" t="e">
        <f>IF(J19="PROV SUM",N19,L19*P19)</f>
        <v>#VALUE!</v>
      </c>
      <c r="R19" s="287">
        <v>0</v>
      </c>
      <c r="S19" s="287">
        <v>13.714272000000001</v>
      </c>
      <c r="T19" s="329">
        <f>IF(J19="SC024",N19,IF(ISERROR(S19),"",IF(J19="PROV SUM",N19,L19*S19)))</f>
        <v>82.285632000000007</v>
      </c>
      <c r="U19" s="111"/>
      <c r="V19" s="324" t="s">
        <v>79</v>
      </c>
      <c r="W19" s="672">
        <v>6</v>
      </c>
      <c r="X19" s="287">
        <v>13.714272000000001</v>
      </c>
      <c r="Y19" s="328">
        <f t="shared" si="0"/>
        <v>82.285632000000007</v>
      </c>
      <c r="Z19" s="18"/>
      <c r="AA19" s="336">
        <v>0</v>
      </c>
      <c r="AB19" s="337">
        <f t="shared" si="1"/>
        <v>0</v>
      </c>
      <c r="AC19" s="338">
        <v>0</v>
      </c>
      <c r="AD19" s="339">
        <f t="shared" si="2"/>
        <v>0</v>
      </c>
      <c r="AE19" s="340">
        <f t="shared" si="3"/>
        <v>0</v>
      </c>
      <c r="AF19" s="599" t="s">
        <v>786</v>
      </c>
    </row>
    <row r="20" spans="1:33" ht="30" x14ac:dyDescent="0.25">
      <c r="A20" s="15"/>
      <c r="B20" s="346" t="s">
        <v>94</v>
      </c>
      <c r="C20" s="321" t="s">
        <v>285</v>
      </c>
      <c r="D20" s="322" t="s">
        <v>25</v>
      </c>
      <c r="E20" s="323" t="s">
        <v>292</v>
      </c>
      <c r="F20" s="350"/>
      <c r="G20" s="350"/>
      <c r="H20" s="325">
        <v>5.1730000000000196</v>
      </c>
      <c r="I20" s="350"/>
      <c r="J20" s="326" t="s">
        <v>293</v>
      </c>
      <c r="K20" s="324" t="s">
        <v>79</v>
      </c>
      <c r="L20" s="288">
        <v>1</v>
      </c>
      <c r="M20" s="349">
        <v>12.5</v>
      </c>
      <c r="N20" s="119">
        <v>12.5</v>
      </c>
      <c r="O20" s="327"/>
      <c r="P20" s="328" t="e">
        <v>#VALUE!</v>
      </c>
      <c r="Q20" s="329" t="e">
        <f>IF(J20="PROV SUM",N20,L20*P20)</f>
        <v>#VALUE!</v>
      </c>
      <c r="R20" s="287">
        <v>0</v>
      </c>
      <c r="S20" s="287">
        <v>9.0625</v>
      </c>
      <c r="T20" s="329">
        <f>IF(J20="SC024",N20,IF(ISERROR(S20),"",IF(J20="PROV SUM",N20,L20*S20)))</f>
        <v>9.0625</v>
      </c>
      <c r="U20" s="111"/>
      <c r="V20" s="324" t="s">
        <v>79</v>
      </c>
      <c r="W20" s="672">
        <v>1</v>
      </c>
      <c r="X20" s="287">
        <v>9.0625</v>
      </c>
      <c r="Y20" s="328">
        <f t="shared" si="0"/>
        <v>9.0625</v>
      </c>
      <c r="Z20" s="18"/>
      <c r="AA20" s="336">
        <v>1</v>
      </c>
      <c r="AB20" s="337">
        <f t="shared" si="1"/>
        <v>9.0625</v>
      </c>
      <c r="AC20" s="338">
        <v>1</v>
      </c>
      <c r="AD20" s="339">
        <f t="shared" si="2"/>
        <v>9.0625</v>
      </c>
      <c r="AE20" s="340">
        <f t="shared" si="3"/>
        <v>0</v>
      </c>
      <c r="AG20" s="591">
        <v>9.06</v>
      </c>
    </row>
    <row r="21" spans="1:33" x14ac:dyDescent="0.25">
      <c r="A21" s="15"/>
      <c r="B21" s="346" t="s">
        <v>94</v>
      </c>
      <c r="C21" s="351" t="s">
        <v>189</v>
      </c>
      <c r="D21" s="322" t="s">
        <v>378</v>
      </c>
      <c r="E21" s="323"/>
      <c r="F21" s="350"/>
      <c r="G21" s="350"/>
      <c r="H21" s="325"/>
      <c r="I21" s="350"/>
      <c r="J21" s="326"/>
      <c r="K21" s="324"/>
      <c r="L21" s="288"/>
      <c r="M21" s="326"/>
      <c r="N21" s="288"/>
      <c r="O21" s="327"/>
      <c r="P21" s="326"/>
      <c r="Q21" s="286"/>
      <c r="R21" s="286"/>
      <c r="S21" s="286"/>
      <c r="T21" s="286"/>
      <c r="U21" s="111"/>
      <c r="V21" s="324"/>
      <c r="W21" s="672"/>
      <c r="X21" s="286"/>
      <c r="Y21" s="328">
        <f t="shared" si="0"/>
        <v>0</v>
      </c>
      <c r="Z21" s="18"/>
      <c r="AA21" s="336">
        <v>0</v>
      </c>
      <c r="AB21" s="337">
        <f t="shared" si="1"/>
        <v>0</v>
      </c>
      <c r="AC21" s="338">
        <v>0</v>
      </c>
      <c r="AD21" s="339">
        <f t="shared" si="2"/>
        <v>0</v>
      </c>
      <c r="AE21" s="340">
        <f t="shared" si="3"/>
        <v>0</v>
      </c>
    </row>
    <row r="22" spans="1:33" ht="30" x14ac:dyDescent="0.25">
      <c r="A22" s="15"/>
      <c r="B22" s="346" t="s">
        <v>94</v>
      </c>
      <c r="C22" s="351" t="s">
        <v>189</v>
      </c>
      <c r="D22" s="322" t="s">
        <v>25</v>
      </c>
      <c r="E22" s="323" t="s">
        <v>337</v>
      </c>
      <c r="F22" s="350"/>
      <c r="G22" s="350"/>
      <c r="H22" s="325">
        <v>6.91</v>
      </c>
      <c r="I22" s="350"/>
      <c r="J22" s="326" t="s">
        <v>338</v>
      </c>
      <c r="K22" s="324" t="s">
        <v>79</v>
      </c>
      <c r="L22" s="288">
        <v>5</v>
      </c>
      <c r="M22" s="349">
        <v>20.13</v>
      </c>
      <c r="N22" s="288">
        <v>100.65</v>
      </c>
      <c r="O22" s="327"/>
      <c r="P22" s="328" t="e">
        <v>#VALUE!</v>
      </c>
      <c r="Q22" s="329" t="e">
        <f>IF(J22="PROV SUM",N22,L22*P22)</f>
        <v>#VALUE!</v>
      </c>
      <c r="R22" s="287">
        <v>0</v>
      </c>
      <c r="S22" s="287">
        <v>14.594249999999999</v>
      </c>
      <c r="T22" s="329">
        <f>IF(J22="SC024",N22,IF(ISERROR(S22),"",IF(J22="PROV SUM",N22,L22*S22)))</f>
        <v>72.971249999999998</v>
      </c>
      <c r="U22" s="111"/>
      <c r="V22" s="324" t="s">
        <v>79</v>
      </c>
      <c r="W22" s="672">
        <v>5</v>
      </c>
      <c r="X22" s="287">
        <v>14.594249999999999</v>
      </c>
      <c r="Y22" s="328">
        <f t="shared" si="0"/>
        <v>72.971249999999998</v>
      </c>
      <c r="Z22" s="18"/>
      <c r="AA22" s="336">
        <v>1</v>
      </c>
      <c r="AB22" s="337">
        <f t="shared" si="1"/>
        <v>72.971249999999998</v>
      </c>
      <c r="AC22" s="338">
        <v>1</v>
      </c>
      <c r="AD22" s="339">
        <f t="shared" si="2"/>
        <v>72.971249999999998</v>
      </c>
      <c r="AE22" s="340">
        <f t="shared" si="3"/>
        <v>0</v>
      </c>
    </row>
    <row r="23" spans="1:33" ht="45" x14ac:dyDescent="0.25">
      <c r="A23" s="15"/>
      <c r="B23" s="346" t="s">
        <v>94</v>
      </c>
      <c r="C23" s="351" t="s">
        <v>189</v>
      </c>
      <c r="D23" s="322" t="s">
        <v>25</v>
      </c>
      <c r="E23" s="323" t="s">
        <v>236</v>
      </c>
      <c r="F23" s="350"/>
      <c r="G23" s="350"/>
      <c r="H23" s="325">
        <v>6.2140000000000404</v>
      </c>
      <c r="I23" s="350"/>
      <c r="J23" s="326" t="s">
        <v>237</v>
      </c>
      <c r="K23" s="324" t="s">
        <v>139</v>
      </c>
      <c r="L23" s="288">
        <v>1</v>
      </c>
      <c r="M23" s="349">
        <v>16.98</v>
      </c>
      <c r="N23" s="288">
        <v>16.98</v>
      </c>
      <c r="O23" s="327"/>
      <c r="P23" s="328" t="e">
        <v>#VALUE!</v>
      </c>
      <c r="Q23" s="329" t="e">
        <f>IF(J23="PROV SUM",N23,L23*P23)</f>
        <v>#VALUE!</v>
      </c>
      <c r="R23" s="287">
        <v>0</v>
      </c>
      <c r="S23" s="287">
        <v>14.433</v>
      </c>
      <c r="T23" s="329">
        <f>IF(J23="SC024",N23,IF(ISERROR(S23),"",IF(J23="PROV SUM",N23,L23*S23)))</f>
        <v>14.433</v>
      </c>
      <c r="U23" s="111"/>
      <c r="V23" s="324" t="s">
        <v>139</v>
      </c>
      <c r="W23" s="672">
        <v>1</v>
      </c>
      <c r="X23" s="287">
        <v>14.433</v>
      </c>
      <c r="Y23" s="328">
        <f t="shared" si="0"/>
        <v>14.433</v>
      </c>
      <c r="Z23" s="18"/>
      <c r="AA23" s="336">
        <v>0</v>
      </c>
      <c r="AB23" s="337">
        <f t="shared" si="1"/>
        <v>0</v>
      </c>
      <c r="AC23" s="338">
        <v>0</v>
      </c>
      <c r="AD23" s="339">
        <f t="shared" si="2"/>
        <v>0</v>
      </c>
      <c r="AE23" s="340">
        <f t="shared" si="3"/>
        <v>0</v>
      </c>
    </row>
    <row r="24" spans="1:33" ht="30" x14ac:dyDescent="0.25">
      <c r="A24" s="15"/>
      <c r="B24" s="346" t="s">
        <v>94</v>
      </c>
      <c r="C24" s="351" t="s">
        <v>189</v>
      </c>
      <c r="D24" s="322" t="s">
        <v>25</v>
      </c>
      <c r="E24" s="323" t="s">
        <v>411</v>
      </c>
      <c r="F24" s="350"/>
      <c r="G24" s="350"/>
      <c r="H24" s="325">
        <v>6.2360000000000504</v>
      </c>
      <c r="I24" s="350"/>
      <c r="J24" s="326" t="s">
        <v>251</v>
      </c>
      <c r="K24" s="324" t="s">
        <v>79</v>
      </c>
      <c r="L24" s="288">
        <v>28</v>
      </c>
      <c r="M24" s="349">
        <v>25.87</v>
      </c>
      <c r="N24" s="288">
        <v>724.36</v>
      </c>
      <c r="O24" s="327"/>
      <c r="P24" s="328" t="e">
        <v>#VALUE!</v>
      </c>
      <c r="Q24" s="329" t="e">
        <f>IF(J24="PROV SUM",N24,L24*P24)</f>
        <v>#VALUE!</v>
      </c>
      <c r="R24" s="287">
        <v>0</v>
      </c>
      <c r="S24" s="287">
        <v>21.9895</v>
      </c>
      <c r="T24" s="329">
        <f>IF(J24="SC024",N24,IF(ISERROR(S24),"",IF(J24="PROV SUM",N24,L24*S24)))</f>
        <v>615.70600000000002</v>
      </c>
      <c r="U24" s="111"/>
      <c r="V24" s="324" t="s">
        <v>79</v>
      </c>
      <c r="W24" s="672">
        <v>28</v>
      </c>
      <c r="X24" s="287">
        <v>21.9895</v>
      </c>
      <c r="Y24" s="328">
        <f t="shared" si="0"/>
        <v>615.70600000000002</v>
      </c>
      <c r="Z24" s="18"/>
      <c r="AA24" s="336">
        <v>1</v>
      </c>
      <c r="AB24" s="337">
        <f t="shared" si="1"/>
        <v>615.70600000000002</v>
      </c>
      <c r="AC24" s="338">
        <v>1</v>
      </c>
      <c r="AD24" s="339">
        <f t="shared" si="2"/>
        <v>615.70600000000002</v>
      </c>
      <c r="AE24" s="340">
        <f t="shared" si="3"/>
        <v>0</v>
      </c>
    </row>
    <row r="25" spans="1:33" ht="30" x14ac:dyDescent="0.25">
      <c r="A25" s="15"/>
      <c r="B25" s="346" t="s">
        <v>94</v>
      </c>
      <c r="C25" s="351" t="s">
        <v>189</v>
      </c>
      <c r="D25" s="322" t="s">
        <v>25</v>
      </c>
      <c r="E25" s="323" t="s">
        <v>412</v>
      </c>
      <c r="F25" s="350"/>
      <c r="G25" s="350"/>
      <c r="H25" s="325">
        <v>6.2370000000000498</v>
      </c>
      <c r="I25" s="350"/>
      <c r="J25" s="326" t="s">
        <v>253</v>
      </c>
      <c r="K25" s="324" t="s">
        <v>104</v>
      </c>
      <c r="L25" s="288">
        <v>6</v>
      </c>
      <c r="M25" s="349">
        <v>6.28</v>
      </c>
      <c r="N25" s="288">
        <v>37.68</v>
      </c>
      <c r="O25" s="327"/>
      <c r="P25" s="328" t="e">
        <v>#VALUE!</v>
      </c>
      <c r="Q25" s="329" t="e">
        <f>IF(J25="PROV SUM",N25,L25*P25)</f>
        <v>#VALUE!</v>
      </c>
      <c r="R25" s="287">
        <v>0</v>
      </c>
      <c r="S25" s="287">
        <v>5.3380000000000001</v>
      </c>
      <c r="T25" s="329">
        <f>IF(J25="SC024",N25,IF(ISERROR(S25),"",IF(J25="PROV SUM",N25,L25*S25)))</f>
        <v>32.027999999999999</v>
      </c>
      <c r="U25" s="111"/>
      <c r="V25" s="324" t="s">
        <v>104</v>
      </c>
      <c r="W25" s="672">
        <v>6</v>
      </c>
      <c r="X25" s="287">
        <v>5.3380000000000001</v>
      </c>
      <c r="Y25" s="328">
        <f t="shared" si="0"/>
        <v>32.027999999999999</v>
      </c>
      <c r="Z25" s="18"/>
      <c r="AA25" s="336">
        <v>1</v>
      </c>
      <c r="AB25" s="337">
        <f t="shared" si="1"/>
        <v>32.027999999999999</v>
      </c>
      <c r="AC25" s="338">
        <v>1</v>
      </c>
      <c r="AD25" s="339">
        <f t="shared" si="2"/>
        <v>32.027999999999999</v>
      </c>
      <c r="AE25" s="340">
        <f t="shared" si="3"/>
        <v>0</v>
      </c>
    </row>
    <row r="26" spans="1:33" ht="45" x14ac:dyDescent="0.25">
      <c r="A26" s="15"/>
      <c r="B26" s="346" t="s">
        <v>94</v>
      </c>
      <c r="C26" s="351" t="s">
        <v>189</v>
      </c>
      <c r="D26" s="322" t="s">
        <v>25</v>
      </c>
      <c r="E26" s="323" t="s">
        <v>258</v>
      </c>
      <c r="F26" s="350"/>
      <c r="G26" s="350"/>
      <c r="H26" s="325">
        <v>6.2410000000000503</v>
      </c>
      <c r="I26" s="350"/>
      <c r="J26" s="326" t="s">
        <v>259</v>
      </c>
      <c r="K26" s="324" t="s">
        <v>139</v>
      </c>
      <c r="L26" s="288">
        <v>2</v>
      </c>
      <c r="M26" s="349">
        <v>45.53</v>
      </c>
      <c r="N26" s="288">
        <v>91.06</v>
      </c>
      <c r="O26" s="327"/>
      <c r="P26" s="328" t="e">
        <v>#VALUE!</v>
      </c>
      <c r="Q26" s="329" t="e">
        <f>IF(J26="PROV SUM",N26,L26*P26)</f>
        <v>#VALUE!</v>
      </c>
      <c r="R26" s="287">
        <v>0</v>
      </c>
      <c r="S26" s="287">
        <v>38.700499999999998</v>
      </c>
      <c r="T26" s="329">
        <f>IF(J26="SC024",N26,IF(ISERROR(S26),"",IF(J26="PROV SUM",N26,L26*S26)))</f>
        <v>77.400999999999996</v>
      </c>
      <c r="U26" s="111"/>
      <c r="V26" s="324" t="s">
        <v>139</v>
      </c>
      <c r="W26" s="672">
        <v>2</v>
      </c>
      <c r="X26" s="287">
        <v>38.700499999999998</v>
      </c>
      <c r="Y26" s="328">
        <f t="shared" si="0"/>
        <v>77.400999999999996</v>
      </c>
      <c r="Z26" s="18"/>
      <c r="AA26" s="336">
        <v>1</v>
      </c>
      <c r="AB26" s="337">
        <f t="shared" si="1"/>
        <v>77.400999999999996</v>
      </c>
      <c r="AC26" s="338">
        <v>1</v>
      </c>
      <c r="AD26" s="339">
        <f t="shared" si="2"/>
        <v>77.400999999999996</v>
      </c>
      <c r="AE26" s="340">
        <f t="shared" si="3"/>
        <v>0</v>
      </c>
    </row>
    <row r="27" spans="1:33" x14ac:dyDescent="0.25">
      <c r="A27" s="15"/>
      <c r="B27" s="346" t="s">
        <v>94</v>
      </c>
      <c r="C27" s="351" t="s">
        <v>72</v>
      </c>
      <c r="D27" s="322" t="s">
        <v>378</v>
      </c>
      <c r="E27" s="323"/>
      <c r="F27" s="350"/>
      <c r="G27" s="350"/>
      <c r="H27" s="325"/>
      <c r="I27" s="350"/>
      <c r="J27" s="326"/>
      <c r="K27" s="324"/>
      <c r="L27" s="288"/>
      <c r="M27" s="326"/>
      <c r="N27" s="288"/>
      <c r="O27" s="352"/>
      <c r="P27" s="326"/>
      <c r="Q27" s="286"/>
      <c r="R27" s="286"/>
      <c r="S27" s="286"/>
      <c r="T27" s="286"/>
      <c r="U27" s="111"/>
      <c r="V27" s="324"/>
      <c r="W27" s="672"/>
      <c r="X27" s="286"/>
      <c r="Y27" s="328">
        <f t="shared" si="0"/>
        <v>0</v>
      </c>
      <c r="Z27" s="18"/>
      <c r="AA27" s="336">
        <v>0</v>
      </c>
      <c r="AB27" s="337">
        <f t="shared" si="1"/>
        <v>0</v>
      </c>
      <c r="AC27" s="338">
        <v>0</v>
      </c>
      <c r="AD27" s="339">
        <f t="shared" si="2"/>
        <v>0</v>
      </c>
      <c r="AE27" s="340">
        <f t="shared" si="3"/>
        <v>0</v>
      </c>
      <c r="AG27" s="617">
        <f>SUM(AG28:AG31)</f>
        <v>244.6</v>
      </c>
    </row>
    <row r="28" spans="1:33" ht="60" x14ac:dyDescent="0.25">
      <c r="A28" s="15"/>
      <c r="B28" s="346" t="s">
        <v>94</v>
      </c>
      <c r="C28" s="351" t="s">
        <v>72</v>
      </c>
      <c r="D28" s="322" t="s">
        <v>25</v>
      </c>
      <c r="E28" s="323" t="s">
        <v>130</v>
      </c>
      <c r="F28" s="350"/>
      <c r="G28" s="350"/>
      <c r="H28" s="325">
        <v>3.44</v>
      </c>
      <c r="I28" s="350"/>
      <c r="J28" s="326" t="s">
        <v>131</v>
      </c>
      <c r="K28" s="324" t="s">
        <v>104</v>
      </c>
      <c r="L28" s="288">
        <v>10</v>
      </c>
      <c r="M28" s="349">
        <v>21.94</v>
      </c>
      <c r="N28" s="288">
        <v>219.4</v>
      </c>
      <c r="O28" s="352"/>
      <c r="P28" s="328" t="e">
        <v>#VALUE!</v>
      </c>
      <c r="Q28" s="329" t="e">
        <f>IF(J28="PROV SUM",N28,L28*P28)</f>
        <v>#VALUE!</v>
      </c>
      <c r="R28" s="287">
        <v>0</v>
      </c>
      <c r="S28" s="287">
        <v>19.449809999999999</v>
      </c>
      <c r="T28" s="329">
        <f>IF(J28="SC024",N28,IF(ISERROR(S28),"",IF(J28="PROV SUM",N28,L28*S28)))</f>
        <v>194.49809999999999</v>
      </c>
      <c r="U28" s="111"/>
      <c r="V28" s="324" t="s">
        <v>104</v>
      </c>
      <c r="W28" s="672">
        <v>11</v>
      </c>
      <c r="X28" s="287">
        <v>19.449809999999999</v>
      </c>
      <c r="Y28" s="328">
        <f t="shared" si="0"/>
        <v>213.94790999999998</v>
      </c>
      <c r="Z28" s="18"/>
      <c r="AA28" s="336">
        <v>1</v>
      </c>
      <c r="AB28" s="337">
        <f t="shared" si="1"/>
        <v>213.94790999999998</v>
      </c>
      <c r="AC28" s="338">
        <v>1</v>
      </c>
      <c r="AD28" s="339">
        <f t="shared" si="2"/>
        <v>213.94790999999998</v>
      </c>
      <c r="AE28" s="340">
        <f t="shared" si="3"/>
        <v>0</v>
      </c>
    </row>
    <row r="29" spans="1:33" ht="105" x14ac:dyDescent="0.25">
      <c r="A29" s="15"/>
      <c r="B29" s="346" t="s">
        <v>94</v>
      </c>
      <c r="C29" s="351" t="s">
        <v>72</v>
      </c>
      <c r="D29" s="322" t="s">
        <v>25</v>
      </c>
      <c r="E29" s="323" t="s">
        <v>95</v>
      </c>
      <c r="F29" s="350"/>
      <c r="G29" s="350"/>
      <c r="H29" s="325">
        <v>3.2179999999999902</v>
      </c>
      <c r="I29" s="350"/>
      <c r="J29" s="326" t="s">
        <v>96</v>
      </c>
      <c r="K29" s="324" t="s">
        <v>79</v>
      </c>
      <c r="L29" s="288">
        <v>50</v>
      </c>
      <c r="M29" s="349">
        <v>134.04</v>
      </c>
      <c r="N29" s="288">
        <v>6702</v>
      </c>
      <c r="O29" s="352"/>
      <c r="P29" s="328" t="e">
        <v>#VALUE!</v>
      </c>
      <c r="Q29" s="329" t="e">
        <f>IF(J29="PROV SUM",N29,L29*P29)</f>
        <v>#VALUE!</v>
      </c>
      <c r="R29" s="287">
        <v>0</v>
      </c>
      <c r="S29" s="287">
        <v>107.232</v>
      </c>
      <c r="T29" s="329">
        <f>IF(J29="SC024",N29,IF(ISERROR(S29),"",IF(J29="PROV SUM",N29,L29*S29)))</f>
        <v>5361.6</v>
      </c>
      <c r="U29" s="111"/>
      <c r="V29" s="324" t="s">
        <v>79</v>
      </c>
      <c r="W29" s="672">
        <v>57</v>
      </c>
      <c r="X29" s="287">
        <v>107.232</v>
      </c>
      <c r="Y29" s="328">
        <f t="shared" si="0"/>
        <v>6112.2240000000002</v>
      </c>
      <c r="Z29" s="18"/>
      <c r="AA29" s="336">
        <v>1</v>
      </c>
      <c r="AB29" s="337">
        <f t="shared" si="1"/>
        <v>6112.2240000000002</v>
      </c>
      <c r="AC29" s="338">
        <v>1</v>
      </c>
      <c r="AD29" s="339">
        <f t="shared" si="2"/>
        <v>6112.2240000000002</v>
      </c>
      <c r="AE29" s="340">
        <f t="shared" si="3"/>
        <v>0</v>
      </c>
      <c r="AG29" s="595"/>
    </row>
    <row r="30" spans="1:33" ht="45" x14ac:dyDescent="0.25">
      <c r="A30" s="15"/>
      <c r="B30" s="346" t="s">
        <v>94</v>
      </c>
      <c r="C30" s="351" t="s">
        <v>72</v>
      </c>
      <c r="D30" s="322" t="s">
        <v>25</v>
      </c>
      <c r="E30" s="323" t="s">
        <v>102</v>
      </c>
      <c r="F30" s="350"/>
      <c r="G30" s="350"/>
      <c r="H30" s="325">
        <v>3.2209999999999899</v>
      </c>
      <c r="I30" s="350"/>
      <c r="J30" s="326" t="s">
        <v>103</v>
      </c>
      <c r="K30" s="324" t="s">
        <v>104</v>
      </c>
      <c r="L30" s="288">
        <v>5</v>
      </c>
      <c r="M30" s="349">
        <v>61.15</v>
      </c>
      <c r="N30" s="288">
        <v>305.75</v>
      </c>
      <c r="O30" s="352"/>
      <c r="P30" s="328" t="e">
        <v>#VALUE!</v>
      </c>
      <c r="Q30" s="329" t="e">
        <f>IF(J30="PROV SUM",N30,L30*P30)</f>
        <v>#VALUE!</v>
      </c>
      <c r="R30" s="287">
        <v>0</v>
      </c>
      <c r="S30" s="287">
        <v>48.92</v>
      </c>
      <c r="T30" s="329">
        <f>IF(J30="SC024",N30,IF(ISERROR(S30),"",IF(J30="PROV SUM",N30,L30*S30)))</f>
        <v>244.60000000000002</v>
      </c>
      <c r="U30" s="111"/>
      <c r="V30" s="324" t="s">
        <v>104</v>
      </c>
      <c r="W30" s="672">
        <v>5</v>
      </c>
      <c r="X30" s="287">
        <v>48.92</v>
      </c>
      <c r="Y30" s="328">
        <f t="shared" si="0"/>
        <v>244.60000000000002</v>
      </c>
      <c r="Z30" s="18"/>
      <c r="AA30" s="336">
        <v>1</v>
      </c>
      <c r="AB30" s="337">
        <f t="shared" si="1"/>
        <v>244.60000000000002</v>
      </c>
      <c r="AC30" s="338">
        <v>1</v>
      </c>
      <c r="AD30" s="339">
        <f t="shared" si="2"/>
        <v>244.60000000000002</v>
      </c>
      <c r="AE30" s="340">
        <f t="shared" si="3"/>
        <v>0</v>
      </c>
      <c r="AG30" s="591">
        <v>244.6</v>
      </c>
    </row>
    <row r="31" spans="1:33" ht="30" x14ac:dyDescent="0.25">
      <c r="A31" s="15"/>
      <c r="B31" s="346" t="s">
        <v>94</v>
      </c>
      <c r="C31" s="351" t="s">
        <v>72</v>
      </c>
      <c r="D31" s="322" t="s">
        <v>25</v>
      </c>
      <c r="E31" s="323" t="s">
        <v>142</v>
      </c>
      <c r="F31" s="350"/>
      <c r="G31" s="350"/>
      <c r="H31" s="325">
        <v>3.3259999999999899</v>
      </c>
      <c r="I31" s="350"/>
      <c r="J31" s="326" t="s">
        <v>143</v>
      </c>
      <c r="K31" s="324" t="s">
        <v>75</v>
      </c>
      <c r="L31" s="288">
        <v>2</v>
      </c>
      <c r="M31" s="349">
        <v>10.41</v>
      </c>
      <c r="N31" s="288">
        <v>20.82</v>
      </c>
      <c r="O31" s="352"/>
      <c r="P31" s="328" t="e">
        <v>#VALUE!</v>
      </c>
      <c r="Q31" s="329" t="e">
        <f>IF(J31="PROV SUM",N31,L31*P31)</f>
        <v>#VALUE!</v>
      </c>
      <c r="R31" s="287">
        <v>0</v>
      </c>
      <c r="S31" s="287">
        <v>7.7148510000000003</v>
      </c>
      <c r="T31" s="329">
        <f>IF(J31="SC024",N31,IF(ISERROR(S31),"",IF(J31="PROV SUM",N31,L31*S31)))</f>
        <v>15.429702000000001</v>
      </c>
      <c r="U31" s="111"/>
      <c r="V31" s="324" t="s">
        <v>75</v>
      </c>
      <c r="W31" s="672">
        <v>0</v>
      </c>
      <c r="X31" s="287">
        <v>7.7148510000000003</v>
      </c>
      <c r="Y31" s="328">
        <f t="shared" si="0"/>
        <v>0</v>
      </c>
      <c r="Z31" s="18"/>
      <c r="AA31" s="336">
        <v>1</v>
      </c>
      <c r="AB31" s="337">
        <f t="shared" si="1"/>
        <v>0</v>
      </c>
      <c r="AC31" s="338">
        <v>0</v>
      </c>
      <c r="AD31" s="339">
        <f t="shared" si="2"/>
        <v>0</v>
      </c>
      <c r="AE31" s="340">
        <f t="shared" si="3"/>
        <v>0</v>
      </c>
      <c r="AF31" s="591" t="s">
        <v>787</v>
      </c>
    </row>
    <row r="32" spans="1:33" x14ac:dyDescent="0.25">
      <c r="A32" s="15"/>
      <c r="B32" s="346" t="s">
        <v>94</v>
      </c>
      <c r="C32" s="351" t="s">
        <v>164</v>
      </c>
      <c r="D32" s="322" t="s">
        <v>378</v>
      </c>
      <c r="E32" s="323"/>
      <c r="F32" s="350"/>
      <c r="G32" s="350"/>
      <c r="H32" s="325"/>
      <c r="I32" s="350"/>
      <c r="J32" s="326"/>
      <c r="K32" s="324"/>
      <c r="L32" s="288"/>
      <c r="M32" s="326"/>
      <c r="N32" s="288"/>
      <c r="O32" s="352"/>
      <c r="P32" s="326"/>
      <c r="Q32" s="286"/>
      <c r="R32" s="286"/>
      <c r="S32" s="286"/>
      <c r="T32" s="286"/>
      <c r="U32" s="111"/>
      <c r="V32" s="324"/>
      <c r="W32" s="672"/>
      <c r="X32" s="286"/>
      <c r="Y32" s="328">
        <f t="shared" si="0"/>
        <v>0</v>
      </c>
      <c r="Z32" s="18"/>
      <c r="AA32" s="336">
        <v>0</v>
      </c>
      <c r="AB32" s="337">
        <f t="shared" si="1"/>
        <v>0</v>
      </c>
      <c r="AC32" s="338">
        <v>0</v>
      </c>
      <c r="AD32" s="339">
        <f t="shared" si="2"/>
        <v>0</v>
      </c>
      <c r="AE32" s="340">
        <f t="shared" si="3"/>
        <v>0</v>
      </c>
      <c r="AG32" s="617">
        <f>SUM(AG33:AG34)</f>
        <v>4622.8500000000004</v>
      </c>
    </row>
    <row r="33" spans="1:33" ht="90" x14ac:dyDescent="0.25">
      <c r="A33" s="15"/>
      <c r="B33" s="346" t="s">
        <v>94</v>
      </c>
      <c r="C33" s="351" t="s">
        <v>164</v>
      </c>
      <c r="D33" s="322" t="s">
        <v>25</v>
      </c>
      <c r="E33" s="323" t="s">
        <v>165</v>
      </c>
      <c r="F33" s="350"/>
      <c r="G33" s="350"/>
      <c r="H33" s="325">
        <v>4.28</v>
      </c>
      <c r="I33" s="350"/>
      <c r="J33" s="326" t="s">
        <v>166</v>
      </c>
      <c r="K33" s="324" t="s">
        <v>79</v>
      </c>
      <c r="L33" s="288">
        <v>2</v>
      </c>
      <c r="M33" s="349">
        <v>434.56</v>
      </c>
      <c r="N33" s="288">
        <v>869.12</v>
      </c>
      <c r="O33" s="352"/>
      <c r="P33" s="328" t="e">
        <v>#VALUE!</v>
      </c>
      <c r="Q33" s="329" t="e">
        <f>IF(J33="PROV SUM",N33,L33*P33)</f>
        <v>#VALUE!</v>
      </c>
      <c r="R33" s="287">
        <v>0</v>
      </c>
      <c r="S33" s="287">
        <v>385.23743999999999</v>
      </c>
      <c r="T33" s="329">
        <f>IF(J33="SC024",N33,IF(ISERROR(S33),"",IF(J33="PROV SUM",N33,L33*S33)))</f>
        <v>770.47487999999998</v>
      </c>
      <c r="U33" s="111"/>
      <c r="V33" s="324" t="s">
        <v>79</v>
      </c>
      <c r="W33" s="672">
        <v>12</v>
      </c>
      <c r="X33" s="287">
        <v>385.23743999999999</v>
      </c>
      <c r="Y33" s="328">
        <f t="shared" si="0"/>
        <v>4622.8492800000004</v>
      </c>
      <c r="Z33" s="18"/>
      <c r="AA33" s="336">
        <v>1</v>
      </c>
      <c r="AB33" s="337">
        <f t="shared" si="1"/>
        <v>4622.8492800000004</v>
      </c>
      <c r="AC33" s="338">
        <v>1</v>
      </c>
      <c r="AD33" s="339">
        <f t="shared" si="2"/>
        <v>4622.8492800000004</v>
      </c>
      <c r="AE33" s="340">
        <f t="shared" si="3"/>
        <v>0</v>
      </c>
      <c r="AG33" s="595">
        <v>4622.8500000000004</v>
      </c>
    </row>
    <row r="34" spans="1:33" ht="90" x14ac:dyDescent="0.25">
      <c r="A34" s="15"/>
      <c r="B34" s="346" t="s">
        <v>94</v>
      </c>
      <c r="C34" s="351" t="s">
        <v>164</v>
      </c>
      <c r="D34" s="322" t="s">
        <v>25</v>
      </c>
      <c r="E34" s="323" t="s">
        <v>171</v>
      </c>
      <c r="F34" s="350"/>
      <c r="G34" s="350"/>
      <c r="H34" s="325">
        <v>4.8999999999999799</v>
      </c>
      <c r="I34" s="350"/>
      <c r="J34" s="326" t="s">
        <v>172</v>
      </c>
      <c r="K34" s="324" t="s">
        <v>75</v>
      </c>
      <c r="L34" s="288">
        <v>9</v>
      </c>
      <c r="M34" s="349">
        <v>35.61</v>
      </c>
      <c r="N34" s="288">
        <v>320.49</v>
      </c>
      <c r="O34" s="352"/>
      <c r="P34" s="328" t="e">
        <v>#VALUE!</v>
      </c>
      <c r="Q34" s="329" t="e">
        <f>IF(J34="PROV SUM",N34,L34*P34)</f>
        <v>#VALUE!</v>
      </c>
      <c r="R34" s="287">
        <v>0</v>
      </c>
      <c r="S34" s="287">
        <v>31.568264999999997</v>
      </c>
      <c r="T34" s="329">
        <f>IF(J34="SC024",N34,IF(ISERROR(S34),"",IF(J34="PROV SUM",N34,L34*S34)))</f>
        <v>284.11438499999997</v>
      </c>
      <c r="U34" s="111"/>
      <c r="V34" s="324" t="s">
        <v>75</v>
      </c>
      <c r="W34" s="672">
        <v>9</v>
      </c>
      <c r="X34" s="287">
        <v>31.568264999999997</v>
      </c>
      <c r="Y34" s="328">
        <f t="shared" si="0"/>
        <v>284.11438499999997</v>
      </c>
      <c r="Z34" s="18"/>
      <c r="AA34" s="336">
        <v>1</v>
      </c>
      <c r="AB34" s="337">
        <f t="shared" si="1"/>
        <v>284.11438499999997</v>
      </c>
      <c r="AC34" s="338">
        <v>1</v>
      </c>
      <c r="AD34" s="339">
        <f t="shared" si="2"/>
        <v>284.11438499999997</v>
      </c>
      <c r="AE34" s="340">
        <f t="shared" si="3"/>
        <v>0</v>
      </c>
    </row>
    <row r="35" spans="1:33" x14ac:dyDescent="0.25">
      <c r="A35" s="15"/>
      <c r="B35" s="346" t="s">
        <v>94</v>
      </c>
      <c r="C35" s="351" t="s">
        <v>24</v>
      </c>
      <c r="D35" s="322" t="s">
        <v>378</v>
      </c>
      <c r="E35" s="323"/>
      <c r="F35" s="350"/>
      <c r="G35" s="350"/>
      <c r="H35" s="325"/>
      <c r="I35" s="350"/>
      <c r="J35" s="326"/>
      <c r="K35" s="324"/>
      <c r="L35" s="288"/>
      <c r="M35" s="326"/>
      <c r="N35" s="288"/>
      <c r="O35" s="352"/>
      <c r="P35" s="326"/>
      <c r="Q35" s="286"/>
      <c r="R35" s="286"/>
      <c r="S35" s="286"/>
      <c r="T35" s="286"/>
      <c r="U35" s="111"/>
      <c r="V35" s="324"/>
      <c r="W35" s="672"/>
      <c r="X35" s="286"/>
      <c r="Y35" s="328">
        <f t="shared" si="0"/>
        <v>0</v>
      </c>
      <c r="Z35" s="18"/>
      <c r="AA35" s="336">
        <v>0</v>
      </c>
      <c r="AB35" s="337">
        <f t="shared" si="1"/>
        <v>0</v>
      </c>
      <c r="AC35" s="338">
        <v>0</v>
      </c>
      <c r="AD35" s="339">
        <f t="shared" si="2"/>
        <v>0</v>
      </c>
      <c r="AE35" s="340">
        <f t="shared" si="3"/>
        <v>0</v>
      </c>
      <c r="AG35" s="634">
        <f>SUM(AG36:AG40)</f>
        <v>0</v>
      </c>
    </row>
    <row r="36" spans="1:33" ht="120" x14ac:dyDescent="0.25">
      <c r="A36" s="21"/>
      <c r="B36" s="321" t="s">
        <v>94</v>
      </c>
      <c r="C36" s="321" t="s">
        <v>24</v>
      </c>
      <c r="D36" s="322" t="s">
        <v>25</v>
      </c>
      <c r="E36" s="323" t="s">
        <v>26</v>
      </c>
      <c r="F36" s="324"/>
      <c r="G36" s="324"/>
      <c r="H36" s="325">
        <v>2.1</v>
      </c>
      <c r="I36" s="324"/>
      <c r="J36" s="326" t="s">
        <v>27</v>
      </c>
      <c r="K36" s="324" t="s">
        <v>28</v>
      </c>
      <c r="L36" s="288">
        <v>151</v>
      </c>
      <c r="M36" s="118">
        <v>12.92</v>
      </c>
      <c r="N36" s="119">
        <v>1950.92</v>
      </c>
      <c r="O36" s="327"/>
      <c r="P36" s="328" t="e">
        <v>#VALUE!</v>
      </c>
      <c r="Q36" s="329" t="e">
        <f>IF(J36="PROV SUM",N36,L36*P36)</f>
        <v>#VALUE!</v>
      </c>
      <c r="R36" s="287">
        <v>0</v>
      </c>
      <c r="S36" s="287">
        <v>16.4084</v>
      </c>
      <c r="T36" s="329">
        <f>IF(J36="SC024",N36,IF(ISERROR(S36),"",IF(J36="PROV SUM",N36,L36*S36)))</f>
        <v>2477.6684</v>
      </c>
      <c r="U36" s="111"/>
      <c r="V36" s="324" t="s">
        <v>28</v>
      </c>
      <c r="W36" s="672">
        <v>238</v>
      </c>
      <c r="X36" s="287">
        <v>16.4084</v>
      </c>
      <c r="Y36" s="328">
        <f t="shared" si="0"/>
        <v>3905.1992</v>
      </c>
      <c r="Z36" s="18"/>
      <c r="AA36" s="336">
        <v>1</v>
      </c>
      <c r="AB36" s="337">
        <f t="shared" si="1"/>
        <v>3905.1992</v>
      </c>
      <c r="AC36" s="338">
        <v>1</v>
      </c>
      <c r="AD36" s="339">
        <f t="shared" si="2"/>
        <v>3905.1992</v>
      </c>
      <c r="AE36" s="340">
        <f t="shared" si="3"/>
        <v>0</v>
      </c>
      <c r="AG36" s="594"/>
    </row>
    <row r="37" spans="1:33" ht="30" x14ac:dyDescent="0.25">
      <c r="A37" s="21"/>
      <c r="B37" s="321" t="s">
        <v>94</v>
      </c>
      <c r="C37" s="321" t="s">
        <v>24</v>
      </c>
      <c r="D37" s="322" t="s">
        <v>25</v>
      </c>
      <c r="E37" s="323" t="s">
        <v>29</v>
      </c>
      <c r="F37" s="324"/>
      <c r="G37" s="324"/>
      <c r="H37" s="325">
        <v>2.5</v>
      </c>
      <c r="I37" s="324"/>
      <c r="J37" s="326" t="s">
        <v>30</v>
      </c>
      <c r="K37" s="324" t="s">
        <v>31</v>
      </c>
      <c r="L37" s="288">
        <v>1</v>
      </c>
      <c r="M37" s="118">
        <v>420</v>
      </c>
      <c r="N37" s="119">
        <v>420</v>
      </c>
      <c r="O37" s="327"/>
      <c r="P37" s="328" t="e">
        <v>#VALUE!</v>
      </c>
      <c r="Q37" s="329" t="e">
        <f>IF(J37="PROV SUM",N37,L37*P37)</f>
        <v>#VALUE!</v>
      </c>
      <c r="R37" s="287">
        <v>0</v>
      </c>
      <c r="S37" s="287">
        <v>533.4</v>
      </c>
      <c r="T37" s="329">
        <f>IF(J37="SC024",N37,IF(ISERROR(S37),"",IF(J37="PROV SUM",N37,L37*S37)))</f>
        <v>533.4</v>
      </c>
      <c r="U37" s="111"/>
      <c r="V37" s="324" t="s">
        <v>31</v>
      </c>
      <c r="W37" s="672">
        <v>1</v>
      </c>
      <c r="X37" s="287">
        <v>533.4</v>
      </c>
      <c r="Y37" s="328">
        <f t="shared" si="0"/>
        <v>533.4</v>
      </c>
      <c r="Z37" s="18"/>
      <c r="AA37" s="336">
        <v>1</v>
      </c>
      <c r="AB37" s="337">
        <f t="shared" si="1"/>
        <v>533.4</v>
      </c>
      <c r="AC37" s="338">
        <v>1</v>
      </c>
      <c r="AD37" s="339">
        <f t="shared" si="2"/>
        <v>533.4</v>
      </c>
      <c r="AE37" s="340">
        <f t="shared" si="3"/>
        <v>0</v>
      </c>
    </row>
    <row r="38" spans="1:33" x14ac:dyDescent="0.25">
      <c r="A38" s="21"/>
      <c r="B38" s="321" t="s">
        <v>94</v>
      </c>
      <c r="C38" s="321" t="s">
        <v>24</v>
      </c>
      <c r="D38" s="322" t="s">
        <v>25</v>
      </c>
      <c r="E38" s="323" t="s">
        <v>32</v>
      </c>
      <c r="F38" s="324"/>
      <c r="G38" s="324"/>
      <c r="H38" s="325">
        <v>2.6</v>
      </c>
      <c r="I38" s="324"/>
      <c r="J38" s="326" t="s">
        <v>33</v>
      </c>
      <c r="K38" s="324" t="s">
        <v>31</v>
      </c>
      <c r="L38" s="288">
        <v>1</v>
      </c>
      <c r="M38" s="118">
        <v>50</v>
      </c>
      <c r="N38" s="119">
        <v>50</v>
      </c>
      <c r="O38" s="327"/>
      <c r="P38" s="328" t="e">
        <v>#VALUE!</v>
      </c>
      <c r="Q38" s="329" t="e">
        <f>IF(J38="PROV SUM",N38,L38*P38)</f>
        <v>#VALUE!</v>
      </c>
      <c r="R38" s="287">
        <v>0</v>
      </c>
      <c r="S38" s="287">
        <v>63.5</v>
      </c>
      <c r="T38" s="329">
        <f>IF(J38="SC024",N38,IF(ISERROR(S38),"",IF(J38="PROV SUM",N38,L38*S38)))</f>
        <v>63.5</v>
      </c>
      <c r="U38" s="111"/>
      <c r="V38" s="324" t="s">
        <v>31</v>
      </c>
      <c r="W38" s="672">
        <v>1</v>
      </c>
      <c r="X38" s="287">
        <v>63.5</v>
      </c>
      <c r="Y38" s="328">
        <f t="shared" si="0"/>
        <v>63.5</v>
      </c>
      <c r="Z38" s="18"/>
      <c r="AA38" s="336">
        <v>1</v>
      </c>
      <c r="AB38" s="337">
        <f t="shared" si="1"/>
        <v>63.5</v>
      </c>
      <c r="AC38" s="338">
        <v>1</v>
      </c>
      <c r="AD38" s="339">
        <f t="shared" si="2"/>
        <v>63.5</v>
      </c>
      <c r="AE38" s="340">
        <f t="shared" si="3"/>
        <v>0</v>
      </c>
    </row>
    <row r="39" spans="1:33" x14ac:dyDescent="0.25">
      <c r="A39" s="21"/>
      <c r="B39" s="321" t="s">
        <v>94</v>
      </c>
      <c r="C39" s="321" t="s">
        <v>24</v>
      </c>
      <c r="D39" s="322" t="s">
        <v>25</v>
      </c>
      <c r="E39" s="323" t="s">
        <v>41</v>
      </c>
      <c r="F39" s="324"/>
      <c r="G39" s="324"/>
      <c r="H39" s="325">
        <v>2.16</v>
      </c>
      <c r="I39" s="324"/>
      <c r="J39" s="326" t="s">
        <v>42</v>
      </c>
      <c r="K39" s="324" t="s">
        <v>31</v>
      </c>
      <c r="L39" s="288">
        <v>1</v>
      </c>
      <c r="M39" s="118">
        <v>379.8</v>
      </c>
      <c r="N39" s="119">
        <v>379.8</v>
      </c>
      <c r="O39" s="327"/>
      <c r="P39" s="328" t="e">
        <v>#VALUE!</v>
      </c>
      <c r="Q39" s="329" t="e">
        <f>IF(J39="PROV SUM",N39,L39*P39)</f>
        <v>#VALUE!</v>
      </c>
      <c r="R39" s="287">
        <v>0</v>
      </c>
      <c r="S39" s="287">
        <v>482.346</v>
      </c>
      <c r="T39" s="329">
        <f>IF(J39="SC024",N39,IF(ISERROR(S39),"",IF(J39="PROV SUM",N39,L39*S39)))</f>
        <v>482.346</v>
      </c>
      <c r="U39" s="111"/>
      <c r="V39" s="324" t="s">
        <v>31</v>
      </c>
      <c r="W39" s="672">
        <v>0</v>
      </c>
      <c r="X39" s="287">
        <v>482.346</v>
      </c>
      <c r="Y39" s="328">
        <f t="shared" si="0"/>
        <v>0</v>
      </c>
      <c r="Z39" s="18"/>
      <c r="AA39" s="336">
        <v>1</v>
      </c>
      <c r="AB39" s="337">
        <f t="shared" si="1"/>
        <v>0</v>
      </c>
      <c r="AC39" s="338">
        <v>0</v>
      </c>
      <c r="AD39" s="339">
        <f t="shared" si="2"/>
        <v>0</v>
      </c>
      <c r="AE39" s="340">
        <f t="shared" si="3"/>
        <v>0</v>
      </c>
    </row>
    <row r="40" spans="1:33" x14ac:dyDescent="0.25">
      <c r="A40" s="21"/>
      <c r="B40" s="321" t="s">
        <v>271</v>
      </c>
      <c r="C40" s="321" t="s">
        <v>24</v>
      </c>
      <c r="D40" s="322" t="s">
        <v>25</v>
      </c>
      <c r="E40" s="323" t="s">
        <v>43</v>
      </c>
      <c r="F40" s="324"/>
      <c r="G40" s="324"/>
      <c r="H40" s="325"/>
      <c r="I40" s="324"/>
      <c r="J40" s="326"/>
      <c r="K40" s="324"/>
      <c r="L40" s="288"/>
      <c r="M40" s="118"/>
      <c r="N40" s="119"/>
      <c r="O40" s="327"/>
      <c r="P40" s="328"/>
      <c r="Q40" s="329"/>
      <c r="R40" s="287"/>
      <c r="S40" s="287"/>
      <c r="T40" s="329"/>
      <c r="U40" s="111"/>
      <c r="V40" s="324" t="s">
        <v>31</v>
      </c>
      <c r="W40" s="672">
        <v>1</v>
      </c>
      <c r="X40" s="287">
        <v>1069.3399999999999</v>
      </c>
      <c r="Y40" s="328">
        <f t="shared" si="0"/>
        <v>1069.3399999999999</v>
      </c>
      <c r="Z40" s="18"/>
      <c r="AA40" s="336">
        <v>1</v>
      </c>
      <c r="AB40" s="337">
        <f t="shared" si="1"/>
        <v>1069.3399999999999</v>
      </c>
      <c r="AC40" s="338">
        <v>1</v>
      </c>
      <c r="AD40" s="339">
        <f t="shared" si="2"/>
        <v>1069.3399999999999</v>
      </c>
      <c r="AE40" s="340">
        <f t="shared" si="3"/>
        <v>0</v>
      </c>
    </row>
    <row r="41" spans="1:33" ht="60" x14ac:dyDescent="0.25">
      <c r="A41" s="21"/>
      <c r="B41" s="321" t="s">
        <v>94</v>
      </c>
      <c r="C41" s="321" t="s">
        <v>24</v>
      </c>
      <c r="D41" s="322" t="s">
        <v>25</v>
      </c>
      <c r="E41" s="323" t="s">
        <v>382</v>
      </c>
      <c r="F41" s="324"/>
      <c r="G41" s="324"/>
      <c r="H41" s="325"/>
      <c r="I41" s="324"/>
      <c r="J41" s="326" t="s">
        <v>383</v>
      </c>
      <c r="K41" s="324" t="s">
        <v>31</v>
      </c>
      <c r="L41" s="288"/>
      <c r="M41" s="118">
        <v>4.8300000000000003E-2</v>
      </c>
      <c r="N41" s="119">
        <v>0</v>
      </c>
      <c r="O41" s="327"/>
      <c r="P41" s="328" t="e">
        <v>#VALUE!</v>
      </c>
      <c r="Q41" s="329" t="e">
        <f>IF(J41="PROV SUM",N41,L41*P41)</f>
        <v>#VALUE!</v>
      </c>
      <c r="R41" s="287" t="e">
        <v>#N/A</v>
      </c>
      <c r="S41" s="287" t="e">
        <v>#N/A</v>
      </c>
      <c r="T41" s="329">
        <f>IF(J41="SC024",N41,IF(ISERROR(S41),"",IF(J41="PROV SUM",N41,L41*S41)))</f>
        <v>0</v>
      </c>
      <c r="U41" s="111"/>
      <c r="V41" s="324" t="s">
        <v>416</v>
      </c>
      <c r="W41" s="672">
        <v>8.6</v>
      </c>
      <c r="X41" s="369">
        <f>SUM(Y36+Y37+Y38+Y76)*0.0483</f>
        <v>297.80810135999997</v>
      </c>
      <c r="Y41" s="328">
        <f>X41*W41</f>
        <v>2561.1496716959996</v>
      </c>
      <c r="Z41" s="18"/>
      <c r="AA41" s="336">
        <v>1</v>
      </c>
      <c r="AB41" s="337">
        <f t="shared" si="1"/>
        <v>2561.1496716959996</v>
      </c>
      <c r="AC41" s="338">
        <v>0</v>
      </c>
      <c r="AD41" s="339">
        <f t="shared" si="2"/>
        <v>0</v>
      </c>
      <c r="AE41" s="340">
        <f t="shared" si="3"/>
        <v>2561.1496716959996</v>
      </c>
      <c r="AF41" s="595" t="s">
        <v>776</v>
      </c>
    </row>
    <row r="42" spans="1:33" x14ac:dyDescent="0.25">
      <c r="A42" s="21"/>
      <c r="B42" s="320" t="s">
        <v>94</v>
      </c>
      <c r="C42" s="321" t="s">
        <v>312</v>
      </c>
      <c r="D42" s="322" t="s">
        <v>378</v>
      </c>
      <c r="E42" s="323"/>
      <c r="F42" s="324"/>
      <c r="G42" s="324"/>
      <c r="H42" s="325"/>
      <c r="I42" s="324"/>
      <c r="J42" s="326"/>
      <c r="K42" s="324"/>
      <c r="L42" s="288"/>
      <c r="M42" s="326"/>
      <c r="N42" s="119"/>
      <c r="O42" s="327"/>
      <c r="P42" s="347"/>
      <c r="Q42" s="348"/>
      <c r="R42" s="348"/>
      <c r="S42" s="348"/>
      <c r="T42" s="348"/>
      <c r="U42" s="111"/>
      <c r="V42" s="324"/>
      <c r="W42" s="672"/>
      <c r="X42" s="348"/>
      <c r="Y42" s="328">
        <f t="shared" si="0"/>
        <v>0</v>
      </c>
      <c r="Z42" s="18"/>
      <c r="AA42" s="336">
        <v>0</v>
      </c>
      <c r="AB42" s="337">
        <f t="shared" si="1"/>
        <v>0</v>
      </c>
      <c r="AC42" s="338">
        <v>0</v>
      </c>
      <c r="AD42" s="339">
        <f t="shared" si="2"/>
        <v>0</v>
      </c>
      <c r="AE42" s="340">
        <f t="shared" si="3"/>
        <v>0</v>
      </c>
    </row>
    <row r="43" spans="1:33" ht="30" x14ac:dyDescent="0.25">
      <c r="A43" s="21"/>
      <c r="B43" s="320" t="s">
        <v>94</v>
      </c>
      <c r="C43" s="321" t="s">
        <v>312</v>
      </c>
      <c r="D43" s="322" t="s">
        <v>25</v>
      </c>
      <c r="E43" s="323" t="s">
        <v>431</v>
      </c>
      <c r="F43" s="324"/>
      <c r="G43" s="324"/>
      <c r="H43" s="325">
        <v>7.3159999999999998</v>
      </c>
      <c r="I43" s="324"/>
      <c r="J43" s="326" t="s">
        <v>379</v>
      </c>
      <c r="K43" s="324" t="s">
        <v>380</v>
      </c>
      <c r="L43" s="288">
        <v>1</v>
      </c>
      <c r="M43" s="349">
        <v>500</v>
      </c>
      <c r="N43" s="119">
        <v>500</v>
      </c>
      <c r="O43" s="327"/>
      <c r="P43" s="328" t="e">
        <v>#VALUE!</v>
      </c>
      <c r="Q43" s="329">
        <f>IF(J43="PROV SUM",N43,L43*P43)</f>
        <v>500</v>
      </c>
      <c r="R43" s="287" t="s">
        <v>381</v>
      </c>
      <c r="S43" s="287" t="s">
        <v>381</v>
      </c>
      <c r="T43" s="329">
        <f>IF(J43="SC024",N43,IF(ISERROR(S43),"",IF(J43="PROV SUM",N43,L43*S43)))</f>
        <v>500</v>
      </c>
      <c r="U43" s="111"/>
      <c r="V43" s="324" t="s">
        <v>380</v>
      </c>
      <c r="W43" s="672">
        <v>1</v>
      </c>
      <c r="X43" s="287">
        <v>500</v>
      </c>
      <c r="Y43" s="328">
        <v>500</v>
      </c>
      <c r="Z43" s="18"/>
      <c r="AA43" s="336">
        <v>0</v>
      </c>
      <c r="AB43" s="337">
        <f t="shared" si="1"/>
        <v>0</v>
      </c>
      <c r="AC43" s="338">
        <v>0</v>
      </c>
      <c r="AD43" s="339">
        <f t="shared" si="2"/>
        <v>0</v>
      </c>
      <c r="AE43" s="340">
        <f t="shared" si="3"/>
        <v>0</v>
      </c>
      <c r="AF43" s="589" t="s">
        <v>783</v>
      </c>
    </row>
    <row r="44" spans="1:33" ht="15.75" x14ac:dyDescent="0.25">
      <c r="A44" s="15"/>
      <c r="B44" s="85" t="s">
        <v>94</v>
      </c>
      <c r="C44" s="88" t="s">
        <v>341</v>
      </c>
      <c r="D44" s="308" t="s">
        <v>378</v>
      </c>
      <c r="E44" s="88"/>
      <c r="F44" s="350"/>
      <c r="G44" s="350"/>
      <c r="H44" s="89"/>
      <c r="I44" s="350"/>
      <c r="J44" s="88"/>
      <c r="K44" s="90"/>
      <c r="L44" s="288"/>
      <c r="M44" s="91"/>
      <c r="N44" s="119"/>
      <c r="O44" s="327"/>
      <c r="P44" s="347"/>
      <c r="Q44" s="348"/>
      <c r="R44" s="348"/>
      <c r="S44" s="348"/>
      <c r="T44" s="348"/>
      <c r="U44" s="111"/>
      <c r="V44" s="90"/>
      <c r="W44" s="672"/>
      <c r="X44" s="348"/>
      <c r="Y44" s="328">
        <f t="shared" si="0"/>
        <v>0</v>
      </c>
      <c r="Z44" s="18"/>
      <c r="AA44" s="336">
        <v>0</v>
      </c>
      <c r="AB44" s="337">
        <f t="shared" si="1"/>
        <v>0</v>
      </c>
      <c r="AC44" s="338">
        <v>0</v>
      </c>
      <c r="AD44" s="339">
        <f t="shared" si="2"/>
        <v>0</v>
      </c>
      <c r="AE44" s="340">
        <f t="shared" si="3"/>
        <v>0</v>
      </c>
    </row>
    <row r="45" spans="1:33" ht="105" x14ac:dyDescent="0.25">
      <c r="A45" s="15"/>
      <c r="B45" s="85" t="s">
        <v>94</v>
      </c>
      <c r="C45" s="88" t="s">
        <v>341</v>
      </c>
      <c r="D45" s="87" t="s">
        <v>25</v>
      </c>
      <c r="E45" s="88" t="s">
        <v>350</v>
      </c>
      <c r="F45" s="324"/>
      <c r="G45" s="324"/>
      <c r="H45" s="89">
        <v>13</v>
      </c>
      <c r="I45" s="324"/>
      <c r="J45" s="88" t="s">
        <v>351</v>
      </c>
      <c r="K45" s="324" t="s">
        <v>311</v>
      </c>
      <c r="L45" s="92">
        <v>2</v>
      </c>
      <c r="M45" s="91">
        <v>222.2</v>
      </c>
      <c r="N45" s="93">
        <v>444.4</v>
      </c>
      <c r="O45" s="327"/>
      <c r="P45" s="328" t="e">
        <v>#VALUE!</v>
      </c>
      <c r="Q45" s="329" t="e">
        <f t="shared" ref="Q45:Q58" si="4">IF(J45="PROV SUM",N45,L45*P45)</f>
        <v>#VALUE!</v>
      </c>
      <c r="R45" s="287">
        <v>0</v>
      </c>
      <c r="S45" s="287">
        <v>196.98029999999997</v>
      </c>
      <c r="T45" s="329">
        <f t="shared" ref="T45:T58" si="5">IF(J45="SC024",N45,IF(ISERROR(S45),"",IF(J45="PROV SUM",N45,L45*S45)))</f>
        <v>393.96059999999994</v>
      </c>
      <c r="U45" s="111"/>
      <c r="V45" s="324" t="s">
        <v>311</v>
      </c>
      <c r="W45" s="92">
        <v>0</v>
      </c>
      <c r="X45" s="287">
        <v>196.98029999999997</v>
      </c>
      <c r="Y45" s="328">
        <f t="shared" si="0"/>
        <v>0</v>
      </c>
      <c r="Z45" s="18"/>
      <c r="AA45" s="336">
        <v>0</v>
      </c>
      <c r="AB45" s="337">
        <f t="shared" si="1"/>
        <v>0</v>
      </c>
      <c r="AC45" s="338">
        <v>0</v>
      </c>
      <c r="AD45" s="339">
        <f t="shared" si="2"/>
        <v>0</v>
      </c>
      <c r="AE45" s="340">
        <f t="shared" si="3"/>
        <v>0</v>
      </c>
    </row>
    <row r="46" spans="1:33" ht="105" x14ac:dyDescent="0.25">
      <c r="A46" s="15"/>
      <c r="B46" s="85" t="s">
        <v>94</v>
      </c>
      <c r="C46" s="88" t="s">
        <v>341</v>
      </c>
      <c r="D46" s="87" t="s">
        <v>25</v>
      </c>
      <c r="E46" s="88" t="s">
        <v>356</v>
      </c>
      <c r="F46" s="350"/>
      <c r="G46" s="350"/>
      <c r="H46" s="89">
        <v>27</v>
      </c>
      <c r="I46" s="350"/>
      <c r="J46" s="88" t="s">
        <v>357</v>
      </c>
      <c r="K46" s="90" t="s">
        <v>311</v>
      </c>
      <c r="L46" s="92">
        <v>1</v>
      </c>
      <c r="M46" s="91">
        <v>22.53</v>
      </c>
      <c r="N46" s="93">
        <v>22.53</v>
      </c>
      <c r="O46" s="327"/>
      <c r="P46" s="328" t="e">
        <v>#VALUE!</v>
      </c>
      <c r="Q46" s="329" t="e">
        <f t="shared" si="4"/>
        <v>#VALUE!</v>
      </c>
      <c r="R46" s="287">
        <v>0</v>
      </c>
      <c r="S46" s="287">
        <v>19.150500000000001</v>
      </c>
      <c r="T46" s="329">
        <f t="shared" si="5"/>
        <v>19.150500000000001</v>
      </c>
      <c r="U46" s="111"/>
      <c r="V46" s="90" t="s">
        <v>311</v>
      </c>
      <c r="W46" s="92">
        <v>0</v>
      </c>
      <c r="X46" s="287">
        <v>19.150500000000001</v>
      </c>
      <c r="Y46" s="328">
        <f t="shared" si="0"/>
        <v>0</v>
      </c>
      <c r="Z46" s="18"/>
      <c r="AA46" s="336">
        <v>0</v>
      </c>
      <c r="AB46" s="337">
        <f t="shared" si="1"/>
        <v>0</v>
      </c>
      <c r="AC46" s="338">
        <v>0</v>
      </c>
      <c r="AD46" s="339">
        <f t="shared" si="2"/>
        <v>0</v>
      </c>
      <c r="AE46" s="340">
        <f t="shared" si="3"/>
        <v>0</v>
      </c>
    </row>
    <row r="47" spans="1:33" ht="120" x14ac:dyDescent="0.25">
      <c r="A47" s="15"/>
      <c r="B47" s="85" t="s">
        <v>94</v>
      </c>
      <c r="C47" s="88" t="s">
        <v>341</v>
      </c>
      <c r="D47" s="87" t="s">
        <v>25</v>
      </c>
      <c r="E47" s="88" t="s">
        <v>358</v>
      </c>
      <c r="F47" s="350"/>
      <c r="G47" s="350"/>
      <c r="H47" s="89">
        <v>41</v>
      </c>
      <c r="I47" s="350"/>
      <c r="J47" s="88" t="s">
        <v>359</v>
      </c>
      <c r="K47" s="90" t="s">
        <v>311</v>
      </c>
      <c r="L47" s="92">
        <v>1</v>
      </c>
      <c r="M47" s="91">
        <v>29.34</v>
      </c>
      <c r="N47" s="93">
        <v>29.34</v>
      </c>
      <c r="O47" s="327"/>
      <c r="P47" s="328" t="e">
        <v>#VALUE!</v>
      </c>
      <c r="Q47" s="329" t="e">
        <f t="shared" si="4"/>
        <v>#VALUE!</v>
      </c>
      <c r="R47" s="287">
        <v>0</v>
      </c>
      <c r="S47" s="287">
        <v>24.939</v>
      </c>
      <c r="T47" s="329">
        <f t="shared" si="5"/>
        <v>24.939</v>
      </c>
      <c r="U47" s="111"/>
      <c r="V47" s="90" t="s">
        <v>311</v>
      </c>
      <c r="W47" s="92">
        <v>0</v>
      </c>
      <c r="X47" s="287">
        <v>24.939</v>
      </c>
      <c r="Y47" s="328">
        <f t="shared" si="0"/>
        <v>0</v>
      </c>
      <c r="Z47" s="18"/>
      <c r="AA47" s="336">
        <v>0</v>
      </c>
      <c r="AB47" s="337">
        <f t="shared" si="1"/>
        <v>0</v>
      </c>
      <c r="AC47" s="338">
        <v>0</v>
      </c>
      <c r="AD47" s="339">
        <f t="shared" si="2"/>
        <v>0</v>
      </c>
      <c r="AE47" s="340">
        <f t="shared" si="3"/>
        <v>0</v>
      </c>
    </row>
    <row r="48" spans="1:33" ht="45" x14ac:dyDescent="0.25">
      <c r="A48" s="15"/>
      <c r="B48" s="85" t="s">
        <v>94</v>
      </c>
      <c r="C48" s="88" t="s">
        <v>341</v>
      </c>
      <c r="D48" s="87" t="s">
        <v>25</v>
      </c>
      <c r="E48" s="88" t="s">
        <v>364</v>
      </c>
      <c r="F48" s="350"/>
      <c r="G48" s="350"/>
      <c r="H48" s="89">
        <v>93</v>
      </c>
      <c r="I48" s="350"/>
      <c r="J48" s="88" t="s">
        <v>365</v>
      </c>
      <c r="K48" s="90" t="s">
        <v>311</v>
      </c>
      <c r="L48" s="92">
        <v>1</v>
      </c>
      <c r="M48" s="91">
        <v>550</v>
      </c>
      <c r="N48" s="93">
        <v>550</v>
      </c>
      <c r="O48" s="327"/>
      <c r="P48" s="328" t="e">
        <v>#VALUE!</v>
      </c>
      <c r="Q48" s="329" t="e">
        <f t="shared" si="4"/>
        <v>#VALUE!</v>
      </c>
      <c r="R48" s="287">
        <v>0</v>
      </c>
      <c r="S48" s="287">
        <v>440</v>
      </c>
      <c r="T48" s="329">
        <f t="shared" si="5"/>
        <v>440</v>
      </c>
      <c r="U48" s="111"/>
      <c r="V48" s="90" t="s">
        <v>311</v>
      </c>
      <c r="W48" s="92">
        <v>1</v>
      </c>
      <c r="X48" s="287">
        <v>440</v>
      </c>
      <c r="Y48" s="328">
        <f t="shared" si="0"/>
        <v>440</v>
      </c>
      <c r="Z48" s="18"/>
      <c r="AA48" s="336">
        <v>0</v>
      </c>
      <c r="AB48" s="337">
        <f t="shared" si="1"/>
        <v>0</v>
      </c>
      <c r="AC48" s="338">
        <v>0</v>
      </c>
      <c r="AD48" s="339">
        <f t="shared" si="2"/>
        <v>0</v>
      </c>
      <c r="AE48" s="340">
        <f t="shared" si="3"/>
        <v>0</v>
      </c>
    </row>
    <row r="49" spans="1:33" ht="45" x14ac:dyDescent="0.25">
      <c r="A49" s="15"/>
      <c r="B49" s="85" t="s">
        <v>94</v>
      </c>
      <c r="C49" s="88" t="s">
        <v>341</v>
      </c>
      <c r="D49" s="87" t="s">
        <v>25</v>
      </c>
      <c r="E49" s="88" t="s">
        <v>352</v>
      </c>
      <c r="F49" s="350"/>
      <c r="G49" s="350"/>
      <c r="H49" s="89">
        <v>104</v>
      </c>
      <c r="I49" s="350"/>
      <c r="J49" s="88" t="s">
        <v>353</v>
      </c>
      <c r="K49" s="90" t="s">
        <v>311</v>
      </c>
      <c r="L49" s="92">
        <v>2</v>
      </c>
      <c r="M49" s="91">
        <v>3.44</v>
      </c>
      <c r="N49" s="93">
        <v>6.88</v>
      </c>
      <c r="O49" s="327"/>
      <c r="P49" s="328" t="e">
        <v>#VALUE!</v>
      </c>
      <c r="Q49" s="329" t="e">
        <f t="shared" si="4"/>
        <v>#VALUE!</v>
      </c>
      <c r="R49" s="287">
        <v>0</v>
      </c>
      <c r="S49" s="287">
        <v>3.0495599999999996</v>
      </c>
      <c r="T49" s="329">
        <f t="shared" si="5"/>
        <v>6.0991199999999992</v>
      </c>
      <c r="U49" s="111"/>
      <c r="V49" s="90" t="s">
        <v>311</v>
      </c>
      <c r="W49" s="92">
        <v>2</v>
      </c>
      <c r="X49" s="287">
        <v>3.0495599999999996</v>
      </c>
      <c r="Y49" s="328">
        <f t="shared" si="0"/>
        <v>6.0991199999999992</v>
      </c>
      <c r="Z49" s="18"/>
      <c r="AA49" s="336">
        <v>0</v>
      </c>
      <c r="AB49" s="337">
        <f t="shared" si="1"/>
        <v>0</v>
      </c>
      <c r="AC49" s="338">
        <v>0</v>
      </c>
      <c r="AD49" s="339">
        <f t="shared" si="2"/>
        <v>0</v>
      </c>
      <c r="AE49" s="340">
        <f t="shared" si="3"/>
        <v>0</v>
      </c>
    </row>
    <row r="50" spans="1:33" ht="90" x14ac:dyDescent="0.25">
      <c r="A50" s="15"/>
      <c r="B50" s="85" t="s">
        <v>94</v>
      </c>
      <c r="C50" s="88" t="s">
        <v>341</v>
      </c>
      <c r="D50" s="87" t="s">
        <v>25</v>
      </c>
      <c r="E50" s="88" t="s">
        <v>366</v>
      </c>
      <c r="F50" s="350"/>
      <c r="G50" s="350"/>
      <c r="H50" s="89">
        <v>115</v>
      </c>
      <c r="I50" s="350"/>
      <c r="J50" s="88" t="s">
        <v>367</v>
      </c>
      <c r="K50" s="90" t="s">
        <v>311</v>
      </c>
      <c r="L50" s="92">
        <v>2</v>
      </c>
      <c r="M50" s="91">
        <v>70.11</v>
      </c>
      <c r="N50" s="93">
        <v>140.22</v>
      </c>
      <c r="O50" s="327"/>
      <c r="P50" s="328" t="e">
        <v>#VALUE!</v>
      </c>
      <c r="Q50" s="329" t="e">
        <f t="shared" si="4"/>
        <v>#VALUE!</v>
      </c>
      <c r="R50" s="287">
        <v>0</v>
      </c>
      <c r="S50" s="287">
        <v>56.088000000000001</v>
      </c>
      <c r="T50" s="329">
        <f t="shared" si="5"/>
        <v>112.176</v>
      </c>
      <c r="U50" s="111"/>
      <c r="V50" s="90" t="s">
        <v>311</v>
      </c>
      <c r="W50" s="92">
        <v>2</v>
      </c>
      <c r="X50" s="287">
        <v>56.088000000000001</v>
      </c>
      <c r="Y50" s="328">
        <f t="shared" si="0"/>
        <v>112.176</v>
      </c>
      <c r="Z50" s="18"/>
      <c r="AA50" s="336">
        <v>0</v>
      </c>
      <c r="AB50" s="337">
        <f t="shared" si="1"/>
        <v>0</v>
      </c>
      <c r="AC50" s="338">
        <v>0</v>
      </c>
      <c r="AD50" s="339">
        <f t="shared" si="2"/>
        <v>0</v>
      </c>
      <c r="AE50" s="340">
        <f t="shared" si="3"/>
        <v>0</v>
      </c>
    </row>
    <row r="51" spans="1:33" ht="45.75" x14ac:dyDescent="0.25">
      <c r="A51" s="15"/>
      <c r="B51" s="85" t="s">
        <v>94</v>
      </c>
      <c r="C51" s="88" t="s">
        <v>341</v>
      </c>
      <c r="D51" s="87" t="s">
        <v>25</v>
      </c>
      <c r="E51" s="94" t="s">
        <v>354</v>
      </c>
      <c r="F51" s="350"/>
      <c r="G51" s="350"/>
      <c r="H51" s="89">
        <v>175</v>
      </c>
      <c r="I51" s="350"/>
      <c r="J51" s="95" t="s">
        <v>355</v>
      </c>
      <c r="K51" s="90" t="s">
        <v>311</v>
      </c>
      <c r="L51" s="92">
        <v>2</v>
      </c>
      <c r="M51" s="91">
        <v>9.81</v>
      </c>
      <c r="N51" s="93">
        <v>19.62</v>
      </c>
      <c r="O51" s="327"/>
      <c r="P51" s="328" t="e">
        <v>#VALUE!</v>
      </c>
      <c r="Q51" s="329" t="e">
        <f t="shared" si="4"/>
        <v>#VALUE!</v>
      </c>
      <c r="R51" s="287">
        <v>0</v>
      </c>
      <c r="S51" s="287">
        <v>8.6965649999999997</v>
      </c>
      <c r="T51" s="329">
        <f t="shared" si="5"/>
        <v>17.393129999999999</v>
      </c>
      <c r="U51" s="111"/>
      <c r="V51" s="90" t="s">
        <v>311</v>
      </c>
      <c r="W51" s="92">
        <v>2</v>
      </c>
      <c r="X51" s="287">
        <v>8.6965649999999997</v>
      </c>
      <c r="Y51" s="328">
        <f t="shared" si="0"/>
        <v>17.393129999999999</v>
      </c>
      <c r="Z51" s="18"/>
      <c r="AA51" s="336">
        <v>0</v>
      </c>
      <c r="AB51" s="337">
        <f t="shared" si="1"/>
        <v>0</v>
      </c>
      <c r="AC51" s="338">
        <v>0</v>
      </c>
      <c r="AD51" s="339">
        <f t="shared" si="2"/>
        <v>0</v>
      </c>
      <c r="AE51" s="340">
        <f t="shared" si="3"/>
        <v>0</v>
      </c>
    </row>
    <row r="52" spans="1:33" ht="75.75" x14ac:dyDescent="0.25">
      <c r="A52" s="15"/>
      <c r="B52" s="85" t="s">
        <v>94</v>
      </c>
      <c r="C52" s="88" t="s">
        <v>341</v>
      </c>
      <c r="D52" s="87" t="s">
        <v>25</v>
      </c>
      <c r="E52" s="94" t="s">
        <v>342</v>
      </c>
      <c r="F52" s="350"/>
      <c r="G52" s="350"/>
      <c r="H52" s="89">
        <v>180</v>
      </c>
      <c r="I52" s="350"/>
      <c r="J52" s="95" t="s">
        <v>343</v>
      </c>
      <c r="K52" s="90" t="s">
        <v>311</v>
      </c>
      <c r="L52" s="92">
        <v>1</v>
      </c>
      <c r="M52" s="91">
        <v>62.11</v>
      </c>
      <c r="N52" s="93">
        <v>62.11</v>
      </c>
      <c r="O52" s="327"/>
      <c r="P52" s="328" t="e">
        <v>#VALUE!</v>
      </c>
      <c r="Q52" s="329" t="e">
        <f t="shared" si="4"/>
        <v>#VALUE!</v>
      </c>
      <c r="R52" s="287">
        <v>0</v>
      </c>
      <c r="S52" s="287">
        <v>55.060514999999995</v>
      </c>
      <c r="T52" s="329">
        <f t="shared" si="5"/>
        <v>55.060514999999995</v>
      </c>
      <c r="U52" s="111"/>
      <c r="V52" s="90" t="s">
        <v>311</v>
      </c>
      <c r="W52" s="92">
        <v>1</v>
      </c>
      <c r="X52" s="287">
        <v>55.060514999999995</v>
      </c>
      <c r="Y52" s="328">
        <f t="shared" si="0"/>
        <v>55.060514999999995</v>
      </c>
      <c r="Z52" s="18"/>
      <c r="AA52" s="336">
        <v>0</v>
      </c>
      <c r="AB52" s="337">
        <f t="shared" si="1"/>
        <v>0</v>
      </c>
      <c r="AC52" s="338">
        <v>0</v>
      </c>
      <c r="AD52" s="339">
        <f t="shared" si="2"/>
        <v>0</v>
      </c>
      <c r="AE52" s="340">
        <f t="shared" si="3"/>
        <v>0</v>
      </c>
    </row>
    <row r="53" spans="1:33" ht="90.75" x14ac:dyDescent="0.25">
      <c r="A53" s="21"/>
      <c r="B53" s="85" t="s">
        <v>94</v>
      </c>
      <c r="C53" s="88" t="s">
        <v>341</v>
      </c>
      <c r="D53" s="87" t="s">
        <v>25</v>
      </c>
      <c r="E53" s="94" t="s">
        <v>370</v>
      </c>
      <c r="F53" s="324"/>
      <c r="G53" s="324"/>
      <c r="H53" s="89">
        <v>186</v>
      </c>
      <c r="I53" s="324"/>
      <c r="J53" s="96" t="s">
        <v>371</v>
      </c>
      <c r="K53" s="90" t="s">
        <v>311</v>
      </c>
      <c r="L53" s="92">
        <v>1</v>
      </c>
      <c r="M53" s="91">
        <v>86.88</v>
      </c>
      <c r="N53" s="93">
        <v>86.88</v>
      </c>
      <c r="O53" s="327"/>
      <c r="P53" s="328" t="e">
        <v>#VALUE!</v>
      </c>
      <c r="Q53" s="329" t="e">
        <f t="shared" si="4"/>
        <v>#VALUE!</v>
      </c>
      <c r="R53" s="287">
        <v>0</v>
      </c>
      <c r="S53" s="287">
        <v>69.504000000000005</v>
      </c>
      <c r="T53" s="329">
        <f t="shared" si="5"/>
        <v>69.504000000000005</v>
      </c>
      <c r="U53" s="111"/>
      <c r="V53" s="90" t="s">
        <v>311</v>
      </c>
      <c r="W53" s="92">
        <v>1</v>
      </c>
      <c r="X53" s="287">
        <v>69.504000000000005</v>
      </c>
      <c r="Y53" s="328">
        <f t="shared" si="0"/>
        <v>69.504000000000005</v>
      </c>
      <c r="Z53" s="18"/>
      <c r="AA53" s="336">
        <v>0</v>
      </c>
      <c r="AB53" s="337">
        <f t="shared" si="1"/>
        <v>0</v>
      </c>
      <c r="AC53" s="338">
        <v>0</v>
      </c>
      <c r="AD53" s="339">
        <f t="shared" si="2"/>
        <v>0</v>
      </c>
      <c r="AE53" s="340">
        <f t="shared" si="3"/>
        <v>0</v>
      </c>
    </row>
    <row r="54" spans="1:33" ht="15.75" x14ac:dyDescent="0.25">
      <c r="A54" s="21"/>
      <c r="B54" s="85" t="s">
        <v>94</v>
      </c>
      <c r="C54" s="88" t="s">
        <v>341</v>
      </c>
      <c r="D54" s="87" t="s">
        <v>25</v>
      </c>
      <c r="E54" s="97" t="s">
        <v>424</v>
      </c>
      <c r="F54" s="324"/>
      <c r="G54" s="324"/>
      <c r="H54" s="89">
        <v>190</v>
      </c>
      <c r="I54" s="324"/>
      <c r="J54" s="98" t="s">
        <v>379</v>
      </c>
      <c r="K54" s="90" t="s">
        <v>311</v>
      </c>
      <c r="L54" s="92">
        <v>1</v>
      </c>
      <c r="M54" s="99">
        <v>1500</v>
      </c>
      <c r="N54" s="93">
        <v>1500</v>
      </c>
      <c r="O54" s="327"/>
      <c r="P54" s="328" t="e">
        <v>#VALUE!</v>
      </c>
      <c r="Q54" s="329">
        <f t="shared" si="4"/>
        <v>1500</v>
      </c>
      <c r="R54" s="287" t="s">
        <v>381</v>
      </c>
      <c r="S54" s="287">
        <v>1500</v>
      </c>
      <c r="T54" s="329">
        <f t="shared" si="5"/>
        <v>1500</v>
      </c>
      <c r="U54" s="111"/>
      <c r="V54" s="90" t="s">
        <v>311</v>
      </c>
      <c r="W54" s="92">
        <v>1</v>
      </c>
      <c r="X54" s="99">
        <v>1500</v>
      </c>
      <c r="Y54" s="93">
        <v>1500</v>
      </c>
      <c r="Z54" s="18"/>
      <c r="AA54" s="336">
        <v>0</v>
      </c>
      <c r="AB54" s="337">
        <f t="shared" ref="AB54:AB59" si="6">Y54*AA54</f>
        <v>0</v>
      </c>
      <c r="AC54" s="338">
        <v>0</v>
      </c>
      <c r="AD54" s="339">
        <f t="shared" ref="AD54:AD59" si="7">Y54*AC54</f>
        <v>0</v>
      </c>
      <c r="AE54" s="340">
        <f t="shared" si="3"/>
        <v>0</v>
      </c>
      <c r="AF54" s="591" t="s">
        <v>788</v>
      </c>
    </row>
    <row r="55" spans="1:33" ht="26.25" x14ac:dyDescent="0.25">
      <c r="A55" s="21"/>
      <c r="B55" s="85" t="s">
        <v>94</v>
      </c>
      <c r="C55" s="88" t="s">
        <v>341</v>
      </c>
      <c r="D55" s="87" t="s">
        <v>25</v>
      </c>
      <c r="E55" s="100" t="s">
        <v>425</v>
      </c>
      <c r="F55" s="324"/>
      <c r="G55" s="324"/>
      <c r="H55" s="89">
        <v>191</v>
      </c>
      <c r="I55" s="324"/>
      <c r="J55" s="98" t="s">
        <v>379</v>
      </c>
      <c r="K55" s="90" t="s">
        <v>311</v>
      </c>
      <c r="L55" s="92">
        <v>1</v>
      </c>
      <c r="M55" s="99">
        <v>100</v>
      </c>
      <c r="N55" s="93">
        <v>100</v>
      </c>
      <c r="O55" s="327"/>
      <c r="P55" s="328" t="e">
        <v>#VALUE!</v>
      </c>
      <c r="Q55" s="329">
        <f t="shared" si="4"/>
        <v>100</v>
      </c>
      <c r="R55" s="287" t="s">
        <v>381</v>
      </c>
      <c r="S55" s="287">
        <v>100</v>
      </c>
      <c r="T55" s="329">
        <f t="shared" si="5"/>
        <v>100</v>
      </c>
      <c r="U55" s="111"/>
      <c r="V55" s="90" t="s">
        <v>311</v>
      </c>
      <c r="W55" s="92">
        <v>1</v>
      </c>
      <c r="X55" s="99">
        <v>100</v>
      </c>
      <c r="Y55" s="93">
        <v>100</v>
      </c>
      <c r="Z55" s="18"/>
      <c r="AA55" s="336">
        <v>0</v>
      </c>
      <c r="AB55" s="337">
        <f t="shared" si="6"/>
        <v>0</v>
      </c>
      <c r="AC55" s="338">
        <v>0</v>
      </c>
      <c r="AD55" s="339">
        <f t="shared" si="7"/>
        <v>0</v>
      </c>
      <c r="AE55" s="340">
        <f t="shared" si="3"/>
        <v>0</v>
      </c>
      <c r="AF55" s="591" t="s">
        <v>788</v>
      </c>
    </row>
    <row r="56" spans="1:33" ht="15.75" x14ac:dyDescent="0.25">
      <c r="A56" s="21"/>
      <c r="B56" s="85" t="s">
        <v>94</v>
      </c>
      <c r="C56" s="88" t="s">
        <v>341</v>
      </c>
      <c r="D56" s="87" t="s">
        <v>25</v>
      </c>
      <c r="E56" s="100" t="s">
        <v>426</v>
      </c>
      <c r="F56" s="324"/>
      <c r="G56" s="324"/>
      <c r="H56" s="89">
        <v>192</v>
      </c>
      <c r="I56" s="324"/>
      <c r="J56" s="98" t="s">
        <v>379</v>
      </c>
      <c r="K56" s="90" t="s">
        <v>311</v>
      </c>
      <c r="L56" s="92">
        <v>1</v>
      </c>
      <c r="M56" s="99">
        <v>100</v>
      </c>
      <c r="N56" s="93">
        <v>100</v>
      </c>
      <c r="O56" s="327"/>
      <c r="P56" s="328" t="e">
        <v>#VALUE!</v>
      </c>
      <c r="Q56" s="329">
        <f t="shared" si="4"/>
        <v>100</v>
      </c>
      <c r="R56" s="287" t="s">
        <v>381</v>
      </c>
      <c r="S56" s="287">
        <v>100</v>
      </c>
      <c r="T56" s="329">
        <f t="shared" si="5"/>
        <v>100</v>
      </c>
      <c r="U56" s="111"/>
      <c r="V56" s="90" t="s">
        <v>311</v>
      </c>
      <c r="W56" s="92">
        <v>1</v>
      </c>
      <c r="X56" s="99">
        <v>100</v>
      </c>
      <c r="Y56" s="93">
        <v>100</v>
      </c>
      <c r="Z56" s="18"/>
      <c r="AA56" s="336">
        <v>0</v>
      </c>
      <c r="AB56" s="337">
        <f t="shared" si="6"/>
        <v>0</v>
      </c>
      <c r="AC56" s="338">
        <v>0</v>
      </c>
      <c r="AD56" s="339">
        <f t="shared" si="7"/>
        <v>0</v>
      </c>
      <c r="AE56" s="340">
        <f t="shared" si="3"/>
        <v>0</v>
      </c>
      <c r="AF56" s="591" t="s">
        <v>788</v>
      </c>
    </row>
    <row r="57" spans="1:33" ht="15.75" x14ac:dyDescent="0.25">
      <c r="A57" s="21"/>
      <c r="B57" s="85" t="s">
        <v>94</v>
      </c>
      <c r="C57" s="88" t="s">
        <v>341</v>
      </c>
      <c r="D57" s="87" t="s">
        <v>25</v>
      </c>
      <c r="E57" s="100" t="s">
        <v>427</v>
      </c>
      <c r="F57" s="324"/>
      <c r="G57" s="324"/>
      <c r="H57" s="89">
        <v>193</v>
      </c>
      <c r="I57" s="324"/>
      <c r="J57" s="98" t="s">
        <v>379</v>
      </c>
      <c r="K57" s="90" t="s">
        <v>311</v>
      </c>
      <c r="L57" s="92">
        <v>1</v>
      </c>
      <c r="M57" s="99">
        <v>100</v>
      </c>
      <c r="N57" s="93">
        <v>100</v>
      </c>
      <c r="O57" s="327"/>
      <c r="P57" s="328" t="e">
        <v>#VALUE!</v>
      </c>
      <c r="Q57" s="329">
        <f t="shared" si="4"/>
        <v>100</v>
      </c>
      <c r="R57" s="287" t="s">
        <v>381</v>
      </c>
      <c r="S57" s="287">
        <v>100</v>
      </c>
      <c r="T57" s="329">
        <f t="shared" si="5"/>
        <v>100</v>
      </c>
      <c r="U57" s="111"/>
      <c r="V57" s="90" t="s">
        <v>311</v>
      </c>
      <c r="W57" s="92">
        <v>1</v>
      </c>
      <c r="X57" s="99">
        <v>100</v>
      </c>
      <c r="Y57" s="93">
        <v>100</v>
      </c>
      <c r="Z57" s="18"/>
      <c r="AA57" s="336">
        <v>0</v>
      </c>
      <c r="AB57" s="337">
        <f t="shared" si="6"/>
        <v>0</v>
      </c>
      <c r="AC57" s="338">
        <v>0</v>
      </c>
      <c r="AD57" s="339">
        <f t="shared" si="7"/>
        <v>0</v>
      </c>
      <c r="AE57" s="340">
        <f t="shared" si="3"/>
        <v>0</v>
      </c>
      <c r="AF57" s="591" t="s">
        <v>788</v>
      </c>
    </row>
    <row r="58" spans="1:33" ht="15.75" x14ac:dyDescent="0.25">
      <c r="A58" s="21"/>
      <c r="B58" s="85" t="s">
        <v>94</v>
      </c>
      <c r="C58" s="88" t="s">
        <v>341</v>
      </c>
      <c r="D58" s="638" t="s">
        <v>25</v>
      </c>
      <c r="E58" s="100" t="s">
        <v>428</v>
      </c>
      <c r="F58" s="324"/>
      <c r="G58" s="324"/>
      <c r="H58" s="89">
        <v>194</v>
      </c>
      <c r="I58" s="324"/>
      <c r="J58" s="98" t="s">
        <v>379</v>
      </c>
      <c r="K58" s="90" t="s">
        <v>311</v>
      </c>
      <c r="L58" s="92">
        <v>1</v>
      </c>
      <c r="M58" s="99">
        <v>350</v>
      </c>
      <c r="N58" s="93">
        <v>350</v>
      </c>
      <c r="O58" s="327"/>
      <c r="P58" s="328" t="e">
        <v>#VALUE!</v>
      </c>
      <c r="Q58" s="329">
        <f t="shared" si="4"/>
        <v>350</v>
      </c>
      <c r="R58" s="287" t="s">
        <v>381</v>
      </c>
      <c r="S58" s="287">
        <v>350</v>
      </c>
      <c r="T58" s="329">
        <f t="shared" si="5"/>
        <v>350</v>
      </c>
      <c r="U58" s="111"/>
      <c r="V58" s="90" t="s">
        <v>311</v>
      </c>
      <c r="W58" s="92">
        <v>1</v>
      </c>
      <c r="X58" s="99">
        <v>350</v>
      </c>
      <c r="Y58" s="93">
        <v>350</v>
      </c>
      <c r="Z58" s="18"/>
      <c r="AA58" s="336">
        <v>0</v>
      </c>
      <c r="AB58" s="337">
        <f t="shared" si="6"/>
        <v>0</v>
      </c>
      <c r="AC58" s="338">
        <v>0</v>
      </c>
      <c r="AD58" s="339">
        <f t="shared" si="7"/>
        <v>0</v>
      </c>
      <c r="AE58" s="340">
        <f t="shared" si="3"/>
        <v>0</v>
      </c>
      <c r="AF58" s="591" t="s">
        <v>788</v>
      </c>
    </row>
    <row r="59" spans="1:33" x14ac:dyDescent="0.25">
      <c r="A59" s="21"/>
      <c r="B59" s="346" t="s">
        <v>94</v>
      </c>
      <c r="C59" s="383" t="s">
        <v>341</v>
      </c>
      <c r="D59" s="638" t="s">
        <v>25</v>
      </c>
      <c r="E59" s="385" t="s">
        <v>675</v>
      </c>
      <c r="F59" s="324"/>
      <c r="G59" s="324"/>
      <c r="H59" s="89"/>
      <c r="I59" s="324"/>
      <c r="J59" s="98"/>
      <c r="K59" s="90"/>
      <c r="L59" s="92"/>
      <c r="M59" s="99"/>
      <c r="N59" s="93"/>
      <c r="O59" s="327"/>
      <c r="P59" s="328"/>
      <c r="Q59" s="329"/>
      <c r="R59" s="287"/>
      <c r="S59" s="287"/>
      <c r="T59" s="329"/>
      <c r="U59" s="111"/>
      <c r="V59" s="372" t="s">
        <v>311</v>
      </c>
      <c r="W59" s="373">
        <v>1</v>
      </c>
      <c r="X59" s="386">
        <v>1500</v>
      </c>
      <c r="Y59" s="328">
        <f>W59*X59</f>
        <v>1500</v>
      </c>
      <c r="Z59" s="18"/>
      <c r="AA59" s="336">
        <v>0</v>
      </c>
      <c r="AB59" s="337">
        <f t="shared" si="6"/>
        <v>0</v>
      </c>
      <c r="AC59" s="338">
        <v>0</v>
      </c>
      <c r="AD59" s="339">
        <f t="shared" si="7"/>
        <v>0</v>
      </c>
      <c r="AE59" s="340">
        <f>AB59-AD59</f>
        <v>0</v>
      </c>
      <c r="AF59" s="591" t="s">
        <v>788</v>
      </c>
    </row>
    <row r="60" spans="1:33" x14ac:dyDescent="0.25">
      <c r="A60" s="21"/>
      <c r="B60" s="346" t="s">
        <v>94</v>
      </c>
      <c r="C60" s="383" t="s">
        <v>341</v>
      </c>
      <c r="D60" s="638" t="s">
        <v>25</v>
      </c>
      <c r="E60" s="385" t="s">
        <v>676</v>
      </c>
      <c r="F60" s="324"/>
      <c r="G60" s="324"/>
      <c r="H60" s="89"/>
      <c r="I60" s="324"/>
      <c r="J60" s="98"/>
      <c r="K60" s="90"/>
      <c r="L60" s="92"/>
      <c r="M60" s="99"/>
      <c r="N60" s="93"/>
      <c r="O60" s="327"/>
      <c r="P60" s="328"/>
      <c r="Q60" s="329"/>
      <c r="R60" s="287"/>
      <c r="S60" s="287"/>
      <c r="T60" s="329"/>
      <c r="U60" s="111"/>
      <c r="V60" s="372" t="s">
        <v>311</v>
      </c>
      <c r="W60" s="373">
        <v>1</v>
      </c>
      <c r="X60" s="386">
        <v>500</v>
      </c>
      <c r="Y60" s="328">
        <f t="shared" ref="Y60:Y79" si="8">W60*X60</f>
        <v>500</v>
      </c>
      <c r="Z60" s="18"/>
      <c r="AA60" s="336">
        <v>0</v>
      </c>
      <c r="AB60" s="337">
        <f t="shared" ref="AB60:AB79" si="9">Y60*AA60</f>
        <v>0</v>
      </c>
      <c r="AC60" s="338">
        <v>0</v>
      </c>
      <c r="AD60" s="339">
        <f t="shared" ref="AD60:AD79" si="10">Y60*AC60</f>
        <v>0</v>
      </c>
      <c r="AE60" s="340">
        <f t="shared" ref="AE60:AE79" si="11">AB60-AD60</f>
        <v>0</v>
      </c>
      <c r="AF60" s="591" t="s">
        <v>788</v>
      </c>
    </row>
    <row r="61" spans="1:33" x14ac:dyDescent="0.25">
      <c r="A61" s="21"/>
      <c r="B61" s="346" t="s">
        <v>94</v>
      </c>
      <c r="C61" s="383" t="s">
        <v>341</v>
      </c>
      <c r="D61" s="638" t="s">
        <v>25</v>
      </c>
      <c r="E61" s="385" t="s">
        <v>677</v>
      </c>
      <c r="F61" s="324"/>
      <c r="G61" s="324"/>
      <c r="H61" s="89"/>
      <c r="I61" s="324"/>
      <c r="J61" s="98"/>
      <c r="K61" s="90"/>
      <c r="L61" s="92"/>
      <c r="M61" s="99"/>
      <c r="N61" s="93"/>
      <c r="O61" s="327"/>
      <c r="P61" s="328"/>
      <c r="Q61" s="329"/>
      <c r="R61" s="287"/>
      <c r="S61" s="287"/>
      <c r="T61" s="329"/>
      <c r="U61" s="111"/>
      <c r="V61" s="372" t="s">
        <v>57</v>
      </c>
      <c r="W61" s="373">
        <v>2</v>
      </c>
      <c r="X61" s="386">
        <v>1250</v>
      </c>
      <c r="Y61" s="328">
        <f t="shared" si="8"/>
        <v>2500</v>
      </c>
      <c r="Z61" s="18"/>
      <c r="AA61" s="336">
        <v>0</v>
      </c>
      <c r="AB61" s="337">
        <f t="shared" si="9"/>
        <v>0</v>
      </c>
      <c r="AC61" s="338">
        <v>0</v>
      </c>
      <c r="AD61" s="339">
        <f t="shared" si="10"/>
        <v>0</v>
      </c>
      <c r="AE61" s="340">
        <f t="shared" si="11"/>
        <v>0</v>
      </c>
      <c r="AF61" s="591" t="s">
        <v>788</v>
      </c>
    </row>
    <row r="62" spans="1:33" ht="60" x14ac:dyDescent="0.25">
      <c r="A62" s="21"/>
      <c r="B62" s="346" t="s">
        <v>94</v>
      </c>
      <c r="C62" s="383" t="s">
        <v>189</v>
      </c>
      <c r="D62" s="638" t="s">
        <v>25</v>
      </c>
      <c r="E62" s="385" t="s">
        <v>313</v>
      </c>
      <c r="F62" s="324"/>
      <c r="G62" s="324"/>
      <c r="H62" s="89"/>
      <c r="I62" s="324"/>
      <c r="J62" s="98"/>
      <c r="K62" s="90"/>
      <c r="L62" s="92"/>
      <c r="M62" s="99"/>
      <c r="N62" s="93"/>
      <c r="O62" s="327"/>
      <c r="P62" s="328"/>
      <c r="Q62" s="329"/>
      <c r="R62" s="287"/>
      <c r="S62" s="287"/>
      <c r="T62" s="329"/>
      <c r="U62" s="111"/>
      <c r="V62" s="372" t="s">
        <v>160</v>
      </c>
      <c r="W62" s="373">
        <v>6</v>
      </c>
      <c r="X62" s="386">
        <v>48.35</v>
      </c>
      <c r="Y62" s="328">
        <f t="shared" si="8"/>
        <v>290.10000000000002</v>
      </c>
      <c r="Z62" s="18"/>
      <c r="AA62" s="336">
        <v>1</v>
      </c>
      <c r="AB62" s="337">
        <f t="shared" si="9"/>
        <v>290.10000000000002</v>
      </c>
      <c r="AC62" s="338">
        <v>1</v>
      </c>
      <c r="AD62" s="339">
        <f t="shared" si="10"/>
        <v>290.10000000000002</v>
      </c>
      <c r="AE62" s="340">
        <f t="shared" si="11"/>
        <v>0</v>
      </c>
      <c r="AG62" s="594">
        <v>290.10000000000002</v>
      </c>
    </row>
    <row r="63" spans="1:33" ht="30" x14ac:dyDescent="0.25">
      <c r="A63" s="21"/>
      <c r="B63" s="346" t="s">
        <v>94</v>
      </c>
      <c r="C63" s="383" t="s">
        <v>189</v>
      </c>
      <c r="D63" s="638" t="s">
        <v>25</v>
      </c>
      <c r="E63" s="385" t="s">
        <v>678</v>
      </c>
      <c r="F63" s="324"/>
      <c r="G63" s="324"/>
      <c r="H63" s="89"/>
      <c r="I63" s="324"/>
      <c r="J63" s="98"/>
      <c r="K63" s="90"/>
      <c r="L63" s="92"/>
      <c r="M63" s="99"/>
      <c r="N63" s="93"/>
      <c r="O63" s="327"/>
      <c r="P63" s="328"/>
      <c r="Q63" s="329"/>
      <c r="R63" s="287"/>
      <c r="S63" s="287"/>
      <c r="T63" s="329"/>
      <c r="U63" s="111"/>
      <c r="V63" s="372" t="s">
        <v>311</v>
      </c>
      <c r="W63" s="373">
        <v>1</v>
      </c>
      <c r="X63" s="386">
        <v>100</v>
      </c>
      <c r="Y63" s="328">
        <f t="shared" si="8"/>
        <v>100</v>
      </c>
      <c r="Z63" s="18"/>
      <c r="AA63" s="336">
        <v>0</v>
      </c>
      <c r="AB63" s="337">
        <f t="shared" si="9"/>
        <v>0</v>
      </c>
      <c r="AC63" s="338">
        <v>0</v>
      </c>
      <c r="AD63" s="339">
        <f t="shared" si="10"/>
        <v>0</v>
      </c>
      <c r="AE63" s="340">
        <f t="shared" si="11"/>
        <v>0</v>
      </c>
    </row>
    <row r="64" spans="1:33" ht="75" x14ac:dyDescent="0.25">
      <c r="A64" s="21"/>
      <c r="B64" s="346" t="s">
        <v>94</v>
      </c>
      <c r="C64" s="383" t="s">
        <v>189</v>
      </c>
      <c r="D64" s="638" t="s">
        <v>25</v>
      </c>
      <c r="E64" s="385" t="s">
        <v>198</v>
      </c>
      <c r="F64" s="324"/>
      <c r="G64" s="324"/>
      <c r="H64" s="89"/>
      <c r="I64" s="324"/>
      <c r="J64" s="98"/>
      <c r="K64" s="90"/>
      <c r="L64" s="92"/>
      <c r="M64" s="99"/>
      <c r="N64" s="93"/>
      <c r="O64" s="327"/>
      <c r="P64" s="328"/>
      <c r="Q64" s="329"/>
      <c r="R64" s="287"/>
      <c r="S64" s="287"/>
      <c r="T64" s="329"/>
      <c r="U64" s="111"/>
      <c r="V64" s="372" t="s">
        <v>673</v>
      </c>
      <c r="W64" s="373">
        <v>5</v>
      </c>
      <c r="X64" s="386">
        <v>28.086500000000001</v>
      </c>
      <c r="Y64" s="328">
        <f t="shared" si="8"/>
        <v>140.4325</v>
      </c>
      <c r="Z64" s="18"/>
      <c r="AA64" s="336">
        <v>1</v>
      </c>
      <c r="AB64" s="337">
        <f t="shared" si="9"/>
        <v>140.4325</v>
      </c>
      <c r="AC64" s="338">
        <v>1</v>
      </c>
      <c r="AD64" s="339">
        <f t="shared" si="10"/>
        <v>140.4325</v>
      </c>
      <c r="AE64" s="340">
        <f t="shared" si="11"/>
        <v>0</v>
      </c>
    </row>
    <row r="65" spans="1:33" ht="75" x14ac:dyDescent="0.25">
      <c r="A65" s="21"/>
      <c r="B65" s="346" t="s">
        <v>94</v>
      </c>
      <c r="C65" s="383" t="s">
        <v>189</v>
      </c>
      <c r="D65" s="638" t="s">
        <v>25</v>
      </c>
      <c r="E65" s="385" t="s">
        <v>201</v>
      </c>
      <c r="F65" s="324"/>
      <c r="G65" s="324"/>
      <c r="H65" s="89"/>
      <c r="I65" s="324"/>
      <c r="J65" s="98"/>
      <c r="K65" s="90"/>
      <c r="L65" s="92"/>
      <c r="M65" s="99"/>
      <c r="N65" s="93"/>
      <c r="O65" s="327"/>
      <c r="P65" s="328"/>
      <c r="Q65" s="329"/>
      <c r="R65" s="287"/>
      <c r="S65" s="287"/>
      <c r="T65" s="329"/>
      <c r="U65" s="111"/>
      <c r="V65" s="372" t="s">
        <v>104</v>
      </c>
      <c r="W65" s="373">
        <v>1.5</v>
      </c>
      <c r="X65" s="386">
        <v>27.825500000000002</v>
      </c>
      <c r="Y65" s="328">
        <f t="shared" si="8"/>
        <v>41.738250000000001</v>
      </c>
      <c r="Z65" s="18"/>
      <c r="AA65" s="336">
        <v>1</v>
      </c>
      <c r="AB65" s="337">
        <f t="shared" si="9"/>
        <v>41.738250000000001</v>
      </c>
      <c r="AC65" s="338">
        <v>1</v>
      </c>
      <c r="AD65" s="339">
        <f t="shared" si="10"/>
        <v>41.738250000000001</v>
      </c>
      <c r="AE65" s="340">
        <f t="shared" si="11"/>
        <v>0</v>
      </c>
    </row>
    <row r="66" spans="1:33" ht="135" x14ac:dyDescent="0.25">
      <c r="A66" s="21"/>
      <c r="B66" s="346" t="s">
        <v>94</v>
      </c>
      <c r="C66" s="383" t="s">
        <v>285</v>
      </c>
      <c r="D66" s="638" t="s">
        <v>25</v>
      </c>
      <c r="E66" s="385" t="s">
        <v>679</v>
      </c>
      <c r="F66" s="324"/>
      <c r="G66" s="324"/>
      <c r="H66" s="89"/>
      <c r="I66" s="324"/>
      <c r="J66" s="98"/>
      <c r="K66" s="90"/>
      <c r="L66" s="92"/>
      <c r="M66" s="99"/>
      <c r="N66" s="93"/>
      <c r="O66" s="327"/>
      <c r="P66" s="328"/>
      <c r="Q66" s="329"/>
      <c r="R66" s="287"/>
      <c r="S66" s="287"/>
      <c r="T66" s="329"/>
      <c r="U66" s="111"/>
      <c r="V66" s="372" t="s">
        <v>673</v>
      </c>
      <c r="W66" s="373">
        <v>2</v>
      </c>
      <c r="X66" s="386">
        <v>408.79</v>
      </c>
      <c r="Y66" s="328">
        <f t="shared" si="8"/>
        <v>817.58</v>
      </c>
      <c r="Z66" s="18"/>
      <c r="AA66" s="336">
        <v>1</v>
      </c>
      <c r="AB66" s="337">
        <f t="shared" si="9"/>
        <v>817.58</v>
      </c>
      <c r="AC66" s="338">
        <v>0.5</v>
      </c>
      <c r="AD66" s="339">
        <f t="shared" si="10"/>
        <v>408.79</v>
      </c>
      <c r="AE66" s="340">
        <f t="shared" si="11"/>
        <v>408.79</v>
      </c>
      <c r="AF66" s="595" t="s">
        <v>781</v>
      </c>
      <c r="AG66" s="595">
        <v>408.79</v>
      </c>
    </row>
    <row r="67" spans="1:33" ht="30" x14ac:dyDescent="0.25">
      <c r="A67" s="21"/>
      <c r="B67" s="346" t="s">
        <v>94</v>
      </c>
      <c r="C67" s="383" t="s">
        <v>72</v>
      </c>
      <c r="D67" s="638" t="s">
        <v>25</v>
      </c>
      <c r="E67" s="385" t="s">
        <v>663</v>
      </c>
      <c r="F67" s="324"/>
      <c r="G67" s="324"/>
      <c r="H67" s="89"/>
      <c r="I67" s="324"/>
      <c r="J67" s="98"/>
      <c r="K67" s="90"/>
      <c r="L67" s="92"/>
      <c r="M67" s="99"/>
      <c r="N67" s="93"/>
      <c r="O67" s="327"/>
      <c r="P67" s="328"/>
      <c r="Q67" s="329"/>
      <c r="R67" s="287"/>
      <c r="S67" s="287"/>
      <c r="T67" s="329"/>
      <c r="U67" s="111"/>
      <c r="V67" s="372" t="s">
        <v>75</v>
      </c>
      <c r="W67" s="373">
        <v>80</v>
      </c>
      <c r="X67" s="386">
        <v>13.77</v>
      </c>
      <c r="Y67" s="328">
        <f t="shared" si="8"/>
        <v>1101.5999999999999</v>
      </c>
      <c r="Z67" s="18"/>
      <c r="AA67" s="336">
        <v>1</v>
      </c>
      <c r="AB67" s="337">
        <f t="shared" si="9"/>
        <v>1101.5999999999999</v>
      </c>
      <c r="AC67" s="338">
        <v>1</v>
      </c>
      <c r="AD67" s="339">
        <f t="shared" si="10"/>
        <v>1101.5999999999999</v>
      </c>
      <c r="AE67" s="340">
        <f t="shared" si="11"/>
        <v>0</v>
      </c>
    </row>
    <row r="68" spans="1:33" ht="60" x14ac:dyDescent="0.25">
      <c r="A68" s="21"/>
      <c r="B68" s="346" t="s">
        <v>94</v>
      </c>
      <c r="C68" s="383" t="s">
        <v>72</v>
      </c>
      <c r="D68" s="638" t="s">
        <v>25</v>
      </c>
      <c r="E68" s="385" t="s">
        <v>665</v>
      </c>
      <c r="F68" s="324"/>
      <c r="G68" s="324"/>
      <c r="H68" s="89"/>
      <c r="I68" s="324"/>
      <c r="J68" s="98"/>
      <c r="K68" s="90"/>
      <c r="L68" s="92"/>
      <c r="M68" s="99"/>
      <c r="N68" s="93"/>
      <c r="O68" s="327"/>
      <c r="P68" s="328"/>
      <c r="Q68" s="329"/>
      <c r="R68" s="287"/>
      <c r="S68" s="287"/>
      <c r="T68" s="329"/>
      <c r="U68" s="111"/>
      <c r="V68" s="372" t="s">
        <v>104</v>
      </c>
      <c r="W68" s="373">
        <v>11</v>
      </c>
      <c r="X68" s="386">
        <f>27.31*0.8</f>
        <v>21.847999999999999</v>
      </c>
      <c r="Y68" s="328">
        <f t="shared" si="8"/>
        <v>240.32799999999997</v>
      </c>
      <c r="Z68" s="18"/>
      <c r="AA68" s="336">
        <v>1</v>
      </c>
      <c r="AB68" s="337">
        <f t="shared" si="9"/>
        <v>240.32799999999997</v>
      </c>
      <c r="AC68" s="338">
        <v>1</v>
      </c>
      <c r="AD68" s="339">
        <f t="shared" si="10"/>
        <v>240.32799999999997</v>
      </c>
      <c r="AE68" s="340">
        <f t="shared" si="11"/>
        <v>0</v>
      </c>
    </row>
    <row r="69" spans="1:33" ht="75" x14ac:dyDescent="0.25">
      <c r="A69" s="21"/>
      <c r="B69" s="346" t="s">
        <v>94</v>
      </c>
      <c r="C69" s="383" t="s">
        <v>72</v>
      </c>
      <c r="D69" s="638" t="s">
        <v>25</v>
      </c>
      <c r="E69" s="385" t="s">
        <v>666</v>
      </c>
      <c r="F69" s="324"/>
      <c r="G69" s="324"/>
      <c r="H69" s="89"/>
      <c r="I69" s="324"/>
      <c r="J69" s="98"/>
      <c r="K69" s="90"/>
      <c r="L69" s="92"/>
      <c r="M69" s="99"/>
      <c r="N69" s="93"/>
      <c r="O69" s="327"/>
      <c r="P69" s="328"/>
      <c r="Q69" s="329"/>
      <c r="R69" s="287"/>
      <c r="S69" s="287"/>
      <c r="T69" s="329"/>
      <c r="U69" s="111"/>
      <c r="V69" s="372" t="s">
        <v>139</v>
      </c>
      <c r="W69" s="373">
        <v>2</v>
      </c>
      <c r="X69" s="386">
        <f>162.66*0.8</f>
        <v>130.12800000000001</v>
      </c>
      <c r="Y69" s="328">
        <f t="shared" si="8"/>
        <v>260.25600000000003</v>
      </c>
      <c r="Z69" s="18"/>
      <c r="AA69" s="336">
        <v>1</v>
      </c>
      <c r="AB69" s="337">
        <f t="shared" si="9"/>
        <v>260.25600000000003</v>
      </c>
      <c r="AC69" s="338">
        <v>1</v>
      </c>
      <c r="AD69" s="339">
        <f t="shared" si="10"/>
        <v>260.25600000000003</v>
      </c>
      <c r="AE69" s="340">
        <f t="shared" si="11"/>
        <v>0</v>
      </c>
    </row>
    <row r="70" spans="1:33" ht="30" x14ac:dyDescent="0.25">
      <c r="A70" s="21"/>
      <c r="B70" s="346" t="s">
        <v>94</v>
      </c>
      <c r="C70" s="383" t="s">
        <v>72</v>
      </c>
      <c r="D70" s="638" t="s">
        <v>25</v>
      </c>
      <c r="E70" s="385" t="s">
        <v>680</v>
      </c>
      <c r="F70" s="324"/>
      <c r="G70" s="324"/>
      <c r="H70" s="89"/>
      <c r="I70" s="324"/>
      <c r="J70" s="98"/>
      <c r="K70" s="90"/>
      <c r="L70" s="92"/>
      <c r="M70" s="99"/>
      <c r="N70" s="93"/>
      <c r="O70" s="327"/>
      <c r="P70" s="328"/>
      <c r="Q70" s="329"/>
      <c r="R70" s="287"/>
      <c r="S70" s="287"/>
      <c r="T70" s="329"/>
      <c r="U70" s="111"/>
      <c r="V70" s="372" t="s">
        <v>79</v>
      </c>
      <c r="W70" s="373">
        <v>10</v>
      </c>
      <c r="X70" s="386">
        <f>20.13*0.8</f>
        <v>16.103999999999999</v>
      </c>
      <c r="Y70" s="328">
        <f t="shared" si="8"/>
        <v>161.04</v>
      </c>
      <c r="Z70" s="18"/>
      <c r="AA70" s="336">
        <v>1</v>
      </c>
      <c r="AB70" s="337">
        <f t="shared" si="9"/>
        <v>161.04</v>
      </c>
      <c r="AC70" s="338">
        <v>1</v>
      </c>
      <c r="AD70" s="339">
        <f t="shared" si="10"/>
        <v>161.04</v>
      </c>
      <c r="AE70" s="340">
        <f t="shared" si="11"/>
        <v>0</v>
      </c>
    </row>
    <row r="71" spans="1:33" ht="45" x14ac:dyDescent="0.25">
      <c r="A71" s="21"/>
      <c r="B71" s="346" t="s">
        <v>94</v>
      </c>
      <c r="C71" s="383" t="s">
        <v>72</v>
      </c>
      <c r="D71" s="638" t="s">
        <v>25</v>
      </c>
      <c r="E71" s="385" t="s">
        <v>667</v>
      </c>
      <c r="F71" s="324"/>
      <c r="G71" s="324"/>
      <c r="H71" s="89"/>
      <c r="I71" s="324"/>
      <c r="J71" s="98"/>
      <c r="K71" s="90"/>
      <c r="L71" s="92"/>
      <c r="M71" s="99"/>
      <c r="N71" s="93"/>
      <c r="O71" s="327"/>
      <c r="P71" s="328"/>
      <c r="Q71" s="329"/>
      <c r="R71" s="287"/>
      <c r="S71" s="287"/>
      <c r="T71" s="329"/>
      <c r="U71" s="111"/>
      <c r="V71" s="372" t="s">
        <v>79</v>
      </c>
      <c r="W71" s="373">
        <v>47</v>
      </c>
      <c r="X71" s="386">
        <f>10.86*0.8</f>
        <v>8.6880000000000006</v>
      </c>
      <c r="Y71" s="328">
        <f t="shared" si="8"/>
        <v>408.33600000000001</v>
      </c>
      <c r="Z71" s="18"/>
      <c r="AA71" s="336">
        <v>1</v>
      </c>
      <c r="AB71" s="337">
        <f t="shared" si="9"/>
        <v>408.33600000000001</v>
      </c>
      <c r="AC71" s="338">
        <v>1</v>
      </c>
      <c r="AD71" s="339">
        <f t="shared" si="10"/>
        <v>408.33600000000001</v>
      </c>
      <c r="AE71" s="340">
        <f t="shared" si="11"/>
        <v>0</v>
      </c>
      <c r="AF71" s="595" t="s">
        <v>777</v>
      </c>
    </row>
    <row r="72" spans="1:33" ht="45" x14ac:dyDescent="0.25">
      <c r="A72" s="21"/>
      <c r="B72" s="346" t="s">
        <v>94</v>
      </c>
      <c r="C72" s="383" t="s">
        <v>72</v>
      </c>
      <c r="D72" s="638" t="s">
        <v>25</v>
      </c>
      <c r="E72" s="385" t="s">
        <v>668</v>
      </c>
      <c r="F72" s="324"/>
      <c r="G72" s="324"/>
      <c r="H72" s="89"/>
      <c r="I72" s="324"/>
      <c r="J72" s="98"/>
      <c r="K72" s="90"/>
      <c r="L72" s="92"/>
      <c r="M72" s="99"/>
      <c r="N72" s="93"/>
      <c r="O72" s="327"/>
      <c r="P72" s="328"/>
      <c r="Q72" s="329"/>
      <c r="R72" s="287"/>
      <c r="S72" s="287"/>
      <c r="T72" s="329"/>
      <c r="U72" s="111"/>
      <c r="V72" s="372" t="s">
        <v>104</v>
      </c>
      <c r="W72" s="373">
        <v>1</v>
      </c>
      <c r="X72" s="386">
        <f>69.57*0.8</f>
        <v>55.655999999999999</v>
      </c>
      <c r="Y72" s="328">
        <f t="shared" si="8"/>
        <v>55.655999999999999</v>
      </c>
      <c r="Z72" s="18"/>
      <c r="AA72" s="336">
        <v>1</v>
      </c>
      <c r="AB72" s="337">
        <f t="shared" si="9"/>
        <v>55.655999999999999</v>
      </c>
      <c r="AC72" s="338">
        <v>1</v>
      </c>
      <c r="AD72" s="339">
        <f t="shared" si="10"/>
        <v>55.655999999999999</v>
      </c>
      <c r="AE72" s="340">
        <f t="shared" si="11"/>
        <v>0</v>
      </c>
      <c r="AF72" s="591" t="s">
        <v>782</v>
      </c>
    </row>
    <row r="73" spans="1:33" ht="30" x14ac:dyDescent="0.25">
      <c r="A73" s="21"/>
      <c r="B73" s="346" t="s">
        <v>94</v>
      </c>
      <c r="C73" s="383" t="s">
        <v>72</v>
      </c>
      <c r="D73" s="638" t="s">
        <v>25</v>
      </c>
      <c r="E73" s="385" t="s">
        <v>669</v>
      </c>
      <c r="F73" s="324"/>
      <c r="G73" s="324"/>
      <c r="H73" s="89"/>
      <c r="I73" s="324"/>
      <c r="J73" s="98"/>
      <c r="K73" s="90"/>
      <c r="L73" s="92"/>
      <c r="M73" s="99"/>
      <c r="N73" s="93"/>
      <c r="O73" s="327"/>
      <c r="P73" s="328"/>
      <c r="Q73" s="329"/>
      <c r="R73" s="287"/>
      <c r="S73" s="287"/>
      <c r="T73" s="329"/>
      <c r="U73" s="111"/>
      <c r="V73" s="372" t="s">
        <v>79</v>
      </c>
      <c r="W73" s="373">
        <v>10</v>
      </c>
      <c r="X73" s="386">
        <f>22.29*0.8</f>
        <v>17.832000000000001</v>
      </c>
      <c r="Y73" s="328">
        <f t="shared" si="8"/>
        <v>178.32</v>
      </c>
      <c r="Z73" s="18"/>
      <c r="AA73" s="336">
        <v>1</v>
      </c>
      <c r="AB73" s="337">
        <f t="shared" si="9"/>
        <v>178.32</v>
      </c>
      <c r="AC73" s="338">
        <v>1</v>
      </c>
      <c r="AD73" s="339">
        <f t="shared" si="10"/>
        <v>178.32</v>
      </c>
      <c r="AE73" s="340">
        <f t="shared" si="11"/>
        <v>0</v>
      </c>
    </row>
    <row r="74" spans="1:33" x14ac:dyDescent="0.25">
      <c r="A74" s="21"/>
      <c r="B74" s="346" t="s">
        <v>94</v>
      </c>
      <c r="C74" s="383" t="s">
        <v>72</v>
      </c>
      <c r="D74" s="638" t="s">
        <v>25</v>
      </c>
      <c r="E74" s="385" t="s">
        <v>681</v>
      </c>
      <c r="F74" s="324"/>
      <c r="G74" s="324"/>
      <c r="H74" s="89"/>
      <c r="I74" s="324"/>
      <c r="J74" s="98"/>
      <c r="K74" s="90"/>
      <c r="L74" s="92"/>
      <c r="M74" s="99"/>
      <c r="N74" s="93"/>
      <c r="O74" s="327"/>
      <c r="P74" s="328"/>
      <c r="Q74" s="329"/>
      <c r="R74" s="287"/>
      <c r="S74" s="287"/>
      <c r="T74" s="329"/>
      <c r="U74" s="111"/>
      <c r="V74" s="372" t="s">
        <v>79</v>
      </c>
      <c r="W74" s="373">
        <v>15</v>
      </c>
      <c r="X74" s="386">
        <v>40.200000000000003</v>
      </c>
      <c r="Y74" s="328">
        <f t="shared" si="8"/>
        <v>603</v>
      </c>
      <c r="Z74" s="18"/>
      <c r="AA74" s="336">
        <v>0</v>
      </c>
      <c r="AB74" s="337">
        <f t="shared" si="9"/>
        <v>0</v>
      </c>
      <c r="AC74" s="338">
        <v>0</v>
      </c>
      <c r="AD74" s="339">
        <f t="shared" si="10"/>
        <v>0</v>
      </c>
      <c r="AE74" s="340">
        <f t="shared" si="11"/>
        <v>0</v>
      </c>
    </row>
    <row r="75" spans="1:33" x14ac:dyDescent="0.25">
      <c r="A75" s="21"/>
      <c r="B75" s="346" t="s">
        <v>94</v>
      </c>
      <c r="C75" s="321" t="s">
        <v>24</v>
      </c>
      <c r="D75" s="322" t="s">
        <v>25</v>
      </c>
      <c r="E75" s="323" t="s">
        <v>53</v>
      </c>
      <c r="F75" s="324"/>
      <c r="G75" s="324"/>
      <c r="H75" s="89"/>
      <c r="I75" s="324"/>
      <c r="J75" s="98"/>
      <c r="K75" s="90"/>
      <c r="L75" s="92"/>
      <c r="M75" s="99"/>
      <c r="N75" s="93"/>
      <c r="O75" s="327"/>
      <c r="P75" s="328"/>
      <c r="Q75" s="329"/>
      <c r="R75" s="287"/>
      <c r="S75" s="287"/>
      <c r="T75" s="329"/>
      <c r="U75" s="111"/>
      <c r="V75" s="324" t="s">
        <v>756</v>
      </c>
      <c r="W75" s="672">
        <v>24</v>
      </c>
      <c r="X75" s="287">
        <v>20.637499999999999</v>
      </c>
      <c r="Y75" s="328">
        <f t="shared" si="8"/>
        <v>495.29999999999995</v>
      </c>
      <c r="Z75" s="18"/>
      <c r="AA75" s="336">
        <v>1</v>
      </c>
      <c r="AB75" s="337">
        <f t="shared" si="9"/>
        <v>495.29999999999995</v>
      </c>
      <c r="AC75" s="338">
        <v>1</v>
      </c>
      <c r="AD75" s="339">
        <f t="shared" si="10"/>
        <v>495.29999999999995</v>
      </c>
      <c r="AE75" s="340">
        <f t="shared" si="11"/>
        <v>0</v>
      </c>
      <c r="AG75" s="592">
        <v>495.3</v>
      </c>
    </row>
    <row r="76" spans="1:33" x14ac:dyDescent="0.25">
      <c r="A76" s="21"/>
      <c r="B76" s="346" t="s">
        <v>94</v>
      </c>
      <c r="C76" s="383" t="s">
        <v>24</v>
      </c>
      <c r="D76" s="322" t="s">
        <v>25</v>
      </c>
      <c r="E76" s="385" t="s">
        <v>38</v>
      </c>
      <c r="F76" s="324"/>
      <c r="G76" s="324"/>
      <c r="H76" s="89"/>
      <c r="I76" s="324"/>
      <c r="J76" s="98"/>
      <c r="K76" s="90"/>
      <c r="L76" s="92"/>
      <c r="M76" s="99"/>
      <c r="N76" s="93"/>
      <c r="O76" s="327"/>
      <c r="P76" s="328"/>
      <c r="Q76" s="329"/>
      <c r="R76" s="287"/>
      <c r="S76" s="287"/>
      <c r="T76" s="329"/>
      <c r="U76" s="111"/>
      <c r="V76" s="372" t="s">
        <v>311</v>
      </c>
      <c r="W76" s="373">
        <v>1</v>
      </c>
      <c r="X76" s="386">
        <v>1663.7</v>
      </c>
      <c r="Y76" s="328">
        <f t="shared" si="8"/>
        <v>1663.7</v>
      </c>
      <c r="Z76" s="18"/>
      <c r="AA76" s="336">
        <v>1</v>
      </c>
      <c r="AB76" s="337">
        <f t="shared" si="9"/>
        <v>1663.7</v>
      </c>
      <c r="AC76" s="338">
        <v>1</v>
      </c>
      <c r="AD76" s="339">
        <f t="shared" si="10"/>
        <v>1663.7</v>
      </c>
      <c r="AE76" s="340">
        <f t="shared" si="11"/>
        <v>0</v>
      </c>
      <c r="AG76" s="592">
        <v>499.11</v>
      </c>
    </row>
    <row r="77" spans="1:33" ht="30" x14ac:dyDescent="0.25">
      <c r="A77" s="21"/>
      <c r="B77" s="346" t="s">
        <v>94</v>
      </c>
      <c r="C77" s="383" t="s">
        <v>164</v>
      </c>
      <c r="D77" s="322" t="s">
        <v>25</v>
      </c>
      <c r="E77" s="688" t="s">
        <v>670</v>
      </c>
      <c r="F77" s="324"/>
      <c r="G77" s="324"/>
      <c r="H77" s="89"/>
      <c r="I77" s="324"/>
      <c r="J77" s="98"/>
      <c r="K77" s="90"/>
      <c r="L77" s="92"/>
      <c r="M77" s="99"/>
      <c r="N77" s="93"/>
      <c r="O77" s="327"/>
      <c r="P77" s="328"/>
      <c r="Q77" s="329"/>
      <c r="R77" s="287"/>
      <c r="S77" s="287"/>
      <c r="T77" s="329"/>
      <c r="U77" s="111"/>
      <c r="V77" s="372" t="s">
        <v>673</v>
      </c>
      <c r="W77" s="373">
        <v>4</v>
      </c>
      <c r="X77" s="386">
        <v>143.43</v>
      </c>
      <c r="Y77" s="328">
        <f t="shared" si="8"/>
        <v>573.72</v>
      </c>
      <c r="Z77" s="18"/>
      <c r="AA77" s="336">
        <v>1</v>
      </c>
      <c r="AB77" s="337">
        <f t="shared" si="9"/>
        <v>573.72</v>
      </c>
      <c r="AC77" s="338">
        <v>1</v>
      </c>
      <c r="AD77" s="339">
        <f t="shared" si="10"/>
        <v>573.72</v>
      </c>
      <c r="AE77" s="340">
        <f t="shared" si="11"/>
        <v>0</v>
      </c>
    </row>
    <row r="78" spans="1:33" ht="60" x14ac:dyDescent="0.25">
      <c r="A78" s="21"/>
      <c r="B78" s="346" t="s">
        <v>94</v>
      </c>
      <c r="C78" s="383" t="s">
        <v>164</v>
      </c>
      <c r="D78" s="322" t="s">
        <v>25</v>
      </c>
      <c r="E78" s="688" t="s">
        <v>187</v>
      </c>
      <c r="F78" s="324"/>
      <c r="G78" s="324"/>
      <c r="H78" s="89"/>
      <c r="I78" s="324"/>
      <c r="J78" s="98"/>
      <c r="K78" s="90"/>
      <c r="L78" s="92"/>
      <c r="M78" s="99"/>
      <c r="N78" s="93"/>
      <c r="O78" s="327"/>
      <c r="P78" s="328"/>
      <c r="Q78" s="329"/>
      <c r="R78" s="287"/>
      <c r="S78" s="287"/>
      <c r="T78" s="329"/>
      <c r="U78" s="111"/>
      <c r="V78" s="372" t="s">
        <v>652</v>
      </c>
      <c r="W78" s="373">
        <v>4</v>
      </c>
      <c r="X78" s="386">
        <v>6.41</v>
      </c>
      <c r="Y78" s="328">
        <f t="shared" si="8"/>
        <v>25.64</v>
      </c>
      <c r="Z78" s="18"/>
      <c r="AA78" s="336">
        <v>1</v>
      </c>
      <c r="AB78" s="337">
        <f t="shared" si="9"/>
        <v>25.64</v>
      </c>
      <c r="AC78" s="338">
        <v>1</v>
      </c>
      <c r="AD78" s="339">
        <f t="shared" si="10"/>
        <v>25.64</v>
      </c>
      <c r="AE78" s="340">
        <f t="shared" si="11"/>
        <v>0</v>
      </c>
    </row>
    <row r="79" spans="1:33" x14ac:dyDescent="0.25">
      <c r="A79" s="21"/>
      <c r="B79" s="346" t="s">
        <v>94</v>
      </c>
      <c r="C79" s="383" t="s">
        <v>164</v>
      </c>
      <c r="D79" s="322" t="s">
        <v>25</v>
      </c>
      <c r="E79" s="688" t="s">
        <v>682</v>
      </c>
      <c r="F79" s="324"/>
      <c r="G79" s="324"/>
      <c r="H79" s="89"/>
      <c r="I79" s="324"/>
      <c r="J79" s="98"/>
      <c r="K79" s="90"/>
      <c r="L79" s="92"/>
      <c r="M79" s="99"/>
      <c r="N79" s="93"/>
      <c r="O79" s="327"/>
      <c r="P79" s="328"/>
      <c r="Q79" s="329"/>
      <c r="R79" s="287"/>
      <c r="S79" s="287"/>
      <c r="T79" s="329"/>
      <c r="U79" s="111"/>
      <c r="V79" s="372" t="s">
        <v>311</v>
      </c>
      <c r="W79" s="373">
        <v>1</v>
      </c>
      <c r="X79" s="386">
        <v>1500</v>
      </c>
      <c r="Y79" s="328">
        <f t="shared" si="8"/>
        <v>1500</v>
      </c>
      <c r="Z79" s="18"/>
      <c r="AA79" s="336">
        <v>0</v>
      </c>
      <c r="AB79" s="337">
        <f t="shared" si="9"/>
        <v>0</v>
      </c>
      <c r="AC79" s="338"/>
      <c r="AD79" s="339">
        <f t="shared" si="10"/>
        <v>0</v>
      </c>
      <c r="AE79" s="340">
        <f t="shared" si="11"/>
        <v>0</v>
      </c>
    </row>
    <row r="80" spans="1:33" s="586" customFormat="1" x14ac:dyDescent="0.25">
      <c r="A80" s="21"/>
      <c r="B80" s="346"/>
      <c r="C80" s="383"/>
      <c r="D80" s="322"/>
      <c r="E80" s="688"/>
      <c r="F80" s="324"/>
      <c r="G80" s="324"/>
      <c r="H80" s="89"/>
      <c r="I80" s="324"/>
      <c r="J80" s="98"/>
      <c r="K80" s="90"/>
      <c r="L80" s="92"/>
      <c r="M80" s="99"/>
      <c r="N80" s="93"/>
      <c r="O80" s="327"/>
      <c r="P80" s="328"/>
      <c r="Q80" s="329"/>
      <c r="R80" s="287"/>
      <c r="S80" s="287"/>
      <c r="T80" s="329"/>
      <c r="U80" s="111"/>
      <c r="V80" s="372"/>
      <c r="W80" s="373"/>
      <c r="X80" s="386"/>
      <c r="Y80" s="328"/>
      <c r="Z80" s="18"/>
      <c r="AA80" s="336"/>
      <c r="AB80" s="337"/>
      <c r="AC80" s="338"/>
      <c r="AD80" s="339"/>
      <c r="AE80" s="340"/>
      <c r="AF80" s="591"/>
      <c r="AG80" s="591"/>
    </row>
    <row r="81" spans="1:33" s="586" customFormat="1" x14ac:dyDescent="0.25">
      <c r="A81" s="21"/>
      <c r="B81" s="346" t="s">
        <v>94</v>
      </c>
      <c r="C81" s="321" t="s">
        <v>312</v>
      </c>
      <c r="D81" s="322" t="s">
        <v>25</v>
      </c>
      <c r="E81" s="323" t="s">
        <v>821</v>
      </c>
      <c r="F81" s="324"/>
      <c r="G81" s="324"/>
      <c r="H81" s="325"/>
      <c r="I81" s="324"/>
      <c r="J81" s="326"/>
      <c r="K81" s="324"/>
      <c r="L81" s="288"/>
      <c r="M81" s="288"/>
      <c r="N81" s="119"/>
      <c r="O81" s="327"/>
      <c r="P81" s="328"/>
      <c r="Q81" s="329"/>
      <c r="R81" s="287"/>
      <c r="S81" s="287"/>
      <c r="T81" s="329"/>
      <c r="U81" s="329"/>
      <c r="V81" s="324" t="s">
        <v>311</v>
      </c>
      <c r="W81" s="672">
        <v>1</v>
      </c>
      <c r="X81" s="330">
        <v>1880.3225</v>
      </c>
      <c r="Y81" s="328">
        <f t="shared" ref="Y81:Y85" si="12">X81*W81</f>
        <v>1880.3225</v>
      </c>
      <c r="Z81" s="18"/>
      <c r="AA81" s="336">
        <v>1</v>
      </c>
      <c r="AB81" s="662">
        <f t="shared" ref="AB81:AB85" si="13">Y81*AA81</f>
        <v>1880.3225</v>
      </c>
      <c r="AC81" s="338"/>
      <c r="AD81" s="339">
        <f t="shared" ref="AD81:AD85" si="14">Y81*AC81</f>
        <v>0</v>
      </c>
      <c r="AE81" s="340">
        <f t="shared" ref="AE81:AE85" si="15">AB81-AD81</f>
        <v>1880.3225</v>
      </c>
      <c r="AF81" s="591"/>
      <c r="AG81" s="591"/>
    </row>
    <row r="82" spans="1:33" s="586" customFormat="1" x14ac:dyDescent="0.25">
      <c r="A82" s="21"/>
      <c r="B82" s="346" t="s">
        <v>94</v>
      </c>
      <c r="C82" s="321" t="s">
        <v>72</v>
      </c>
      <c r="D82" s="322" t="s">
        <v>25</v>
      </c>
      <c r="E82" s="323" t="s">
        <v>822</v>
      </c>
      <c r="F82" s="324"/>
      <c r="G82" s="324"/>
      <c r="H82" s="325"/>
      <c r="I82" s="324"/>
      <c r="J82" s="326"/>
      <c r="K82" s="324"/>
      <c r="L82" s="288"/>
      <c r="M82" s="288"/>
      <c r="N82" s="119"/>
      <c r="O82" s="327"/>
      <c r="P82" s="328"/>
      <c r="Q82" s="329"/>
      <c r="R82" s="287"/>
      <c r="S82" s="287"/>
      <c r="T82" s="329"/>
      <c r="U82" s="329"/>
      <c r="V82" s="324" t="s">
        <v>311</v>
      </c>
      <c r="W82" s="672">
        <v>1</v>
      </c>
      <c r="X82" s="330">
        <v>470.51000000000113</v>
      </c>
      <c r="Y82" s="328">
        <f t="shared" si="12"/>
        <v>470.51000000000113</v>
      </c>
      <c r="Z82" s="18"/>
      <c r="AA82" s="336">
        <v>1</v>
      </c>
      <c r="AB82" s="662">
        <f t="shared" si="13"/>
        <v>470.51000000000113</v>
      </c>
      <c r="AC82" s="338"/>
      <c r="AD82" s="339">
        <f t="shared" si="14"/>
        <v>0</v>
      </c>
      <c r="AE82" s="340">
        <f t="shared" si="15"/>
        <v>470.51000000000113</v>
      </c>
      <c r="AF82" s="591"/>
      <c r="AG82" s="591"/>
    </row>
    <row r="83" spans="1:33" s="586" customFormat="1" x14ac:dyDescent="0.25">
      <c r="A83" s="21"/>
      <c r="B83" s="346" t="s">
        <v>94</v>
      </c>
      <c r="C83" s="321" t="s">
        <v>24</v>
      </c>
      <c r="D83" s="322" t="s">
        <v>25</v>
      </c>
      <c r="E83" s="323" t="s">
        <v>824</v>
      </c>
      <c r="F83" s="324"/>
      <c r="G83" s="324"/>
      <c r="H83" s="325"/>
      <c r="I83" s="324"/>
      <c r="J83" s="326"/>
      <c r="K83" s="324"/>
      <c r="L83" s="288"/>
      <c r="M83" s="288"/>
      <c r="N83" s="119"/>
      <c r="O83" s="327"/>
      <c r="P83" s="328"/>
      <c r="Q83" s="329"/>
      <c r="R83" s="287"/>
      <c r="S83" s="287"/>
      <c r="T83" s="329"/>
      <c r="U83" s="329"/>
      <c r="V83" s="324" t="s">
        <v>311</v>
      </c>
      <c r="W83" s="672">
        <v>1</v>
      </c>
      <c r="X83" s="330">
        <v>16001.890318</v>
      </c>
      <c r="Y83" s="328">
        <f t="shared" si="12"/>
        <v>16001.890318</v>
      </c>
      <c r="Z83" s="18"/>
      <c r="AA83" s="336">
        <v>1</v>
      </c>
      <c r="AB83" s="662">
        <f t="shared" si="13"/>
        <v>16001.890318</v>
      </c>
      <c r="AC83" s="338"/>
      <c r="AD83" s="339">
        <f t="shared" si="14"/>
        <v>0</v>
      </c>
      <c r="AE83" s="340">
        <f t="shared" si="15"/>
        <v>16001.890318</v>
      </c>
      <c r="AF83" s="591"/>
      <c r="AG83" s="591"/>
    </row>
    <row r="84" spans="1:33" s="586" customFormat="1" x14ac:dyDescent="0.25">
      <c r="A84" s="21"/>
      <c r="B84" s="346" t="s">
        <v>94</v>
      </c>
      <c r="C84" s="321" t="s">
        <v>308</v>
      </c>
      <c r="D84" s="322" t="s">
        <v>25</v>
      </c>
      <c r="E84" s="323" t="s">
        <v>825</v>
      </c>
      <c r="F84" s="324"/>
      <c r="G84" s="324"/>
      <c r="H84" s="325"/>
      <c r="I84" s="324"/>
      <c r="J84" s="326"/>
      <c r="K84" s="324"/>
      <c r="L84" s="288"/>
      <c r="M84" s="288"/>
      <c r="N84" s="119"/>
      <c r="O84" s="327"/>
      <c r="P84" s="328"/>
      <c r="Q84" s="329"/>
      <c r="R84" s="287"/>
      <c r="S84" s="287"/>
      <c r="T84" s="329"/>
      <c r="U84" s="329"/>
      <c r="V84" s="324" t="s">
        <v>311</v>
      </c>
      <c r="W84" s="672">
        <v>1</v>
      </c>
      <c r="X84" s="330">
        <v>222.29999999999998</v>
      </c>
      <c r="Y84" s="328">
        <f t="shared" si="12"/>
        <v>222.29999999999998</v>
      </c>
      <c r="Z84" s="18"/>
      <c r="AA84" s="336">
        <v>1</v>
      </c>
      <c r="AB84" s="662">
        <f t="shared" si="13"/>
        <v>222.29999999999998</v>
      </c>
      <c r="AC84" s="338"/>
      <c r="AD84" s="339">
        <f t="shared" si="14"/>
        <v>0</v>
      </c>
      <c r="AE84" s="340">
        <f t="shared" si="15"/>
        <v>222.29999999999998</v>
      </c>
      <c r="AF84" s="591"/>
      <c r="AG84" s="591"/>
    </row>
    <row r="85" spans="1:33" s="586" customFormat="1" x14ac:dyDescent="0.25">
      <c r="A85" s="21"/>
      <c r="B85" s="346" t="s">
        <v>94</v>
      </c>
      <c r="C85" s="321" t="s">
        <v>308</v>
      </c>
      <c r="D85" s="322" t="s">
        <v>25</v>
      </c>
      <c r="E85" s="323" t="s">
        <v>826</v>
      </c>
      <c r="F85" s="324"/>
      <c r="G85" s="324"/>
      <c r="H85" s="325"/>
      <c r="I85" s="324"/>
      <c r="J85" s="326"/>
      <c r="K85" s="324"/>
      <c r="L85" s="288"/>
      <c r="M85" s="288"/>
      <c r="N85" s="119"/>
      <c r="O85" s="327"/>
      <c r="P85" s="328"/>
      <c r="Q85" s="329"/>
      <c r="R85" s="287"/>
      <c r="S85" s="287"/>
      <c r="T85" s="329"/>
      <c r="U85" s="329"/>
      <c r="V85" s="324" t="s">
        <v>311</v>
      </c>
      <c r="W85" s="672">
        <v>1</v>
      </c>
      <c r="X85" s="330">
        <v>3502.25</v>
      </c>
      <c r="Y85" s="328">
        <f t="shared" si="12"/>
        <v>3502.25</v>
      </c>
      <c r="Z85" s="18"/>
      <c r="AA85" s="336">
        <v>1</v>
      </c>
      <c r="AB85" s="662">
        <f t="shared" si="13"/>
        <v>3502.25</v>
      </c>
      <c r="AC85" s="338"/>
      <c r="AD85" s="339">
        <f t="shared" si="14"/>
        <v>0</v>
      </c>
      <c r="AE85" s="340">
        <f t="shared" si="15"/>
        <v>3502.25</v>
      </c>
      <c r="AF85" s="591"/>
      <c r="AG85" s="591"/>
    </row>
    <row r="86" spans="1:33" ht="15.75" x14ac:dyDescent="0.25">
      <c r="A86" s="21"/>
      <c r="B86" s="85"/>
      <c r="C86" s="88"/>
      <c r="D86" s="87"/>
      <c r="E86" s="686"/>
      <c r="F86" s="324"/>
      <c r="G86" s="324"/>
      <c r="H86" s="89"/>
      <c r="I86" s="324"/>
      <c r="J86" s="98"/>
      <c r="K86" s="90"/>
      <c r="L86" s="92"/>
      <c r="M86" s="99"/>
      <c r="N86" s="93"/>
      <c r="O86" s="327"/>
      <c r="P86" s="328"/>
      <c r="Q86" s="329"/>
      <c r="R86" s="287"/>
      <c r="S86" s="287"/>
      <c r="T86" s="329"/>
      <c r="U86" s="111"/>
      <c r="V86" s="90"/>
      <c r="W86" s="92"/>
      <c r="X86" s="99"/>
      <c r="Y86" s="93"/>
      <c r="Z86" s="18"/>
      <c r="AA86" s="336"/>
      <c r="AB86" s="337"/>
      <c r="AC86" s="338"/>
      <c r="AD86" s="339"/>
      <c r="AE86" s="340"/>
    </row>
    <row r="87" spans="1:33" ht="15.75" thickBot="1" x14ac:dyDescent="0.3">
      <c r="A87" s="21"/>
      <c r="B87" s="371"/>
      <c r="C87" s="375"/>
      <c r="D87" s="376"/>
      <c r="E87" s="377"/>
      <c r="F87" s="378"/>
      <c r="G87" s="378"/>
      <c r="H87" s="379"/>
      <c r="I87" s="378"/>
      <c r="J87" s="380"/>
      <c r="K87" s="378"/>
      <c r="L87" s="381"/>
      <c r="M87" s="380"/>
      <c r="N87" s="382"/>
      <c r="O87" s="18"/>
      <c r="P87" s="16"/>
      <c r="Q87" s="18"/>
      <c r="R87" s="18"/>
      <c r="S87" s="18"/>
      <c r="T87" s="18"/>
    </row>
    <row r="88" spans="1:33" ht="15.75" thickBot="1" x14ac:dyDescent="0.3">
      <c r="S88" s="67" t="s">
        <v>5</v>
      </c>
      <c r="T88" s="68">
        <f>SUM(T11:T58)</f>
        <v>17176.160334</v>
      </c>
      <c r="U88" s="65"/>
      <c r="V88" s="21"/>
      <c r="W88" s="675"/>
      <c r="X88" s="67" t="s">
        <v>5</v>
      </c>
      <c r="Y88" s="68">
        <f>SUM(Y11:Y86)</f>
        <v>65163.16326169602</v>
      </c>
      <c r="Z88" s="18"/>
      <c r="AA88" s="75"/>
      <c r="AB88" s="115">
        <f>SUM(AB11:AB86)</f>
        <v>49579.148764696001</v>
      </c>
      <c r="AC88" s="75"/>
      <c r="AD88" s="116">
        <f>SUM(AD11:AD86)</f>
        <v>24531.936275</v>
      </c>
      <c r="AE88" s="124">
        <f>SUM(AE11:AE86)</f>
        <v>25047.212489695998</v>
      </c>
      <c r="AG88" s="597">
        <f>SUM(AG10:AG87)</f>
        <v>11446.320000000002</v>
      </c>
    </row>
    <row r="90" spans="1:33" x14ac:dyDescent="0.25">
      <c r="C90" t="s">
        <v>372</v>
      </c>
      <c r="D90" s="155"/>
      <c r="T90" s="307">
        <f>SUMIF($C$10:$C$86,$C90,T$10:T$86)</f>
        <v>399.99552</v>
      </c>
      <c r="U90" s="65"/>
      <c r="Y90" s="307">
        <f>SUMIF($C$10:$C$86,$C90,Y$10:Y$86)</f>
        <v>408.33600000000001</v>
      </c>
      <c r="AA90" s="310">
        <f>AB90/Y90</f>
        <v>1</v>
      </c>
      <c r="AB90" s="307">
        <f>SUMIF($C$10:$C$86,$C90,AB$10:AB$86)</f>
        <v>408.33600000000001</v>
      </c>
      <c r="AC90" s="310">
        <f>AD90/Y90</f>
        <v>1</v>
      </c>
      <c r="AD90" s="307">
        <f>SUMIF($C$10:$C$86,$C90,AD$10:AD$86)</f>
        <v>408.33600000000001</v>
      </c>
      <c r="AE90" s="307">
        <f>SUMIF($C$10:$C$86,$C90,AE$10:AE$86)</f>
        <v>0</v>
      </c>
    </row>
    <row r="91" spans="1:33" x14ac:dyDescent="0.25">
      <c r="C91" t="s">
        <v>308</v>
      </c>
      <c r="D91" s="155"/>
      <c r="T91" s="307">
        <f t="shared" ref="T91:T98" si="16">SUMIF($C$10:$C$86,$C91,T$10:T$86)</f>
        <v>1222.3</v>
      </c>
      <c r="U91" s="65"/>
      <c r="Y91" s="307">
        <f t="shared" ref="Y91:Y98" si="17">SUMIF($C$10:$C$86,$C91,Y$10:Y$86)</f>
        <v>8946.85</v>
      </c>
      <c r="AA91" s="310">
        <f t="shared" ref="AA91:AA98" si="18">AB91/Y91</f>
        <v>0.44114408981932185</v>
      </c>
      <c r="AB91" s="307">
        <f t="shared" ref="AB91:AB98" si="19">SUMIF($C$10:$C$86,$C91,AB$10:AB$86)</f>
        <v>3946.85</v>
      </c>
      <c r="AC91" s="310">
        <f t="shared" ref="AC91:AC98" si="20">AD91/Y91</f>
        <v>2.4846733766632947E-2</v>
      </c>
      <c r="AD91" s="307">
        <f t="shared" ref="AD91:AE98" si="21">SUMIF($C$10:$C$86,$C91,AD$10:AD$86)</f>
        <v>222.29999999999998</v>
      </c>
      <c r="AE91" s="307">
        <f t="shared" si="21"/>
        <v>3724.55</v>
      </c>
    </row>
    <row r="92" spans="1:33" x14ac:dyDescent="0.25">
      <c r="C92" t="s">
        <v>285</v>
      </c>
      <c r="D92" s="155"/>
      <c r="T92" s="307">
        <f t="shared" si="16"/>
        <v>525.41123200000004</v>
      </c>
      <c r="U92" s="66"/>
      <c r="Y92" s="307">
        <f t="shared" si="17"/>
        <v>1342.9912320000001</v>
      </c>
      <c r="AA92" s="310">
        <f t="shared" si="18"/>
        <v>0.61552337818985847</v>
      </c>
      <c r="AB92" s="307">
        <f t="shared" si="19"/>
        <v>826.64250000000004</v>
      </c>
      <c r="AC92" s="310">
        <f t="shared" si="20"/>
        <v>0.3111356872953881</v>
      </c>
      <c r="AD92" s="307">
        <f t="shared" si="21"/>
        <v>417.85250000000002</v>
      </c>
      <c r="AE92" s="307">
        <f t="shared" si="21"/>
        <v>408.79</v>
      </c>
    </row>
    <row r="93" spans="1:33" x14ac:dyDescent="0.25">
      <c r="C93" t="s">
        <v>189</v>
      </c>
      <c r="D93" s="155"/>
      <c r="T93" s="307">
        <f t="shared" si="16"/>
        <v>812.53924999999992</v>
      </c>
      <c r="U93" s="66"/>
      <c r="Y93" s="307">
        <f t="shared" si="17"/>
        <v>1384.8100000000002</v>
      </c>
      <c r="AA93" s="310">
        <f t="shared" si="18"/>
        <v>0.91736555917418272</v>
      </c>
      <c r="AB93" s="307">
        <f t="shared" si="19"/>
        <v>1270.3770000000002</v>
      </c>
      <c r="AC93" s="310">
        <f t="shared" si="20"/>
        <v>0.91736555917418272</v>
      </c>
      <c r="AD93" s="307">
        <f t="shared" si="21"/>
        <v>1270.3770000000002</v>
      </c>
      <c r="AE93" s="307">
        <f t="shared" si="21"/>
        <v>0</v>
      </c>
    </row>
    <row r="94" spans="1:33" x14ac:dyDescent="0.25">
      <c r="C94" t="s">
        <v>72</v>
      </c>
      <c r="D94" s="155"/>
      <c r="T94" s="307">
        <f t="shared" si="16"/>
        <v>5816.1278020000009</v>
      </c>
      <c r="U94" s="66"/>
      <c r="Y94" s="307">
        <f t="shared" si="17"/>
        <v>10049.817910000002</v>
      </c>
      <c r="AA94" s="310">
        <f t="shared" si="18"/>
        <v>0.93999891287582549</v>
      </c>
      <c r="AB94" s="307">
        <f t="shared" si="19"/>
        <v>9446.8179100000016</v>
      </c>
      <c r="AC94" s="310">
        <f t="shared" si="20"/>
        <v>0.89318114918959746</v>
      </c>
      <c r="AD94" s="307">
        <f t="shared" si="21"/>
        <v>8976.3079099999995</v>
      </c>
      <c r="AE94" s="307">
        <f t="shared" si="21"/>
        <v>470.51000000000113</v>
      </c>
    </row>
    <row r="95" spans="1:33" x14ac:dyDescent="0.25">
      <c r="C95" t="s">
        <v>164</v>
      </c>
      <c r="D95" s="155"/>
      <c r="T95" s="307">
        <f t="shared" si="16"/>
        <v>1054.5892650000001</v>
      </c>
      <c r="U95" s="66"/>
      <c r="Y95" s="307">
        <f t="shared" si="17"/>
        <v>7006.3236650000008</v>
      </c>
      <c r="AA95" s="310">
        <f t="shared" si="18"/>
        <v>0.78590769257588966</v>
      </c>
      <c r="AB95" s="307">
        <f t="shared" si="19"/>
        <v>5506.3236650000008</v>
      </c>
      <c r="AC95" s="310">
        <f t="shared" si="20"/>
        <v>0.78590769257588966</v>
      </c>
      <c r="AD95" s="307">
        <f t="shared" si="21"/>
        <v>5506.3236650000008</v>
      </c>
      <c r="AE95" s="307">
        <f t="shared" si="21"/>
        <v>0</v>
      </c>
    </row>
    <row r="96" spans="1:33" x14ac:dyDescent="0.25">
      <c r="C96" t="s">
        <v>24</v>
      </c>
      <c r="D96" s="155"/>
      <c r="T96" s="307">
        <f t="shared" si="16"/>
        <v>3556.9144000000001</v>
      </c>
      <c r="U96" s="66"/>
      <c r="Y96" s="307">
        <f t="shared" si="17"/>
        <v>26293.479189696001</v>
      </c>
      <c r="AA96" s="310">
        <f t="shared" si="18"/>
        <v>1</v>
      </c>
      <c r="AB96" s="307">
        <f t="shared" si="19"/>
        <v>26293.479189696001</v>
      </c>
      <c r="AC96" s="310">
        <f t="shared" si="20"/>
        <v>0.29400594513294526</v>
      </c>
      <c r="AD96" s="307">
        <f t="shared" si="21"/>
        <v>7730.4391999999998</v>
      </c>
      <c r="AE96" s="307">
        <f t="shared" si="21"/>
        <v>18563.039989696001</v>
      </c>
    </row>
    <row r="97" spans="3:31" x14ac:dyDescent="0.25">
      <c r="C97" t="s">
        <v>312</v>
      </c>
      <c r="D97" s="155"/>
      <c r="T97" s="307">
        <f t="shared" si="16"/>
        <v>500</v>
      </c>
      <c r="Y97" s="307">
        <f t="shared" si="17"/>
        <v>2380.3225000000002</v>
      </c>
      <c r="AA97" s="310">
        <f t="shared" si="18"/>
        <v>0.78994442979890322</v>
      </c>
      <c r="AB97" s="307">
        <f t="shared" si="19"/>
        <v>1880.3225</v>
      </c>
      <c r="AC97" s="310">
        <f t="shared" si="20"/>
        <v>0</v>
      </c>
      <c r="AD97" s="307">
        <f t="shared" si="21"/>
        <v>0</v>
      </c>
      <c r="AE97" s="307">
        <f t="shared" si="21"/>
        <v>1880.3225</v>
      </c>
    </row>
    <row r="98" spans="3:31" x14ac:dyDescent="0.25">
      <c r="C98" t="s">
        <v>341</v>
      </c>
      <c r="D98" s="155"/>
      <c r="T98" s="307">
        <f t="shared" si="16"/>
        <v>3288.2828650000001</v>
      </c>
      <c r="Y98" s="307">
        <f t="shared" si="17"/>
        <v>7350.2327650000007</v>
      </c>
      <c r="AA98" s="310">
        <f t="shared" si="18"/>
        <v>0</v>
      </c>
      <c r="AB98" s="307">
        <f t="shared" si="19"/>
        <v>0</v>
      </c>
      <c r="AC98" s="310">
        <f t="shared" si="20"/>
        <v>0</v>
      </c>
      <c r="AD98" s="307">
        <f t="shared" si="21"/>
        <v>0</v>
      </c>
      <c r="AE98" s="307">
        <f t="shared" si="21"/>
        <v>0</v>
      </c>
    </row>
  </sheetData>
  <autoFilter ref="B8:AE79" xr:uid="{00000000-0009-0000-0000-00000A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3 S11:S12 S14:S15 S17:S20 S22:S26 S28:S31 S33:S34 S36:S41 X43 X11:X12 X14:X15 X17:X20 X22:X26 X28:X31 X33:X34 X45:X53 X36:X40 X59:X80 S45:S86" xr:uid="{00000000-0002-0000-0A00-000000000000}">
      <formula1>P11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66FFCC"/>
  </sheetPr>
  <dimension ref="A1:AG86"/>
  <sheetViews>
    <sheetView topLeftCell="B1" zoomScale="55" zoomScaleNormal="55" workbookViewId="0">
      <pane xSplit="9" ySplit="8" topLeftCell="K63" activePane="bottomRight" state="frozen"/>
      <selection activeCell="E57" sqref="E57"/>
      <selection pane="topRight" activeCell="E57" sqref="E57"/>
      <selection pane="bottomLeft" activeCell="E57" sqref="E57"/>
      <selection pane="bottomRight" activeCell="AD71" sqref="AD71:AE73"/>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27" width="15.5703125" customWidth="1"/>
    <col min="28" max="28" width="19" customWidth="1"/>
    <col min="29" max="29" width="15.5703125" customWidth="1"/>
    <col min="30" max="30" width="18.140625" customWidth="1"/>
    <col min="31" max="31" width="17.5703125" customWidth="1"/>
    <col min="32" max="32" width="28" style="591" customWidth="1"/>
    <col min="33" max="33" width="16.5703125" style="591" customWidth="1"/>
  </cols>
  <sheetData>
    <row r="1" spans="1:33" s="188" customFormat="1" x14ac:dyDescent="0.25">
      <c r="B1" s="188" t="str">
        <f>'Valuation Summary'!A1</f>
        <v>Mulalley &amp; Co Ltd</v>
      </c>
      <c r="AF1" s="590"/>
      <c r="AG1" s="590"/>
    </row>
    <row r="2" spans="1:33" s="188" customFormat="1" x14ac:dyDescent="0.25">
      <c r="AF2" s="590"/>
      <c r="AG2" s="590"/>
    </row>
    <row r="3" spans="1:33" s="188" customFormat="1" x14ac:dyDescent="0.25">
      <c r="B3" s="188" t="str">
        <f>'Valuation Summary'!A3</f>
        <v>Camden Better Homes - NW5 Blocks</v>
      </c>
      <c r="AF3" s="590"/>
      <c r="AG3" s="590"/>
    </row>
    <row r="4" spans="1:33" s="188" customFormat="1" x14ac:dyDescent="0.25">
      <c r="AF4" s="590"/>
      <c r="AG4" s="590"/>
    </row>
    <row r="5" spans="1:33" s="188" customFormat="1" x14ac:dyDescent="0.25">
      <c r="B5" s="188" t="s">
        <v>601</v>
      </c>
      <c r="AF5" s="590"/>
      <c r="AG5" s="590"/>
    </row>
    <row r="6" spans="1:33" s="188" customFormat="1" ht="16.5" thickBot="1" x14ac:dyDescent="0.3">
      <c r="B6" s="189"/>
      <c r="C6" s="190"/>
      <c r="D6" s="191"/>
      <c r="E6" s="190"/>
      <c r="F6" s="191"/>
      <c r="G6" s="191"/>
      <c r="H6" s="192"/>
      <c r="I6" s="191"/>
      <c r="J6" s="193"/>
      <c r="K6" s="191"/>
      <c r="L6" s="194"/>
      <c r="M6" s="193"/>
      <c r="N6" s="194"/>
      <c r="O6" s="195"/>
      <c r="P6" s="196"/>
      <c r="Q6" s="197"/>
      <c r="R6" s="193"/>
      <c r="S6" s="193"/>
      <c r="T6" s="193"/>
      <c r="AF6" s="590"/>
      <c r="AG6" s="590"/>
    </row>
    <row r="7" spans="1:33"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8" t="s">
        <v>764</v>
      </c>
      <c r="AG7" s="588" t="s">
        <v>765</v>
      </c>
    </row>
    <row r="8" spans="1:33" s="272" customFormat="1" ht="75.75" thickBot="1" x14ac:dyDescent="0.3">
      <c r="A8" s="264" t="s">
        <v>377</v>
      </c>
      <c r="B8" s="265" t="s">
        <v>88</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c r="AF8" s="587"/>
      <c r="AG8" s="587"/>
    </row>
    <row r="9" spans="1:33"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3" x14ac:dyDescent="0.25">
      <c r="A10" s="29" t="s">
        <v>429</v>
      </c>
      <c r="B10" s="346" t="s">
        <v>88</v>
      </c>
      <c r="C10" s="321" t="s">
        <v>372</v>
      </c>
      <c r="D10" s="322" t="s">
        <v>378</v>
      </c>
      <c r="E10" s="323"/>
      <c r="F10" s="324"/>
      <c r="G10" s="324"/>
      <c r="H10" s="325"/>
      <c r="I10" s="324"/>
      <c r="J10" s="326"/>
      <c r="K10" s="326"/>
      <c r="L10" s="326"/>
      <c r="M10" s="326"/>
      <c r="N10" s="326"/>
      <c r="O10" s="327"/>
      <c r="P10" s="347"/>
      <c r="Q10" s="348"/>
      <c r="R10" s="348"/>
      <c r="S10" s="348"/>
      <c r="T10" s="348"/>
      <c r="U10" s="111"/>
      <c r="V10" s="111"/>
      <c r="W10" s="111"/>
      <c r="X10" s="111"/>
      <c r="Y10" s="111"/>
      <c r="AA10" s="75"/>
      <c r="AB10" s="75"/>
      <c r="AC10" s="75"/>
      <c r="AD10" s="75"/>
    </row>
    <row r="11" spans="1:33" ht="90" x14ac:dyDescent="0.25">
      <c r="A11" s="29"/>
      <c r="B11" s="346" t="s">
        <v>88</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288">
        <v>1</v>
      </c>
      <c r="X11" s="287">
        <v>0</v>
      </c>
      <c r="Y11" s="328">
        <f>W11*X11</f>
        <v>0</v>
      </c>
      <c r="Z11" s="18"/>
      <c r="AA11" s="336">
        <v>0</v>
      </c>
      <c r="AB11" s="337">
        <f>Y11*AA11</f>
        <v>0</v>
      </c>
      <c r="AC11" s="338">
        <v>0</v>
      </c>
      <c r="AD11" s="339">
        <f>Y11*AC11</f>
        <v>0</v>
      </c>
      <c r="AE11" s="340">
        <f>AB11-AD11</f>
        <v>0</v>
      </c>
    </row>
    <row r="12" spans="1:33" ht="45" x14ac:dyDescent="0.25">
      <c r="A12" s="29"/>
      <c r="B12" s="346" t="s">
        <v>88</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288">
        <v>46.04</v>
      </c>
      <c r="X12" s="287">
        <v>8.6880000000000006</v>
      </c>
      <c r="Y12" s="328">
        <f t="shared" ref="Y12:Y47" si="0">W12*X12</f>
        <v>399.99552</v>
      </c>
      <c r="Z12" s="18"/>
      <c r="AA12" s="336">
        <v>0</v>
      </c>
      <c r="AB12" s="337">
        <f t="shared" ref="AB12:AB48" si="1">Y12*AA12</f>
        <v>0</v>
      </c>
      <c r="AC12" s="338">
        <v>0</v>
      </c>
      <c r="AD12" s="339">
        <f t="shared" ref="AD12:AD48" si="2">Y12*AC12</f>
        <v>0</v>
      </c>
      <c r="AE12" s="340">
        <f t="shared" ref="AE12:AE48" si="3">AB12-AD12</f>
        <v>0</v>
      </c>
    </row>
    <row r="13" spans="1:33" x14ac:dyDescent="0.25">
      <c r="A13" s="15"/>
      <c r="B13" s="346" t="s">
        <v>88</v>
      </c>
      <c r="C13" s="321" t="s">
        <v>308</v>
      </c>
      <c r="D13" s="322" t="s">
        <v>378</v>
      </c>
      <c r="E13" s="323"/>
      <c r="F13" s="350"/>
      <c r="G13" s="350"/>
      <c r="H13" s="325"/>
      <c r="I13" s="350"/>
      <c r="J13" s="326"/>
      <c r="K13" s="324"/>
      <c r="L13" s="288"/>
      <c r="M13" s="326"/>
      <c r="N13" s="119"/>
      <c r="O13" s="327"/>
      <c r="P13" s="347"/>
      <c r="Q13" s="348"/>
      <c r="R13" s="348"/>
      <c r="S13" s="348"/>
      <c r="T13" s="348"/>
      <c r="U13" s="111"/>
      <c r="V13" s="324"/>
      <c r="W13" s="288"/>
      <c r="X13" s="348"/>
      <c r="Y13" s="328"/>
      <c r="Z13" s="18"/>
      <c r="AA13" s="336"/>
      <c r="AB13" s="337"/>
      <c r="AC13" s="338"/>
      <c r="AD13" s="339"/>
      <c r="AE13" s="340">
        <f t="shared" si="3"/>
        <v>0</v>
      </c>
    </row>
    <row r="14" spans="1:33" ht="30" x14ac:dyDescent="0.25">
      <c r="A14" s="15"/>
      <c r="B14" s="346" t="s">
        <v>88</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288">
        <v>1</v>
      </c>
      <c r="X14" s="287">
        <v>222.29999999999998</v>
      </c>
      <c r="Y14" s="328">
        <f t="shared" si="0"/>
        <v>222.29999999999998</v>
      </c>
      <c r="Z14" s="18"/>
      <c r="AA14" s="336">
        <v>1</v>
      </c>
      <c r="AB14" s="337">
        <f t="shared" si="1"/>
        <v>222.29999999999998</v>
      </c>
      <c r="AC14" s="338">
        <v>1</v>
      </c>
      <c r="AD14" s="339">
        <f t="shared" si="2"/>
        <v>222.29999999999998</v>
      </c>
      <c r="AE14" s="340">
        <f t="shared" si="3"/>
        <v>0</v>
      </c>
    </row>
    <row r="15" spans="1:33" x14ac:dyDescent="0.25">
      <c r="A15" s="15"/>
      <c r="B15" s="346" t="s">
        <v>88</v>
      </c>
      <c r="C15" s="321" t="s">
        <v>285</v>
      </c>
      <c r="D15" s="322" t="s">
        <v>378</v>
      </c>
      <c r="E15" s="323"/>
      <c r="F15" s="350"/>
      <c r="G15" s="350"/>
      <c r="H15" s="325"/>
      <c r="I15" s="350"/>
      <c r="J15" s="326"/>
      <c r="K15" s="324"/>
      <c r="L15" s="288"/>
      <c r="M15" s="326"/>
      <c r="N15" s="119"/>
      <c r="O15" s="327"/>
      <c r="P15" s="347"/>
      <c r="Q15" s="348"/>
      <c r="R15" s="348"/>
      <c r="S15" s="348"/>
      <c r="T15" s="348"/>
      <c r="U15" s="111"/>
      <c r="V15" s="324"/>
      <c r="W15" s="288"/>
      <c r="X15" s="348"/>
      <c r="Y15" s="328"/>
      <c r="Z15" s="18"/>
      <c r="AA15" s="336"/>
      <c r="AB15" s="337"/>
      <c r="AC15" s="338"/>
      <c r="AD15" s="339"/>
      <c r="AE15" s="340">
        <f t="shared" si="3"/>
        <v>0</v>
      </c>
    </row>
    <row r="16" spans="1:33" ht="105" x14ac:dyDescent="0.25">
      <c r="A16" s="15"/>
      <c r="B16" s="346" t="s">
        <v>88</v>
      </c>
      <c r="C16" s="321" t="s">
        <v>285</v>
      </c>
      <c r="D16" s="322" t="s">
        <v>25</v>
      </c>
      <c r="E16" s="323" t="s">
        <v>306</v>
      </c>
      <c r="F16" s="350"/>
      <c r="G16" s="350"/>
      <c r="H16" s="325">
        <v>5.0999999999999996</v>
      </c>
      <c r="I16" s="350"/>
      <c r="J16" s="326" t="s">
        <v>307</v>
      </c>
      <c r="K16" s="324" t="s">
        <v>139</v>
      </c>
      <c r="L16" s="288">
        <v>1</v>
      </c>
      <c r="M16" s="349">
        <v>480</v>
      </c>
      <c r="N16" s="119">
        <v>480</v>
      </c>
      <c r="O16" s="327"/>
      <c r="P16" s="328" t="e">
        <v>#VALUE!</v>
      </c>
      <c r="Q16" s="329" t="e">
        <f>IF(J16="PROV SUM",N16,L16*P16)</f>
        <v>#VALUE!</v>
      </c>
      <c r="R16" s="287">
        <v>0</v>
      </c>
      <c r="S16" s="287">
        <v>408</v>
      </c>
      <c r="T16" s="329">
        <f>IF(J16="SC024",N16,IF(ISERROR(S16),"",IF(J16="PROV SUM",N16,L16*S16)))</f>
        <v>408</v>
      </c>
      <c r="U16" s="111"/>
      <c r="V16" s="324" t="s">
        <v>139</v>
      </c>
      <c r="W16" s="288">
        <v>1</v>
      </c>
      <c r="X16" s="287">
        <v>408</v>
      </c>
      <c r="Y16" s="328">
        <f t="shared" si="0"/>
        <v>408</v>
      </c>
      <c r="Z16" s="18"/>
      <c r="AA16" s="336">
        <v>0</v>
      </c>
      <c r="AB16" s="337">
        <f t="shared" si="1"/>
        <v>0</v>
      </c>
      <c r="AC16" s="338">
        <v>0</v>
      </c>
      <c r="AD16" s="339">
        <f t="shared" si="2"/>
        <v>0</v>
      </c>
      <c r="AE16" s="340">
        <f t="shared" si="3"/>
        <v>0</v>
      </c>
    </row>
    <row r="17" spans="1:33" ht="60.75" x14ac:dyDescent="0.25">
      <c r="A17" s="15"/>
      <c r="B17" s="346" t="s">
        <v>88</v>
      </c>
      <c r="C17" s="321" t="s">
        <v>285</v>
      </c>
      <c r="D17" s="322" t="s">
        <v>25</v>
      </c>
      <c r="E17" s="368" t="s">
        <v>500</v>
      </c>
      <c r="F17" s="350"/>
      <c r="G17" s="350"/>
      <c r="H17" s="325">
        <v>5.3860000000000001</v>
      </c>
      <c r="I17" s="350"/>
      <c r="J17" s="326" t="s">
        <v>379</v>
      </c>
      <c r="K17" s="324" t="s">
        <v>380</v>
      </c>
      <c r="L17" s="288">
        <v>1</v>
      </c>
      <c r="M17" s="288">
        <v>150</v>
      </c>
      <c r="N17" s="119">
        <v>150</v>
      </c>
      <c r="O17" s="327"/>
      <c r="P17" s="328" t="e">
        <v>#VALUE!</v>
      </c>
      <c r="Q17" s="329">
        <f>IF(J17="PROV SUM",N17,L17*P17)</f>
        <v>150</v>
      </c>
      <c r="R17" s="287" t="s">
        <v>381</v>
      </c>
      <c r="S17" s="287" t="s">
        <v>381</v>
      </c>
      <c r="T17" s="329">
        <f>IF(J17="SC024",N17,IF(ISERROR(S17),"",IF(J17="PROV SUM",N17,L17*S17)))</f>
        <v>150</v>
      </c>
      <c r="U17" s="111"/>
      <c r="V17" s="324" t="s">
        <v>380</v>
      </c>
      <c r="W17" s="288">
        <v>1</v>
      </c>
      <c r="X17" s="287" t="s">
        <v>381</v>
      </c>
      <c r="Y17" s="328">
        <v>150</v>
      </c>
      <c r="Z17" s="18"/>
      <c r="AA17" s="336">
        <v>0</v>
      </c>
      <c r="AB17" s="337">
        <f t="shared" si="1"/>
        <v>0</v>
      </c>
      <c r="AC17" s="338">
        <v>0</v>
      </c>
      <c r="AD17" s="339">
        <f t="shared" si="2"/>
        <v>0</v>
      </c>
      <c r="AE17" s="340">
        <f t="shared" si="3"/>
        <v>0</v>
      </c>
      <c r="AF17" s="600" t="s">
        <v>789</v>
      </c>
    </row>
    <row r="18" spans="1:33" ht="30" x14ac:dyDescent="0.25">
      <c r="A18" s="15"/>
      <c r="B18" s="346" t="s">
        <v>88</v>
      </c>
      <c r="C18" s="321" t="s">
        <v>285</v>
      </c>
      <c r="D18" s="322" t="s">
        <v>25</v>
      </c>
      <c r="E18" s="323" t="s">
        <v>432</v>
      </c>
      <c r="F18" s="350"/>
      <c r="G18" s="350"/>
      <c r="H18" s="325">
        <v>5.3869999999999996</v>
      </c>
      <c r="I18" s="350"/>
      <c r="J18" s="326" t="s">
        <v>379</v>
      </c>
      <c r="K18" s="324" t="s">
        <v>380</v>
      </c>
      <c r="L18" s="288">
        <v>1</v>
      </c>
      <c r="M18" s="288">
        <v>700</v>
      </c>
      <c r="N18" s="119">
        <v>700</v>
      </c>
      <c r="O18" s="327"/>
      <c r="P18" s="328" t="e">
        <v>#VALUE!</v>
      </c>
      <c r="Q18" s="329">
        <f>IF(J18="PROV SUM",N18,L18*P18)</f>
        <v>700</v>
      </c>
      <c r="R18" s="287" t="s">
        <v>381</v>
      </c>
      <c r="S18" s="287" t="s">
        <v>381</v>
      </c>
      <c r="T18" s="329">
        <f>IF(J18="SC024",N18,IF(ISERROR(S18),"",IF(J18="PROV SUM",N18,L18*S18)))</f>
        <v>700</v>
      </c>
      <c r="U18" s="111"/>
      <c r="V18" s="324" t="s">
        <v>380</v>
      </c>
      <c r="W18" s="288">
        <v>1</v>
      </c>
      <c r="X18" s="287" t="s">
        <v>381</v>
      </c>
      <c r="Y18" s="328">
        <v>700</v>
      </c>
      <c r="Z18" s="18"/>
      <c r="AA18" s="336">
        <v>0</v>
      </c>
      <c r="AB18" s="337">
        <f t="shared" si="1"/>
        <v>0</v>
      </c>
      <c r="AC18" s="338">
        <v>0</v>
      </c>
      <c r="AD18" s="339">
        <f t="shared" si="2"/>
        <v>0</v>
      </c>
      <c r="AE18" s="340">
        <f t="shared" si="3"/>
        <v>0</v>
      </c>
      <c r="AF18" s="600" t="s">
        <v>789</v>
      </c>
    </row>
    <row r="19" spans="1:33" x14ac:dyDescent="0.25">
      <c r="A19" s="15"/>
      <c r="B19" s="346" t="s">
        <v>88</v>
      </c>
      <c r="C19" s="351" t="s">
        <v>189</v>
      </c>
      <c r="D19" s="322" t="s">
        <v>378</v>
      </c>
      <c r="E19" s="323"/>
      <c r="F19" s="350"/>
      <c r="G19" s="350"/>
      <c r="H19" s="325"/>
      <c r="I19" s="350"/>
      <c r="J19" s="326"/>
      <c r="K19" s="324"/>
      <c r="L19" s="288"/>
      <c r="M19" s="326"/>
      <c r="N19" s="288"/>
      <c r="O19" s="327"/>
      <c r="P19" s="326"/>
      <c r="Q19" s="286"/>
      <c r="R19" s="286"/>
      <c r="S19" s="286"/>
      <c r="T19" s="286"/>
      <c r="U19" s="111"/>
      <c r="V19" s="324"/>
      <c r="W19" s="288"/>
      <c r="X19" s="286"/>
      <c r="Y19" s="328"/>
      <c r="Z19" s="18"/>
      <c r="AA19" s="336"/>
      <c r="AB19" s="337"/>
      <c r="AC19" s="338"/>
      <c r="AD19" s="339"/>
      <c r="AE19" s="340">
        <f t="shared" si="3"/>
        <v>0</v>
      </c>
      <c r="AG19" s="617">
        <f>SUM(AG20:AG27)</f>
        <v>712.8900000000001</v>
      </c>
    </row>
    <row r="20" spans="1:33" ht="75" x14ac:dyDescent="0.25">
      <c r="A20" s="15"/>
      <c r="B20" s="346" t="s">
        <v>88</v>
      </c>
      <c r="C20" s="351" t="s">
        <v>189</v>
      </c>
      <c r="D20" s="322" t="s">
        <v>25</v>
      </c>
      <c r="E20" s="323" t="s">
        <v>282</v>
      </c>
      <c r="F20" s="350"/>
      <c r="G20" s="350"/>
      <c r="H20" s="325">
        <v>6.11</v>
      </c>
      <c r="I20" s="350"/>
      <c r="J20" s="326" t="s">
        <v>283</v>
      </c>
      <c r="K20" s="324" t="s">
        <v>284</v>
      </c>
      <c r="L20" s="288">
        <v>5</v>
      </c>
      <c r="M20" s="349">
        <v>79.14</v>
      </c>
      <c r="N20" s="288">
        <v>395.7</v>
      </c>
      <c r="O20" s="327"/>
      <c r="P20" s="328" t="e">
        <v>#VALUE!</v>
      </c>
      <c r="Q20" s="329" t="e">
        <f t="shared" ref="Q20:Q27" si="4">IF(J20="PROV SUM",N20,L20*P20)</f>
        <v>#VALUE!</v>
      </c>
      <c r="R20" s="287">
        <v>0</v>
      </c>
      <c r="S20" s="287">
        <v>63.312000000000005</v>
      </c>
      <c r="T20" s="329">
        <f t="shared" ref="T20:T27" si="5">IF(J20="SC024",N20,IF(ISERROR(S20),"",IF(J20="PROV SUM",N20,L20*S20)))</f>
        <v>316.56</v>
      </c>
      <c r="U20" s="111"/>
      <c r="V20" s="324" t="s">
        <v>284</v>
      </c>
      <c r="W20" s="288">
        <v>5</v>
      </c>
      <c r="X20" s="287">
        <v>63.312000000000005</v>
      </c>
      <c r="Y20" s="328">
        <f t="shared" si="0"/>
        <v>316.56</v>
      </c>
      <c r="Z20" s="18"/>
      <c r="AA20" s="336">
        <v>1</v>
      </c>
      <c r="AB20" s="337">
        <f t="shared" si="1"/>
        <v>316.56</v>
      </c>
      <c r="AC20" s="338">
        <v>0</v>
      </c>
      <c r="AD20" s="339">
        <f t="shared" si="2"/>
        <v>0</v>
      </c>
      <c r="AE20" s="340">
        <f t="shared" si="3"/>
        <v>316.56</v>
      </c>
    </row>
    <row r="21" spans="1:33" ht="60" x14ac:dyDescent="0.25">
      <c r="A21" s="15"/>
      <c r="B21" s="346" t="s">
        <v>88</v>
      </c>
      <c r="C21" s="351" t="s">
        <v>189</v>
      </c>
      <c r="D21" s="322" t="s">
        <v>25</v>
      </c>
      <c r="E21" s="323" t="s">
        <v>190</v>
      </c>
      <c r="F21" s="350"/>
      <c r="G21" s="350"/>
      <c r="H21" s="325">
        <v>6.82</v>
      </c>
      <c r="I21" s="350"/>
      <c r="J21" s="326" t="s">
        <v>191</v>
      </c>
      <c r="K21" s="324" t="s">
        <v>104</v>
      </c>
      <c r="L21" s="288">
        <v>41</v>
      </c>
      <c r="M21" s="349">
        <v>44.12</v>
      </c>
      <c r="N21" s="288">
        <v>1808.92</v>
      </c>
      <c r="O21" s="327"/>
      <c r="P21" s="328" t="e">
        <v>#VALUE!</v>
      </c>
      <c r="Q21" s="329" t="e">
        <f t="shared" si="4"/>
        <v>#VALUE!</v>
      </c>
      <c r="R21" s="287">
        <v>0</v>
      </c>
      <c r="S21" s="287">
        <v>31.986999999999998</v>
      </c>
      <c r="T21" s="329">
        <f t="shared" si="5"/>
        <v>1311.4669999999999</v>
      </c>
      <c r="U21" s="111"/>
      <c r="V21" s="324" t="s">
        <v>104</v>
      </c>
      <c r="W21" s="288">
        <v>41</v>
      </c>
      <c r="X21" s="287">
        <v>31.986999999999998</v>
      </c>
      <c r="Y21" s="328">
        <f t="shared" si="0"/>
        <v>1311.4669999999999</v>
      </c>
      <c r="Z21" s="18"/>
      <c r="AA21" s="336">
        <v>1</v>
      </c>
      <c r="AB21" s="337">
        <f t="shared" si="1"/>
        <v>1311.4669999999999</v>
      </c>
      <c r="AC21" s="338">
        <v>0</v>
      </c>
      <c r="AD21" s="339">
        <f t="shared" si="2"/>
        <v>0</v>
      </c>
      <c r="AE21" s="340">
        <f t="shared" si="3"/>
        <v>1311.4669999999999</v>
      </c>
    </row>
    <row r="22" spans="1:33" ht="45" x14ac:dyDescent="0.25">
      <c r="A22" s="15"/>
      <c r="B22" s="346" t="s">
        <v>88</v>
      </c>
      <c r="C22" s="351" t="s">
        <v>189</v>
      </c>
      <c r="D22" s="322" t="s">
        <v>25</v>
      </c>
      <c r="E22" s="323" t="s">
        <v>205</v>
      </c>
      <c r="F22" s="350"/>
      <c r="G22" s="350"/>
      <c r="H22" s="325">
        <v>6.16100000000002</v>
      </c>
      <c r="I22" s="350"/>
      <c r="J22" s="326" t="s">
        <v>206</v>
      </c>
      <c r="K22" s="324" t="s">
        <v>104</v>
      </c>
      <c r="L22" s="288">
        <v>12</v>
      </c>
      <c r="M22" s="349">
        <v>38.25</v>
      </c>
      <c r="N22" s="288">
        <v>459</v>
      </c>
      <c r="O22" s="327"/>
      <c r="P22" s="328" t="e">
        <v>#VALUE!</v>
      </c>
      <c r="Q22" s="329" t="e">
        <f t="shared" si="4"/>
        <v>#VALUE!</v>
      </c>
      <c r="R22" s="287">
        <v>0</v>
      </c>
      <c r="S22" s="287">
        <v>27.731249999999999</v>
      </c>
      <c r="T22" s="329">
        <f t="shared" si="5"/>
        <v>332.77499999999998</v>
      </c>
      <c r="U22" s="111"/>
      <c r="V22" s="324" t="s">
        <v>104</v>
      </c>
      <c r="W22" s="288">
        <v>12</v>
      </c>
      <c r="X22" s="287">
        <v>27.731249999999999</v>
      </c>
      <c r="Y22" s="328">
        <f t="shared" si="0"/>
        <v>332.77499999999998</v>
      </c>
      <c r="Z22" s="18"/>
      <c r="AA22" s="336">
        <v>1</v>
      </c>
      <c r="AB22" s="337">
        <f t="shared" si="1"/>
        <v>332.77499999999998</v>
      </c>
      <c r="AC22" s="338">
        <v>0</v>
      </c>
      <c r="AD22" s="339">
        <f t="shared" si="2"/>
        <v>0</v>
      </c>
      <c r="AE22" s="340">
        <f t="shared" si="3"/>
        <v>332.77499999999998</v>
      </c>
    </row>
    <row r="23" spans="1:33" ht="30" x14ac:dyDescent="0.25">
      <c r="A23" s="15"/>
      <c r="B23" s="346" t="s">
        <v>88</v>
      </c>
      <c r="C23" s="351" t="s">
        <v>189</v>
      </c>
      <c r="D23" s="322" t="s">
        <v>25</v>
      </c>
      <c r="E23" s="323" t="s">
        <v>227</v>
      </c>
      <c r="F23" s="350"/>
      <c r="G23" s="350"/>
      <c r="H23" s="325">
        <v>6.1940000000000301</v>
      </c>
      <c r="I23" s="350"/>
      <c r="J23" s="326" t="s">
        <v>228</v>
      </c>
      <c r="K23" s="324" t="s">
        <v>79</v>
      </c>
      <c r="L23" s="288">
        <v>33</v>
      </c>
      <c r="M23" s="349">
        <v>7.02</v>
      </c>
      <c r="N23" s="288">
        <v>231.66</v>
      </c>
      <c r="O23" s="327"/>
      <c r="P23" s="328" t="e">
        <v>#VALUE!</v>
      </c>
      <c r="Q23" s="329" t="e">
        <f t="shared" si="4"/>
        <v>#VALUE!</v>
      </c>
      <c r="R23" s="287">
        <v>0</v>
      </c>
      <c r="S23" s="287">
        <v>5.9669999999999996</v>
      </c>
      <c r="T23" s="329">
        <f t="shared" si="5"/>
        <v>196.911</v>
      </c>
      <c r="U23" s="111"/>
      <c r="V23" s="324" t="s">
        <v>79</v>
      </c>
      <c r="W23" s="288">
        <v>33</v>
      </c>
      <c r="X23" s="287">
        <v>5.9669999999999996</v>
      </c>
      <c r="Y23" s="328">
        <f t="shared" si="0"/>
        <v>196.911</v>
      </c>
      <c r="Z23" s="18"/>
      <c r="AA23" s="336">
        <v>1</v>
      </c>
      <c r="AB23" s="337">
        <f t="shared" si="1"/>
        <v>196.911</v>
      </c>
      <c r="AC23" s="338">
        <v>1</v>
      </c>
      <c r="AD23" s="339">
        <f t="shared" si="2"/>
        <v>196.911</v>
      </c>
      <c r="AE23" s="340">
        <f t="shared" si="3"/>
        <v>0</v>
      </c>
    </row>
    <row r="24" spans="1:33" ht="45" x14ac:dyDescent="0.25">
      <c r="A24" s="15"/>
      <c r="B24" s="346" t="s">
        <v>88</v>
      </c>
      <c r="C24" s="351" t="s">
        <v>189</v>
      </c>
      <c r="D24" s="322" t="s">
        <v>25</v>
      </c>
      <c r="E24" s="323" t="s">
        <v>234</v>
      </c>
      <c r="F24" s="350"/>
      <c r="G24" s="350"/>
      <c r="H24" s="325">
        <v>6.2040000000000299</v>
      </c>
      <c r="I24" s="350"/>
      <c r="J24" s="326" t="s">
        <v>235</v>
      </c>
      <c r="K24" s="324" t="s">
        <v>79</v>
      </c>
      <c r="L24" s="288">
        <v>12</v>
      </c>
      <c r="M24" s="349">
        <v>20.51</v>
      </c>
      <c r="N24" s="288">
        <v>246.12</v>
      </c>
      <c r="O24" s="327"/>
      <c r="P24" s="328" t="e">
        <v>#VALUE!</v>
      </c>
      <c r="Q24" s="329" t="e">
        <f t="shared" si="4"/>
        <v>#VALUE!</v>
      </c>
      <c r="R24" s="287">
        <v>0</v>
      </c>
      <c r="S24" s="287">
        <v>17.433500000000002</v>
      </c>
      <c r="T24" s="329">
        <f t="shared" si="5"/>
        <v>209.20200000000003</v>
      </c>
      <c r="U24" s="111"/>
      <c r="V24" s="324" t="s">
        <v>79</v>
      </c>
      <c r="W24" s="288">
        <v>12</v>
      </c>
      <c r="X24" s="287">
        <v>17.433500000000002</v>
      </c>
      <c r="Y24" s="328">
        <f t="shared" si="0"/>
        <v>209.20200000000003</v>
      </c>
      <c r="Z24" s="18"/>
      <c r="AA24" s="336">
        <v>1</v>
      </c>
      <c r="AB24" s="337">
        <f t="shared" si="1"/>
        <v>209.20200000000003</v>
      </c>
      <c r="AC24" s="338">
        <v>0</v>
      </c>
      <c r="AD24" s="339">
        <f t="shared" si="2"/>
        <v>0</v>
      </c>
      <c r="AE24" s="340">
        <f t="shared" si="3"/>
        <v>209.20200000000003</v>
      </c>
      <c r="AG24" s="592">
        <v>209.2</v>
      </c>
    </row>
    <row r="25" spans="1:33" ht="30" x14ac:dyDescent="0.25">
      <c r="A25" s="15"/>
      <c r="B25" s="346" t="s">
        <v>88</v>
      </c>
      <c r="C25" s="351" t="s">
        <v>189</v>
      </c>
      <c r="D25" s="322" t="s">
        <v>25</v>
      </c>
      <c r="E25" s="323" t="s">
        <v>433</v>
      </c>
      <c r="F25" s="350"/>
      <c r="G25" s="350"/>
      <c r="H25" s="325">
        <v>6.2620000000000502</v>
      </c>
      <c r="I25" s="350"/>
      <c r="J25" s="326" t="s">
        <v>270</v>
      </c>
      <c r="K25" s="324" t="s">
        <v>79</v>
      </c>
      <c r="L25" s="288">
        <v>34</v>
      </c>
      <c r="M25" s="349">
        <v>16.86</v>
      </c>
      <c r="N25" s="288">
        <v>573.24</v>
      </c>
      <c r="O25" s="327"/>
      <c r="P25" s="328" t="e">
        <v>#VALUE!</v>
      </c>
      <c r="Q25" s="329" t="e">
        <f t="shared" si="4"/>
        <v>#VALUE!</v>
      </c>
      <c r="R25" s="287">
        <v>0</v>
      </c>
      <c r="S25" s="287">
        <v>14.331</v>
      </c>
      <c r="T25" s="329">
        <f t="shared" si="5"/>
        <v>487.25399999999996</v>
      </c>
      <c r="U25" s="111"/>
      <c r="V25" s="324" t="s">
        <v>79</v>
      </c>
      <c r="W25" s="288">
        <v>34</v>
      </c>
      <c r="X25" s="287">
        <v>14.331</v>
      </c>
      <c r="Y25" s="328">
        <f t="shared" si="0"/>
        <v>487.25399999999996</v>
      </c>
      <c r="Z25" s="18"/>
      <c r="AA25" s="336">
        <v>1</v>
      </c>
      <c r="AB25" s="337">
        <f t="shared" si="1"/>
        <v>487.25399999999996</v>
      </c>
      <c r="AC25" s="338">
        <v>0</v>
      </c>
      <c r="AD25" s="339">
        <f t="shared" si="2"/>
        <v>0</v>
      </c>
      <c r="AE25" s="340">
        <f t="shared" si="3"/>
        <v>487.25399999999996</v>
      </c>
      <c r="AG25" s="591">
        <v>487.25</v>
      </c>
    </row>
    <row r="26" spans="1:33" ht="45" x14ac:dyDescent="0.25">
      <c r="A26" s="15"/>
      <c r="B26" s="346" t="s">
        <v>88</v>
      </c>
      <c r="C26" s="351" t="s">
        <v>189</v>
      </c>
      <c r="D26" s="322" t="s">
        <v>25</v>
      </c>
      <c r="E26" s="323" t="s">
        <v>276</v>
      </c>
      <c r="F26" s="350"/>
      <c r="G26" s="350"/>
      <c r="H26" s="325">
        <v>6.2650000000000503</v>
      </c>
      <c r="I26" s="350"/>
      <c r="J26" s="326" t="s">
        <v>277</v>
      </c>
      <c r="K26" s="324" t="s">
        <v>139</v>
      </c>
      <c r="L26" s="288">
        <v>1</v>
      </c>
      <c r="M26" s="349">
        <v>19.34</v>
      </c>
      <c r="N26" s="288">
        <v>19.34</v>
      </c>
      <c r="O26" s="327"/>
      <c r="P26" s="328" t="e">
        <v>#VALUE!</v>
      </c>
      <c r="Q26" s="329" t="e">
        <f t="shared" si="4"/>
        <v>#VALUE!</v>
      </c>
      <c r="R26" s="287">
        <v>0</v>
      </c>
      <c r="S26" s="287">
        <v>16.439</v>
      </c>
      <c r="T26" s="329">
        <f t="shared" si="5"/>
        <v>16.439</v>
      </c>
      <c r="U26" s="111"/>
      <c r="V26" s="324" t="s">
        <v>139</v>
      </c>
      <c r="W26" s="288">
        <v>1</v>
      </c>
      <c r="X26" s="287">
        <v>16.439</v>
      </c>
      <c r="Y26" s="328">
        <f t="shared" si="0"/>
        <v>16.439</v>
      </c>
      <c r="Z26" s="18"/>
      <c r="AA26" s="336">
        <v>1</v>
      </c>
      <c r="AB26" s="337">
        <f t="shared" si="1"/>
        <v>16.439</v>
      </c>
      <c r="AC26" s="338">
        <v>0</v>
      </c>
      <c r="AD26" s="339">
        <f t="shared" si="2"/>
        <v>0</v>
      </c>
      <c r="AE26" s="340">
        <f t="shared" si="3"/>
        <v>16.439</v>
      </c>
      <c r="AG26" s="591">
        <v>16.440000000000001</v>
      </c>
    </row>
    <row r="27" spans="1:33" ht="30.75" x14ac:dyDescent="0.25">
      <c r="A27" s="15"/>
      <c r="B27" s="346" t="s">
        <v>88</v>
      </c>
      <c r="C27" s="351" t="s">
        <v>189</v>
      </c>
      <c r="D27" s="322" t="s">
        <v>25</v>
      </c>
      <c r="E27" s="323" t="s">
        <v>434</v>
      </c>
      <c r="F27" s="350"/>
      <c r="G27" s="350"/>
      <c r="H27" s="325">
        <v>6.399</v>
      </c>
      <c r="I27" s="350"/>
      <c r="J27" s="326" t="s">
        <v>379</v>
      </c>
      <c r="K27" s="324" t="s">
        <v>380</v>
      </c>
      <c r="L27" s="288">
        <v>1</v>
      </c>
      <c r="M27" s="288">
        <v>400</v>
      </c>
      <c r="N27" s="288">
        <v>400</v>
      </c>
      <c r="O27" s="327"/>
      <c r="P27" s="328" t="e">
        <v>#VALUE!</v>
      </c>
      <c r="Q27" s="329">
        <f t="shared" si="4"/>
        <v>400</v>
      </c>
      <c r="R27" s="287" t="s">
        <v>381</v>
      </c>
      <c r="S27" s="287" t="s">
        <v>381</v>
      </c>
      <c r="T27" s="329">
        <f t="shared" si="5"/>
        <v>400</v>
      </c>
      <c r="U27" s="111"/>
      <c r="V27" s="324" t="s">
        <v>380</v>
      </c>
      <c r="W27" s="288">
        <v>1</v>
      </c>
      <c r="X27" s="287" t="s">
        <v>381</v>
      </c>
      <c r="Y27" s="328">
        <v>400</v>
      </c>
      <c r="Z27" s="18"/>
      <c r="AA27" s="336">
        <v>0</v>
      </c>
      <c r="AB27" s="337">
        <f t="shared" si="1"/>
        <v>0</v>
      </c>
      <c r="AC27" s="338">
        <v>0</v>
      </c>
      <c r="AD27" s="339">
        <f t="shared" si="2"/>
        <v>0</v>
      </c>
      <c r="AE27" s="340">
        <f t="shared" si="3"/>
        <v>0</v>
      </c>
    </row>
    <row r="28" spans="1:33" x14ac:dyDescent="0.25">
      <c r="A28" s="15"/>
      <c r="B28" s="346" t="s">
        <v>88</v>
      </c>
      <c r="C28" s="351" t="s">
        <v>72</v>
      </c>
      <c r="D28" s="322" t="s">
        <v>378</v>
      </c>
      <c r="E28" s="323"/>
      <c r="F28" s="350"/>
      <c r="G28" s="350"/>
      <c r="H28" s="325"/>
      <c r="I28" s="350"/>
      <c r="J28" s="326"/>
      <c r="K28" s="324"/>
      <c r="L28" s="288"/>
      <c r="M28" s="326"/>
      <c r="N28" s="288"/>
      <c r="O28" s="352"/>
      <c r="P28" s="326"/>
      <c r="Q28" s="286"/>
      <c r="R28" s="286"/>
      <c r="S28" s="286"/>
      <c r="T28" s="286"/>
      <c r="U28" s="111"/>
      <c r="V28" s="324"/>
      <c r="W28" s="288"/>
      <c r="X28" s="286"/>
      <c r="Y28" s="328">
        <f t="shared" si="0"/>
        <v>0</v>
      </c>
      <c r="Z28" s="18"/>
      <c r="AA28" s="336">
        <v>0</v>
      </c>
      <c r="AB28" s="337">
        <f t="shared" si="1"/>
        <v>0</v>
      </c>
      <c r="AC28" s="338">
        <v>0</v>
      </c>
      <c r="AD28" s="339">
        <f t="shared" si="2"/>
        <v>0</v>
      </c>
      <c r="AE28" s="340">
        <f t="shared" si="3"/>
        <v>0</v>
      </c>
      <c r="AG28" s="617">
        <f>SUM(AG29:AG34)</f>
        <v>863.8900000000001</v>
      </c>
    </row>
    <row r="29" spans="1:33" ht="120" x14ac:dyDescent="0.25">
      <c r="A29" s="15"/>
      <c r="B29" s="346" t="s">
        <v>88</v>
      </c>
      <c r="C29" s="351" t="s">
        <v>72</v>
      </c>
      <c r="D29" s="322" t="s">
        <v>25</v>
      </c>
      <c r="E29" s="323" t="s">
        <v>105</v>
      </c>
      <c r="F29" s="350"/>
      <c r="G29" s="350"/>
      <c r="H29" s="325">
        <v>3.1799999999999899</v>
      </c>
      <c r="I29" s="350"/>
      <c r="J29" s="326" t="s">
        <v>106</v>
      </c>
      <c r="K29" s="324" t="s">
        <v>79</v>
      </c>
      <c r="L29" s="288">
        <v>55</v>
      </c>
      <c r="M29" s="349">
        <v>10.17</v>
      </c>
      <c r="N29" s="288">
        <v>559.35</v>
      </c>
      <c r="O29" s="352"/>
      <c r="P29" s="328" t="e">
        <v>#VALUE!</v>
      </c>
      <c r="Q29" s="329" t="e">
        <f t="shared" ref="Q29:Q34" si="6">IF(J29="PROV SUM",N29,L29*P29)</f>
        <v>#VALUE!</v>
      </c>
      <c r="R29" s="287">
        <v>0</v>
      </c>
      <c r="S29" s="287">
        <v>8.136000000000001</v>
      </c>
      <c r="T29" s="329">
        <f t="shared" ref="T29:T34" si="7">IF(J29="SC024",N29,IF(ISERROR(S29),"",IF(J29="PROV SUM",N29,L29*S29)))</f>
        <v>447.48000000000008</v>
      </c>
      <c r="U29" s="111"/>
      <c r="V29" s="324" t="s">
        <v>79</v>
      </c>
      <c r="W29" s="288">
        <v>55</v>
      </c>
      <c r="X29" s="287">
        <v>8.136000000000001</v>
      </c>
      <c r="Y29" s="328">
        <f t="shared" si="0"/>
        <v>447.48000000000008</v>
      </c>
      <c r="Z29" s="18"/>
      <c r="AA29" s="336">
        <v>1</v>
      </c>
      <c r="AB29" s="337">
        <f t="shared" si="1"/>
        <v>447.48000000000008</v>
      </c>
      <c r="AC29" s="338">
        <v>1</v>
      </c>
      <c r="AD29" s="339">
        <f t="shared" si="2"/>
        <v>447.48000000000008</v>
      </c>
      <c r="AE29" s="340">
        <f t="shared" si="3"/>
        <v>0</v>
      </c>
      <c r="AG29" s="595">
        <v>447.48</v>
      </c>
    </row>
    <row r="30" spans="1:33" x14ac:dyDescent="0.25">
      <c r="A30" s="15"/>
      <c r="B30" s="346" t="s">
        <v>88</v>
      </c>
      <c r="C30" s="351" t="s">
        <v>72</v>
      </c>
      <c r="D30" s="322" t="s">
        <v>25</v>
      </c>
      <c r="E30" s="323" t="s">
        <v>107</v>
      </c>
      <c r="F30" s="350"/>
      <c r="G30" s="350"/>
      <c r="H30" s="325">
        <v>3.1819999999999902</v>
      </c>
      <c r="I30" s="350"/>
      <c r="J30" s="326" t="s">
        <v>108</v>
      </c>
      <c r="K30" s="324" t="s">
        <v>104</v>
      </c>
      <c r="L30" s="288">
        <v>8</v>
      </c>
      <c r="M30" s="349">
        <v>5.4</v>
      </c>
      <c r="N30" s="288">
        <v>43.2</v>
      </c>
      <c r="O30" s="352"/>
      <c r="P30" s="328" t="e">
        <v>#VALUE!</v>
      </c>
      <c r="Q30" s="329" t="e">
        <f t="shared" si="6"/>
        <v>#VALUE!</v>
      </c>
      <c r="R30" s="287">
        <v>0</v>
      </c>
      <c r="S30" s="287">
        <v>4.32</v>
      </c>
      <c r="T30" s="329">
        <f t="shared" si="7"/>
        <v>34.56</v>
      </c>
      <c r="U30" s="111"/>
      <c r="V30" s="324" t="s">
        <v>104</v>
      </c>
      <c r="W30" s="288">
        <v>8</v>
      </c>
      <c r="X30" s="287">
        <v>4.32</v>
      </c>
      <c r="Y30" s="328">
        <f t="shared" si="0"/>
        <v>34.56</v>
      </c>
      <c r="Z30" s="18"/>
      <c r="AA30" s="336">
        <v>1</v>
      </c>
      <c r="AB30" s="337">
        <f t="shared" si="1"/>
        <v>34.56</v>
      </c>
      <c r="AC30" s="338">
        <v>1</v>
      </c>
      <c r="AD30" s="339">
        <f t="shared" si="2"/>
        <v>34.56</v>
      </c>
      <c r="AE30" s="340">
        <f t="shared" si="3"/>
        <v>0</v>
      </c>
      <c r="AG30" s="591">
        <v>34.56</v>
      </c>
    </row>
    <row r="31" spans="1:33" ht="75" x14ac:dyDescent="0.25">
      <c r="A31" s="15"/>
      <c r="B31" s="346" t="s">
        <v>88</v>
      </c>
      <c r="C31" s="351" t="s">
        <v>72</v>
      </c>
      <c r="D31" s="322" t="s">
        <v>25</v>
      </c>
      <c r="E31" s="323" t="s">
        <v>89</v>
      </c>
      <c r="F31" s="350"/>
      <c r="G31" s="350"/>
      <c r="H31" s="325">
        <v>3.2069999999999901</v>
      </c>
      <c r="I31" s="350"/>
      <c r="J31" s="326" t="s">
        <v>90</v>
      </c>
      <c r="K31" s="324" t="s">
        <v>79</v>
      </c>
      <c r="L31" s="288">
        <v>3</v>
      </c>
      <c r="M31" s="349">
        <v>30.56</v>
      </c>
      <c r="N31" s="288">
        <v>91.68</v>
      </c>
      <c r="O31" s="352"/>
      <c r="P31" s="328" t="e">
        <v>#VALUE!</v>
      </c>
      <c r="Q31" s="329" t="e">
        <f t="shared" si="6"/>
        <v>#VALUE!</v>
      </c>
      <c r="R31" s="287">
        <v>0</v>
      </c>
      <c r="S31" s="287">
        <v>24.448</v>
      </c>
      <c r="T31" s="329">
        <f t="shared" si="7"/>
        <v>73.343999999999994</v>
      </c>
      <c r="U31" s="111"/>
      <c r="V31" s="324" t="s">
        <v>79</v>
      </c>
      <c r="W31" s="288">
        <v>3</v>
      </c>
      <c r="X31" s="287">
        <v>24.448</v>
      </c>
      <c r="Y31" s="328">
        <f t="shared" si="0"/>
        <v>73.343999999999994</v>
      </c>
      <c r="Z31" s="18"/>
      <c r="AA31" s="336">
        <v>1</v>
      </c>
      <c r="AB31" s="337">
        <f t="shared" si="1"/>
        <v>73.343999999999994</v>
      </c>
      <c r="AC31" s="338">
        <v>1</v>
      </c>
      <c r="AD31" s="339">
        <f t="shared" si="2"/>
        <v>73.343999999999994</v>
      </c>
      <c r="AE31" s="340">
        <f t="shared" si="3"/>
        <v>0</v>
      </c>
      <c r="AG31" s="591">
        <v>73.34</v>
      </c>
    </row>
    <row r="32" spans="1:33" ht="60" x14ac:dyDescent="0.25">
      <c r="A32" s="15"/>
      <c r="B32" s="346" t="s">
        <v>88</v>
      </c>
      <c r="C32" s="351" t="s">
        <v>72</v>
      </c>
      <c r="D32" s="322" t="s">
        <v>25</v>
      </c>
      <c r="E32" s="323" t="s">
        <v>135</v>
      </c>
      <c r="F32" s="350"/>
      <c r="G32" s="350"/>
      <c r="H32" s="325">
        <v>3.2929999999999802</v>
      </c>
      <c r="I32" s="350"/>
      <c r="J32" s="326" t="s">
        <v>136</v>
      </c>
      <c r="K32" s="324" t="s">
        <v>104</v>
      </c>
      <c r="L32" s="288">
        <v>24</v>
      </c>
      <c r="M32" s="349">
        <v>13.68</v>
      </c>
      <c r="N32" s="288">
        <v>328.32</v>
      </c>
      <c r="O32" s="352"/>
      <c r="P32" s="328" t="e">
        <v>#VALUE!</v>
      </c>
      <c r="Q32" s="329" t="e">
        <f t="shared" si="6"/>
        <v>#VALUE!</v>
      </c>
      <c r="R32" s="287">
        <v>0</v>
      </c>
      <c r="S32" s="287">
        <v>10.138247999999999</v>
      </c>
      <c r="T32" s="329">
        <f t="shared" si="7"/>
        <v>243.31795199999999</v>
      </c>
      <c r="U32" s="111"/>
      <c r="V32" s="324" t="s">
        <v>104</v>
      </c>
      <c r="W32" s="288">
        <v>24</v>
      </c>
      <c r="X32" s="287">
        <v>10.138247999999999</v>
      </c>
      <c r="Y32" s="328">
        <f t="shared" si="0"/>
        <v>243.31795199999999</v>
      </c>
      <c r="Z32" s="18"/>
      <c r="AA32" s="336">
        <v>1</v>
      </c>
      <c r="AB32" s="337">
        <f t="shared" si="1"/>
        <v>243.31795199999999</v>
      </c>
      <c r="AC32" s="338">
        <v>1</v>
      </c>
      <c r="AD32" s="339">
        <f t="shared" si="2"/>
        <v>243.31795199999999</v>
      </c>
      <c r="AE32" s="340">
        <f t="shared" si="3"/>
        <v>0</v>
      </c>
      <c r="AG32" s="591">
        <v>243.32</v>
      </c>
    </row>
    <row r="33" spans="1:33" ht="45" x14ac:dyDescent="0.25">
      <c r="A33" s="15"/>
      <c r="B33" s="346" t="s">
        <v>88</v>
      </c>
      <c r="C33" s="351" t="s">
        <v>72</v>
      </c>
      <c r="D33" s="322" t="s">
        <v>25</v>
      </c>
      <c r="E33" s="323" t="s">
        <v>140</v>
      </c>
      <c r="F33" s="350"/>
      <c r="G33" s="350"/>
      <c r="H33" s="325">
        <v>3.3239999999999901</v>
      </c>
      <c r="I33" s="350"/>
      <c r="J33" s="326" t="s">
        <v>141</v>
      </c>
      <c r="K33" s="324" t="s">
        <v>104</v>
      </c>
      <c r="L33" s="288">
        <v>12</v>
      </c>
      <c r="M33" s="349">
        <v>7.33</v>
      </c>
      <c r="N33" s="288">
        <v>87.96</v>
      </c>
      <c r="O33" s="352"/>
      <c r="P33" s="328" t="e">
        <v>#VALUE!</v>
      </c>
      <c r="Q33" s="329" t="e">
        <f t="shared" si="6"/>
        <v>#VALUE!</v>
      </c>
      <c r="R33" s="287">
        <v>0</v>
      </c>
      <c r="S33" s="287">
        <v>5.4322629999999998</v>
      </c>
      <c r="T33" s="329">
        <f t="shared" si="7"/>
        <v>65.187156000000002</v>
      </c>
      <c r="U33" s="111"/>
      <c r="V33" s="324" t="s">
        <v>104</v>
      </c>
      <c r="W33" s="288">
        <v>12</v>
      </c>
      <c r="X33" s="287">
        <v>5.4322629999999998</v>
      </c>
      <c r="Y33" s="328">
        <f t="shared" si="0"/>
        <v>65.187156000000002</v>
      </c>
      <c r="Z33" s="18"/>
      <c r="AA33" s="336">
        <v>1</v>
      </c>
      <c r="AB33" s="337">
        <f t="shared" si="1"/>
        <v>65.187156000000002</v>
      </c>
      <c r="AC33" s="338">
        <v>1</v>
      </c>
      <c r="AD33" s="339">
        <f t="shared" si="2"/>
        <v>65.187156000000002</v>
      </c>
      <c r="AE33" s="340">
        <f t="shared" si="3"/>
        <v>0</v>
      </c>
      <c r="AG33" s="591">
        <v>65.19</v>
      </c>
    </row>
    <row r="34" spans="1:33" ht="15.75" x14ac:dyDescent="0.25">
      <c r="A34" s="15"/>
      <c r="B34" s="346" t="s">
        <v>88</v>
      </c>
      <c r="C34" s="351" t="s">
        <v>72</v>
      </c>
      <c r="D34" s="322" t="s">
        <v>25</v>
      </c>
      <c r="E34" s="323" t="s">
        <v>435</v>
      </c>
      <c r="F34" s="350"/>
      <c r="G34" s="350"/>
      <c r="H34" s="325">
        <v>3.4340000000000002</v>
      </c>
      <c r="I34" s="350"/>
      <c r="J34" s="326" t="s">
        <v>379</v>
      </c>
      <c r="K34" s="324" t="s">
        <v>380</v>
      </c>
      <c r="L34" s="288">
        <v>1</v>
      </c>
      <c r="M34" s="288">
        <v>150</v>
      </c>
      <c r="N34" s="288">
        <v>150</v>
      </c>
      <c r="O34" s="352"/>
      <c r="P34" s="328" t="e">
        <v>#VALUE!</v>
      </c>
      <c r="Q34" s="329">
        <f t="shared" si="6"/>
        <v>150</v>
      </c>
      <c r="R34" s="287" t="s">
        <v>381</v>
      </c>
      <c r="S34" s="287" t="s">
        <v>381</v>
      </c>
      <c r="T34" s="329">
        <f t="shared" si="7"/>
        <v>150</v>
      </c>
      <c r="U34" s="111"/>
      <c r="V34" s="324" t="s">
        <v>380</v>
      </c>
      <c r="W34" s="288">
        <v>1</v>
      </c>
      <c r="X34" s="287" t="s">
        <v>381</v>
      </c>
      <c r="Y34" s="328">
        <v>150</v>
      </c>
      <c r="Z34" s="18"/>
      <c r="AA34" s="336">
        <v>0</v>
      </c>
      <c r="AB34" s="337">
        <f t="shared" si="1"/>
        <v>0</v>
      </c>
      <c r="AC34" s="338">
        <v>0</v>
      </c>
      <c r="AD34" s="339">
        <f t="shared" si="2"/>
        <v>0</v>
      </c>
      <c r="AE34" s="340">
        <f t="shared" si="3"/>
        <v>0</v>
      </c>
      <c r="AG34" s="615"/>
    </row>
    <row r="35" spans="1:33" x14ac:dyDescent="0.25">
      <c r="A35" s="15"/>
      <c r="B35" s="346" t="s">
        <v>88</v>
      </c>
      <c r="C35" s="351" t="s">
        <v>164</v>
      </c>
      <c r="D35" s="322" t="s">
        <v>378</v>
      </c>
      <c r="E35" s="323"/>
      <c r="F35" s="350"/>
      <c r="G35" s="350"/>
      <c r="H35" s="325"/>
      <c r="I35" s="350"/>
      <c r="J35" s="326"/>
      <c r="K35" s="324"/>
      <c r="L35" s="288"/>
      <c r="M35" s="326"/>
      <c r="N35" s="288"/>
      <c r="O35" s="352"/>
      <c r="P35" s="326"/>
      <c r="Q35" s="286"/>
      <c r="R35" s="286"/>
      <c r="S35" s="286"/>
      <c r="T35" s="286"/>
      <c r="U35" s="111"/>
      <c r="V35" s="324"/>
      <c r="W35" s="288"/>
      <c r="X35" s="286"/>
      <c r="Y35" s="328">
        <f t="shared" si="0"/>
        <v>0</v>
      </c>
      <c r="Z35" s="18"/>
      <c r="AA35" s="336">
        <v>0</v>
      </c>
      <c r="AB35" s="337">
        <f t="shared" si="1"/>
        <v>0</v>
      </c>
      <c r="AC35" s="338">
        <v>0</v>
      </c>
      <c r="AD35" s="339">
        <f t="shared" si="2"/>
        <v>0</v>
      </c>
      <c r="AE35" s="340">
        <f t="shared" si="3"/>
        <v>0</v>
      </c>
      <c r="AG35" s="591">
        <f>SUM(AG36:AG38)</f>
        <v>0</v>
      </c>
    </row>
    <row r="36" spans="1:33" ht="60" x14ac:dyDescent="0.25">
      <c r="A36" s="15"/>
      <c r="B36" s="346" t="s">
        <v>88</v>
      </c>
      <c r="C36" s="351" t="s">
        <v>164</v>
      </c>
      <c r="D36" s="322" t="s">
        <v>25</v>
      </c>
      <c r="E36" s="323" t="s">
        <v>187</v>
      </c>
      <c r="F36" s="350"/>
      <c r="G36" s="350"/>
      <c r="H36" s="325">
        <v>4.1399999999999997</v>
      </c>
      <c r="I36" s="350"/>
      <c r="J36" s="326" t="s">
        <v>188</v>
      </c>
      <c r="K36" s="324" t="s">
        <v>57</v>
      </c>
      <c r="L36" s="288">
        <v>30</v>
      </c>
      <c r="M36" s="349">
        <v>6.75</v>
      </c>
      <c r="N36" s="288">
        <v>202.5</v>
      </c>
      <c r="O36" s="352"/>
      <c r="P36" s="328" t="e">
        <v>#VALUE!</v>
      </c>
      <c r="Q36" s="329" t="e">
        <f>IF(J36="PROV SUM",N36,L36*P36)</f>
        <v>#VALUE!</v>
      </c>
      <c r="R36" s="287">
        <v>0</v>
      </c>
      <c r="S36" s="287">
        <v>6.4124999999999996</v>
      </c>
      <c r="T36" s="329">
        <f>IF(J36="SC024",N36,IF(ISERROR(S36),"",IF(J36="PROV SUM",N36,L36*S36)))</f>
        <v>192.375</v>
      </c>
      <c r="U36" s="111"/>
      <c r="V36" s="324" t="s">
        <v>57</v>
      </c>
      <c r="W36" s="288">
        <v>30</v>
      </c>
      <c r="X36" s="287">
        <v>6.4124999999999996</v>
      </c>
      <c r="Y36" s="328">
        <f t="shared" si="0"/>
        <v>192.375</v>
      </c>
      <c r="Z36" s="18"/>
      <c r="AA36" s="336">
        <v>1</v>
      </c>
      <c r="AB36" s="337">
        <f t="shared" si="1"/>
        <v>192.375</v>
      </c>
      <c r="AC36" s="338">
        <v>1</v>
      </c>
      <c r="AD36" s="339">
        <f t="shared" si="2"/>
        <v>192.375</v>
      </c>
      <c r="AE36" s="340">
        <f t="shared" si="3"/>
        <v>0</v>
      </c>
    </row>
    <row r="37" spans="1:33" ht="90" x14ac:dyDescent="0.25">
      <c r="A37" s="15"/>
      <c r="B37" s="346" t="s">
        <v>88</v>
      </c>
      <c r="C37" s="351" t="s">
        <v>164</v>
      </c>
      <c r="D37" s="322" t="s">
        <v>25</v>
      </c>
      <c r="E37" s="323" t="s">
        <v>169</v>
      </c>
      <c r="F37" s="350"/>
      <c r="G37" s="350"/>
      <c r="H37" s="325">
        <v>4.8899999999999801</v>
      </c>
      <c r="I37" s="350"/>
      <c r="J37" s="326" t="s">
        <v>170</v>
      </c>
      <c r="K37" s="324" t="s">
        <v>75</v>
      </c>
      <c r="L37" s="288">
        <v>4</v>
      </c>
      <c r="M37" s="349">
        <v>29.05</v>
      </c>
      <c r="N37" s="288">
        <v>116.2</v>
      </c>
      <c r="O37" s="352"/>
      <c r="P37" s="328" t="e">
        <v>#VALUE!</v>
      </c>
      <c r="Q37" s="329" t="e">
        <f>IF(J37="PROV SUM",N37,L37*P37)</f>
        <v>#VALUE!</v>
      </c>
      <c r="R37" s="287">
        <v>0</v>
      </c>
      <c r="S37" s="287">
        <v>25.752824999999998</v>
      </c>
      <c r="T37" s="329">
        <f>IF(J37="SC024",N37,IF(ISERROR(S37),"",IF(J37="PROV SUM",N37,L37*S37)))</f>
        <v>103.01129999999999</v>
      </c>
      <c r="U37" s="111"/>
      <c r="V37" s="324" t="s">
        <v>75</v>
      </c>
      <c r="W37" s="288">
        <v>4</v>
      </c>
      <c r="X37" s="287">
        <v>25.752824999999998</v>
      </c>
      <c r="Y37" s="328">
        <f t="shared" si="0"/>
        <v>103.01129999999999</v>
      </c>
      <c r="Z37" s="18"/>
      <c r="AA37" s="336">
        <v>1</v>
      </c>
      <c r="AB37" s="337">
        <f t="shared" si="1"/>
        <v>103.01129999999999</v>
      </c>
      <c r="AC37" s="338">
        <v>1</v>
      </c>
      <c r="AD37" s="339">
        <f t="shared" si="2"/>
        <v>103.01129999999999</v>
      </c>
      <c r="AE37" s="340">
        <f t="shared" si="3"/>
        <v>0</v>
      </c>
    </row>
    <row r="38" spans="1:33" ht="90" x14ac:dyDescent="0.25">
      <c r="A38" s="15"/>
      <c r="B38" s="346" t="s">
        <v>88</v>
      </c>
      <c r="C38" s="351" t="s">
        <v>164</v>
      </c>
      <c r="D38" s="322" t="s">
        <v>25</v>
      </c>
      <c r="E38" s="323" t="s">
        <v>171</v>
      </c>
      <c r="F38" s="350"/>
      <c r="G38" s="350"/>
      <c r="H38" s="325">
        <v>4.8999999999999799</v>
      </c>
      <c r="I38" s="350"/>
      <c r="J38" s="326" t="s">
        <v>172</v>
      </c>
      <c r="K38" s="324" t="s">
        <v>75</v>
      </c>
      <c r="L38" s="288">
        <v>26</v>
      </c>
      <c r="M38" s="349">
        <v>35.61</v>
      </c>
      <c r="N38" s="288">
        <v>925.86</v>
      </c>
      <c r="O38" s="352"/>
      <c r="P38" s="328" t="e">
        <v>#VALUE!</v>
      </c>
      <c r="Q38" s="329" t="e">
        <f>IF(J38="PROV SUM",N38,L38*P38)</f>
        <v>#VALUE!</v>
      </c>
      <c r="R38" s="287">
        <v>0</v>
      </c>
      <c r="S38" s="287">
        <v>31.568264999999997</v>
      </c>
      <c r="T38" s="329">
        <f>IF(J38="SC024",N38,IF(ISERROR(S38),"",IF(J38="PROV SUM",N38,L38*S38)))</f>
        <v>820.77488999999991</v>
      </c>
      <c r="U38" s="111"/>
      <c r="V38" s="324" t="s">
        <v>75</v>
      </c>
      <c r="W38" s="288">
        <v>26</v>
      </c>
      <c r="X38" s="287">
        <v>31.568264999999997</v>
      </c>
      <c r="Y38" s="328">
        <f t="shared" si="0"/>
        <v>820.77488999999991</v>
      </c>
      <c r="Z38" s="18"/>
      <c r="AA38" s="336">
        <v>1</v>
      </c>
      <c r="AB38" s="337">
        <f t="shared" si="1"/>
        <v>820.77488999999991</v>
      </c>
      <c r="AC38" s="338">
        <v>1</v>
      </c>
      <c r="AD38" s="339">
        <f t="shared" si="2"/>
        <v>820.77488999999991</v>
      </c>
      <c r="AE38" s="340">
        <f t="shared" si="3"/>
        <v>0</v>
      </c>
    </row>
    <row r="39" spans="1:33" x14ac:dyDescent="0.25">
      <c r="A39" s="15"/>
      <c r="B39" s="346" t="s">
        <v>88</v>
      </c>
      <c r="C39" s="351" t="s">
        <v>24</v>
      </c>
      <c r="D39" s="322" t="s">
        <v>378</v>
      </c>
      <c r="E39" s="323"/>
      <c r="F39" s="350"/>
      <c r="G39" s="350"/>
      <c r="H39" s="325"/>
      <c r="I39" s="350"/>
      <c r="J39" s="326"/>
      <c r="K39" s="324"/>
      <c r="L39" s="288"/>
      <c r="M39" s="326"/>
      <c r="N39" s="288"/>
      <c r="O39" s="352"/>
      <c r="P39" s="326"/>
      <c r="Q39" s="286"/>
      <c r="R39" s="286"/>
      <c r="S39" s="286"/>
      <c r="T39" s="286"/>
      <c r="U39" s="111"/>
      <c r="V39" s="324"/>
      <c r="W39" s="288"/>
      <c r="X39" s="286"/>
      <c r="Y39" s="328">
        <f t="shared" si="0"/>
        <v>0</v>
      </c>
      <c r="Z39" s="18"/>
      <c r="AA39" s="336">
        <v>0</v>
      </c>
      <c r="AB39" s="337">
        <f t="shared" si="1"/>
        <v>0</v>
      </c>
      <c r="AC39" s="338">
        <v>0</v>
      </c>
      <c r="AD39" s="339">
        <f t="shared" si="2"/>
        <v>0</v>
      </c>
      <c r="AE39" s="340">
        <f t="shared" si="3"/>
        <v>0</v>
      </c>
      <c r="AG39" s="615"/>
    </row>
    <row r="40" spans="1:33" ht="120" x14ac:dyDescent="0.25">
      <c r="A40" s="21"/>
      <c r="B40" s="321" t="s">
        <v>88</v>
      </c>
      <c r="C40" s="321" t="s">
        <v>24</v>
      </c>
      <c r="D40" s="322" t="s">
        <v>25</v>
      </c>
      <c r="E40" s="323" t="s">
        <v>26</v>
      </c>
      <c r="F40" s="324"/>
      <c r="G40" s="324"/>
      <c r="H40" s="325">
        <v>2.1</v>
      </c>
      <c r="I40" s="324"/>
      <c r="J40" s="326" t="s">
        <v>27</v>
      </c>
      <c r="K40" s="324" t="s">
        <v>28</v>
      </c>
      <c r="L40" s="288">
        <v>256</v>
      </c>
      <c r="M40" s="118">
        <v>12.92</v>
      </c>
      <c r="N40" s="119">
        <v>3307.52</v>
      </c>
      <c r="O40" s="327"/>
      <c r="P40" s="328" t="e">
        <v>#VALUE!</v>
      </c>
      <c r="Q40" s="329" t="e">
        <f>IF(J40="PROV SUM",N40,L40*P40)</f>
        <v>#VALUE!</v>
      </c>
      <c r="R40" s="287">
        <v>0</v>
      </c>
      <c r="S40" s="287">
        <v>16.4084</v>
      </c>
      <c r="T40" s="329">
        <f>IF(J40="SC024",N40,IF(ISERROR(S40),"",IF(J40="PROV SUM",N40,L40*S40)))</f>
        <v>4200.5504000000001</v>
      </c>
      <c r="U40" s="111"/>
      <c r="V40" s="324" t="s">
        <v>28</v>
      </c>
      <c r="W40" s="288">
        <v>452</v>
      </c>
      <c r="X40" s="287">
        <v>16.4084</v>
      </c>
      <c r="Y40" s="328">
        <f t="shared" si="0"/>
        <v>7416.5968000000003</v>
      </c>
      <c r="Z40" s="18"/>
      <c r="AA40" s="336">
        <v>1</v>
      </c>
      <c r="AB40" s="337">
        <f t="shared" si="1"/>
        <v>7416.5968000000003</v>
      </c>
      <c r="AC40" s="338">
        <v>1</v>
      </c>
      <c r="AD40" s="339">
        <f t="shared" si="2"/>
        <v>7416.5968000000003</v>
      </c>
      <c r="AE40" s="340">
        <f t="shared" si="3"/>
        <v>0</v>
      </c>
    </row>
    <row r="41" spans="1:33" ht="30" x14ac:dyDescent="0.25">
      <c r="A41" s="21"/>
      <c r="B41" s="321" t="s">
        <v>88</v>
      </c>
      <c r="C41" s="321" t="s">
        <v>24</v>
      </c>
      <c r="D41" s="322" t="s">
        <v>25</v>
      </c>
      <c r="E41" s="323" t="s">
        <v>29</v>
      </c>
      <c r="F41" s="324"/>
      <c r="G41" s="324"/>
      <c r="H41" s="325">
        <v>2.5</v>
      </c>
      <c r="I41" s="324"/>
      <c r="J41" s="326" t="s">
        <v>30</v>
      </c>
      <c r="K41" s="324" t="s">
        <v>31</v>
      </c>
      <c r="L41" s="288">
        <v>1</v>
      </c>
      <c r="M41" s="118">
        <v>420</v>
      </c>
      <c r="N41" s="119">
        <v>420</v>
      </c>
      <c r="O41" s="327"/>
      <c r="P41" s="328" t="e">
        <v>#VALUE!</v>
      </c>
      <c r="Q41" s="329" t="e">
        <f>IF(J41="PROV SUM",N41,L41*P41)</f>
        <v>#VALUE!</v>
      </c>
      <c r="R41" s="287">
        <v>0</v>
      </c>
      <c r="S41" s="287">
        <v>533.4</v>
      </c>
      <c r="T41" s="329">
        <f>IF(J41="SC024",N41,IF(ISERROR(S41),"",IF(J41="PROV SUM",N41,L41*S41)))</f>
        <v>533.4</v>
      </c>
      <c r="U41" s="111"/>
      <c r="V41" s="324" t="s">
        <v>31</v>
      </c>
      <c r="W41" s="288">
        <v>1</v>
      </c>
      <c r="X41" s="287">
        <v>533.4</v>
      </c>
      <c r="Y41" s="328">
        <f t="shared" si="0"/>
        <v>533.4</v>
      </c>
      <c r="Z41" s="18"/>
      <c r="AA41" s="336">
        <v>1</v>
      </c>
      <c r="AB41" s="337">
        <f t="shared" si="1"/>
        <v>533.4</v>
      </c>
      <c r="AC41" s="338">
        <v>1</v>
      </c>
      <c r="AD41" s="339">
        <f t="shared" si="2"/>
        <v>533.4</v>
      </c>
      <c r="AE41" s="340">
        <f t="shared" si="3"/>
        <v>0</v>
      </c>
    </row>
    <row r="42" spans="1:33" x14ac:dyDescent="0.25">
      <c r="A42" s="21"/>
      <c r="B42" s="321" t="s">
        <v>88</v>
      </c>
      <c r="C42" s="321" t="s">
        <v>24</v>
      </c>
      <c r="D42" s="322" t="s">
        <v>25</v>
      </c>
      <c r="E42" s="323" t="s">
        <v>32</v>
      </c>
      <c r="F42" s="324"/>
      <c r="G42" s="324"/>
      <c r="H42" s="325">
        <v>2.6</v>
      </c>
      <c r="I42" s="324"/>
      <c r="J42" s="326" t="s">
        <v>33</v>
      </c>
      <c r="K42" s="324" t="s">
        <v>31</v>
      </c>
      <c r="L42" s="288">
        <v>2</v>
      </c>
      <c r="M42" s="118">
        <v>50</v>
      </c>
      <c r="N42" s="119">
        <v>100</v>
      </c>
      <c r="O42" s="327"/>
      <c r="P42" s="328" t="e">
        <v>#VALUE!</v>
      </c>
      <c r="Q42" s="329" t="e">
        <f>IF(J42="PROV SUM",N42,L42*P42)</f>
        <v>#VALUE!</v>
      </c>
      <c r="R42" s="287">
        <v>0</v>
      </c>
      <c r="S42" s="287">
        <v>63.5</v>
      </c>
      <c r="T42" s="329">
        <f>IF(J42="SC024",N42,IF(ISERROR(S42),"",IF(J42="PROV SUM",N42,L42*S42)))</f>
        <v>127</v>
      </c>
      <c r="U42" s="111"/>
      <c r="V42" s="324" t="s">
        <v>31</v>
      </c>
      <c r="W42" s="288">
        <v>2</v>
      </c>
      <c r="X42" s="287">
        <v>63.5</v>
      </c>
      <c r="Y42" s="328">
        <f t="shared" si="0"/>
        <v>127</v>
      </c>
      <c r="Z42" s="18"/>
      <c r="AA42" s="336">
        <v>1</v>
      </c>
      <c r="AB42" s="337">
        <f t="shared" si="1"/>
        <v>127</v>
      </c>
      <c r="AC42" s="338">
        <v>1</v>
      </c>
      <c r="AD42" s="339">
        <f t="shared" si="2"/>
        <v>127</v>
      </c>
      <c r="AE42" s="340">
        <f t="shared" si="3"/>
        <v>0</v>
      </c>
    </row>
    <row r="43" spans="1:33" x14ac:dyDescent="0.25">
      <c r="A43" s="21"/>
      <c r="B43" s="321" t="s">
        <v>88</v>
      </c>
      <c r="C43" s="321" t="s">
        <v>24</v>
      </c>
      <c r="D43" s="322" t="s">
        <v>25</v>
      </c>
      <c r="E43" s="323" t="s">
        <v>41</v>
      </c>
      <c r="F43" s="324"/>
      <c r="G43" s="324"/>
      <c r="H43" s="325">
        <v>2.16</v>
      </c>
      <c r="I43" s="324"/>
      <c r="J43" s="326" t="s">
        <v>42</v>
      </c>
      <c r="K43" s="324" t="s">
        <v>31</v>
      </c>
      <c r="L43" s="288">
        <v>1</v>
      </c>
      <c r="M43" s="118">
        <v>379.8</v>
      </c>
      <c r="N43" s="119">
        <v>379.8</v>
      </c>
      <c r="O43" s="327"/>
      <c r="P43" s="328" t="e">
        <v>#VALUE!</v>
      </c>
      <c r="Q43" s="329" t="e">
        <f>IF(J43="PROV SUM",N43,L43*P43)</f>
        <v>#VALUE!</v>
      </c>
      <c r="R43" s="287">
        <v>0</v>
      </c>
      <c r="S43" s="287">
        <v>482.346</v>
      </c>
      <c r="T43" s="329">
        <f>IF(J43="SC024",N43,IF(ISERROR(S43),"",IF(J43="PROV SUM",N43,L43*S43)))</f>
        <v>482.346</v>
      </c>
      <c r="U43" s="111"/>
      <c r="V43" s="324" t="s">
        <v>31</v>
      </c>
      <c r="W43" s="288">
        <v>1</v>
      </c>
      <c r="X43" s="287">
        <v>482.346</v>
      </c>
      <c r="Y43" s="328">
        <f t="shared" si="0"/>
        <v>482.346</v>
      </c>
      <c r="Z43" s="18"/>
      <c r="AA43" s="336">
        <v>1</v>
      </c>
      <c r="AB43" s="337">
        <f t="shared" si="1"/>
        <v>482.346</v>
      </c>
      <c r="AC43" s="338">
        <v>1</v>
      </c>
      <c r="AD43" s="339">
        <f t="shared" si="2"/>
        <v>482.346</v>
      </c>
      <c r="AE43" s="340">
        <f t="shared" si="3"/>
        <v>0</v>
      </c>
    </row>
    <row r="44" spans="1:33" ht="60" x14ac:dyDescent="0.25">
      <c r="A44" s="21"/>
      <c r="B44" s="321" t="s">
        <v>88</v>
      </c>
      <c r="C44" s="321" t="s">
        <v>24</v>
      </c>
      <c r="D44" s="322" t="s">
        <v>25</v>
      </c>
      <c r="E44" s="323" t="s">
        <v>382</v>
      </c>
      <c r="F44" s="324"/>
      <c r="G44" s="324"/>
      <c r="H44" s="325"/>
      <c r="I44" s="324"/>
      <c r="J44" s="326" t="s">
        <v>383</v>
      </c>
      <c r="K44" s="324" t="s">
        <v>31</v>
      </c>
      <c r="L44" s="288"/>
      <c r="M44" s="118">
        <v>4.8300000000000003E-2</v>
      </c>
      <c r="N44" s="119">
        <v>0</v>
      </c>
      <c r="O44" s="327"/>
      <c r="P44" s="328" t="e">
        <v>#VALUE!</v>
      </c>
      <c r="Q44" s="329" t="e">
        <f>IF(J44="PROV SUM",N44,L44*P44)</f>
        <v>#VALUE!</v>
      </c>
      <c r="R44" s="287" t="e">
        <v>#N/A</v>
      </c>
      <c r="S44" s="287" t="e">
        <v>#N/A</v>
      </c>
      <c r="T44" s="329">
        <f>IF(J44="SC024",N44,IF(ISERROR(S44),"",IF(J44="PROV SUM",N44,L44*S44)))</f>
        <v>0</v>
      </c>
      <c r="U44" s="111"/>
      <c r="V44" s="324" t="s">
        <v>31</v>
      </c>
      <c r="W44" s="288">
        <v>11.3</v>
      </c>
      <c r="X44" s="287">
        <f>SUM(Y40+Y41+Y42+Y49+Y50+Y51)*0.0483</f>
        <v>424.99492644000003</v>
      </c>
      <c r="Y44" s="328">
        <f>X44*W44</f>
        <v>4802.4426687720006</v>
      </c>
      <c r="Z44" s="18"/>
      <c r="AA44" s="336">
        <v>1</v>
      </c>
      <c r="AB44" s="337">
        <f t="shared" si="1"/>
        <v>4802.4426687720006</v>
      </c>
      <c r="AC44" s="338">
        <v>0</v>
      </c>
      <c r="AD44" s="339">
        <f t="shared" si="2"/>
        <v>0</v>
      </c>
      <c r="AE44" s="340">
        <f t="shared" si="3"/>
        <v>4802.4426687720006</v>
      </c>
      <c r="AF44" s="591" t="s">
        <v>776</v>
      </c>
    </row>
    <row r="45" spans="1:33" x14ac:dyDescent="0.25">
      <c r="A45" s="21"/>
      <c r="B45" s="320" t="s">
        <v>88</v>
      </c>
      <c r="C45" s="321" t="s">
        <v>312</v>
      </c>
      <c r="D45" s="322" t="s">
        <v>378</v>
      </c>
      <c r="E45" s="323"/>
      <c r="F45" s="324"/>
      <c r="G45" s="324"/>
      <c r="H45" s="325"/>
      <c r="I45" s="324"/>
      <c r="J45" s="326"/>
      <c r="K45" s="324"/>
      <c r="L45" s="288"/>
      <c r="M45" s="326"/>
      <c r="N45" s="119"/>
      <c r="O45" s="327"/>
      <c r="P45" s="347"/>
      <c r="Q45" s="348"/>
      <c r="R45" s="348"/>
      <c r="S45" s="348"/>
      <c r="T45" s="348"/>
      <c r="U45" s="111"/>
      <c r="V45" s="324"/>
      <c r="W45" s="288"/>
      <c r="X45" s="348"/>
      <c r="Y45" s="328">
        <f t="shared" si="0"/>
        <v>0</v>
      </c>
      <c r="Z45" s="18"/>
      <c r="AA45" s="336">
        <v>0</v>
      </c>
      <c r="AB45" s="337">
        <f t="shared" si="1"/>
        <v>0</v>
      </c>
      <c r="AC45" s="338">
        <v>0</v>
      </c>
      <c r="AD45" s="339">
        <f t="shared" si="2"/>
        <v>0</v>
      </c>
      <c r="AE45" s="340">
        <f t="shared" si="3"/>
        <v>0</v>
      </c>
      <c r="AG45" s="590">
        <f>SUM(AG46:AG48)</f>
        <v>1079.29</v>
      </c>
    </row>
    <row r="46" spans="1:33" ht="90" x14ac:dyDescent="0.25">
      <c r="A46" s="21"/>
      <c r="B46" s="320" t="s">
        <v>88</v>
      </c>
      <c r="C46" s="321" t="s">
        <v>312</v>
      </c>
      <c r="D46" s="322" t="s">
        <v>25</v>
      </c>
      <c r="E46" s="323" t="s">
        <v>436</v>
      </c>
      <c r="F46" s="324"/>
      <c r="G46" s="324"/>
      <c r="H46" s="325">
        <v>7.79</v>
      </c>
      <c r="I46" s="324"/>
      <c r="J46" s="326" t="s">
        <v>318</v>
      </c>
      <c r="K46" s="324" t="s">
        <v>104</v>
      </c>
      <c r="L46" s="288">
        <v>7</v>
      </c>
      <c r="M46" s="349">
        <v>93.18</v>
      </c>
      <c r="N46" s="119">
        <v>652.26</v>
      </c>
      <c r="O46" s="327"/>
      <c r="P46" s="328" t="e">
        <v>#VALUE!</v>
      </c>
      <c r="Q46" s="329" t="e">
        <f>IF(J46="PROV SUM",N46,L46*P46)</f>
        <v>#VALUE!</v>
      </c>
      <c r="R46" s="287">
        <v>0</v>
      </c>
      <c r="S46" s="287">
        <v>76.500780000000006</v>
      </c>
      <c r="T46" s="329">
        <f>IF(J46="SC024",N46,IF(ISERROR(S46),"",IF(J46="PROV SUM",N46,L46*S46)))</f>
        <v>535.50546000000008</v>
      </c>
      <c r="U46" s="111"/>
      <c r="V46" s="324" t="s">
        <v>104</v>
      </c>
      <c r="W46" s="288">
        <v>7</v>
      </c>
      <c r="X46" s="287">
        <v>76.500780000000006</v>
      </c>
      <c r="Y46" s="328">
        <f t="shared" si="0"/>
        <v>535.50546000000008</v>
      </c>
      <c r="Z46" s="18"/>
      <c r="AA46" s="336">
        <v>1</v>
      </c>
      <c r="AB46" s="337">
        <f t="shared" si="1"/>
        <v>535.50546000000008</v>
      </c>
      <c r="AC46" s="338">
        <v>0</v>
      </c>
      <c r="AD46" s="339">
        <f t="shared" si="2"/>
        <v>0</v>
      </c>
      <c r="AE46" s="340">
        <f t="shared" si="3"/>
        <v>535.50546000000008</v>
      </c>
      <c r="AG46" s="595">
        <v>535.51</v>
      </c>
    </row>
    <row r="47" spans="1:33" ht="60" x14ac:dyDescent="0.25">
      <c r="A47" s="21"/>
      <c r="B47" s="320" t="s">
        <v>88</v>
      </c>
      <c r="C47" s="321" t="s">
        <v>312</v>
      </c>
      <c r="D47" s="322" t="s">
        <v>25</v>
      </c>
      <c r="E47" s="323" t="s">
        <v>190</v>
      </c>
      <c r="F47" s="324"/>
      <c r="G47" s="324"/>
      <c r="H47" s="325">
        <v>7.2440000000000504</v>
      </c>
      <c r="I47" s="324"/>
      <c r="J47" s="326" t="s">
        <v>191</v>
      </c>
      <c r="K47" s="324" t="s">
        <v>104</v>
      </c>
      <c r="L47" s="288">
        <v>17</v>
      </c>
      <c r="M47" s="326">
        <v>44.12</v>
      </c>
      <c r="N47" s="119">
        <v>750.04</v>
      </c>
      <c r="O47" s="327"/>
      <c r="P47" s="328" t="e">
        <v>#VALUE!</v>
      </c>
      <c r="Q47" s="329" t="e">
        <f>IF(J47="PROV SUM",N47,L47*P47)</f>
        <v>#VALUE!</v>
      </c>
      <c r="R47" s="287">
        <v>0</v>
      </c>
      <c r="S47" s="287">
        <v>31.986999999999998</v>
      </c>
      <c r="T47" s="329">
        <f>IF(J47="SC024",N47,IF(ISERROR(S47),"",IF(J47="PROV SUM",N47,L47*S47)))</f>
        <v>543.779</v>
      </c>
      <c r="U47" s="111"/>
      <c r="V47" s="324" t="s">
        <v>104</v>
      </c>
      <c r="W47" s="288">
        <v>17</v>
      </c>
      <c r="X47" s="287">
        <v>31.986999999999998</v>
      </c>
      <c r="Y47" s="328">
        <f t="shared" si="0"/>
        <v>543.779</v>
      </c>
      <c r="Z47" s="18"/>
      <c r="AA47" s="336">
        <v>1</v>
      </c>
      <c r="AB47" s="337">
        <f t="shared" si="1"/>
        <v>543.779</v>
      </c>
      <c r="AC47" s="338">
        <v>0</v>
      </c>
      <c r="AD47" s="339">
        <f t="shared" si="2"/>
        <v>0</v>
      </c>
      <c r="AE47" s="340">
        <f t="shared" si="3"/>
        <v>543.779</v>
      </c>
      <c r="AG47" s="591">
        <v>543.78</v>
      </c>
    </row>
    <row r="48" spans="1:33" ht="30.75" x14ac:dyDescent="0.25">
      <c r="A48" s="21"/>
      <c r="B48" s="320" t="s">
        <v>88</v>
      </c>
      <c r="C48" s="321" t="s">
        <v>312</v>
      </c>
      <c r="D48" s="322" t="s">
        <v>25</v>
      </c>
      <c r="E48" s="323" t="s">
        <v>437</v>
      </c>
      <c r="F48" s="324"/>
      <c r="G48" s="324"/>
      <c r="H48" s="325">
        <v>7.3159999999999998</v>
      </c>
      <c r="I48" s="324"/>
      <c r="J48" s="326" t="s">
        <v>379</v>
      </c>
      <c r="K48" s="324" t="s">
        <v>380</v>
      </c>
      <c r="L48" s="288">
        <v>1</v>
      </c>
      <c r="M48" s="288">
        <v>300</v>
      </c>
      <c r="N48" s="119">
        <v>300</v>
      </c>
      <c r="O48" s="327"/>
      <c r="P48" s="328" t="e">
        <v>#VALUE!</v>
      </c>
      <c r="Q48" s="329">
        <f>IF(J48="PROV SUM",N48,L48*P48)</f>
        <v>300</v>
      </c>
      <c r="R48" s="287" t="s">
        <v>381</v>
      </c>
      <c r="S48" s="287" t="s">
        <v>381</v>
      </c>
      <c r="T48" s="329">
        <f>IF(J48="SC024",N48,IF(ISERROR(S48),"",IF(J48="PROV SUM",N48,L48*S48)))</f>
        <v>300</v>
      </c>
      <c r="U48" s="111"/>
      <c r="V48" s="324" t="s">
        <v>380</v>
      </c>
      <c r="W48" s="288">
        <v>1</v>
      </c>
      <c r="X48" s="287" t="s">
        <v>381</v>
      </c>
      <c r="Y48" s="328">
        <v>300</v>
      </c>
      <c r="Z48" s="18"/>
      <c r="AA48" s="336">
        <v>0</v>
      </c>
      <c r="AB48" s="337">
        <f t="shared" si="1"/>
        <v>0</v>
      </c>
      <c r="AC48" s="338">
        <v>0</v>
      </c>
      <c r="AD48" s="339">
        <f t="shared" si="2"/>
        <v>0</v>
      </c>
      <c r="AE48" s="340">
        <f t="shared" si="3"/>
        <v>0</v>
      </c>
    </row>
    <row r="49" spans="1:33" ht="30" x14ac:dyDescent="0.25">
      <c r="A49" s="21"/>
      <c r="B49" s="320" t="s">
        <v>88</v>
      </c>
      <c r="C49" s="387" t="s">
        <v>24</v>
      </c>
      <c r="D49" s="388" t="s">
        <v>25</v>
      </c>
      <c r="E49" s="323" t="s">
        <v>50</v>
      </c>
      <c r="F49" s="324"/>
      <c r="G49" s="324"/>
      <c r="H49" s="325"/>
      <c r="I49" s="324"/>
      <c r="J49" s="326"/>
      <c r="K49" s="324"/>
      <c r="L49" s="288"/>
      <c r="M49" s="288"/>
      <c r="N49" s="119"/>
      <c r="O49" s="327"/>
      <c r="P49" s="328"/>
      <c r="Q49" s="329"/>
      <c r="R49" s="287"/>
      <c r="S49" s="287"/>
      <c r="T49" s="329"/>
      <c r="U49" s="111"/>
      <c r="V49" s="324" t="s">
        <v>48</v>
      </c>
      <c r="W49" s="389">
        <v>9</v>
      </c>
      <c r="X49" s="287">
        <v>40.229999999999997</v>
      </c>
      <c r="Y49" s="328">
        <f t="shared" ref="Y49:Y69" si="8">W49*X49</f>
        <v>362.07</v>
      </c>
      <c r="Z49" s="18"/>
      <c r="AA49" s="336">
        <v>1</v>
      </c>
      <c r="AB49" s="337">
        <f t="shared" ref="AB49:AB69" si="9">Y49*AA49</f>
        <v>362.07</v>
      </c>
      <c r="AC49" s="338">
        <v>1</v>
      </c>
      <c r="AD49" s="339">
        <f t="shared" ref="AD49:AD69" si="10">Y49*AC49</f>
        <v>362.07</v>
      </c>
      <c r="AE49" s="340">
        <f t="shared" ref="AE49:AE69" si="11">AB49-AD49</f>
        <v>0</v>
      </c>
    </row>
    <row r="50" spans="1:33" x14ac:dyDescent="0.25">
      <c r="A50" s="21"/>
      <c r="B50" s="320" t="s">
        <v>88</v>
      </c>
      <c r="C50" s="387" t="s">
        <v>24</v>
      </c>
      <c r="D50" s="388" t="s">
        <v>25</v>
      </c>
      <c r="E50" s="323" t="s">
        <v>660</v>
      </c>
      <c r="F50" s="324"/>
      <c r="G50" s="324"/>
      <c r="H50" s="325"/>
      <c r="I50" s="324"/>
      <c r="J50" s="326"/>
      <c r="K50" s="324"/>
      <c r="L50" s="288"/>
      <c r="M50" s="288"/>
      <c r="N50" s="119"/>
      <c r="O50" s="327"/>
      <c r="P50" s="328"/>
      <c r="Q50" s="329"/>
      <c r="R50" s="287"/>
      <c r="S50" s="287"/>
      <c r="T50" s="329"/>
      <c r="U50" s="111"/>
      <c r="V50" s="324" t="s">
        <v>311</v>
      </c>
      <c r="W50" s="389">
        <v>1</v>
      </c>
      <c r="X50" s="287">
        <v>250</v>
      </c>
      <c r="Y50" s="328">
        <f t="shared" si="8"/>
        <v>250</v>
      </c>
      <c r="Z50" s="18"/>
      <c r="AA50" s="336">
        <v>1</v>
      </c>
      <c r="AB50" s="337">
        <f t="shared" si="9"/>
        <v>250</v>
      </c>
      <c r="AC50" s="338">
        <v>1</v>
      </c>
      <c r="AD50" s="339">
        <f t="shared" si="10"/>
        <v>250</v>
      </c>
      <c r="AE50" s="340">
        <f t="shared" si="11"/>
        <v>0</v>
      </c>
    </row>
    <row r="51" spans="1:33" x14ac:dyDescent="0.25">
      <c r="A51" s="21"/>
      <c r="B51" s="320" t="s">
        <v>88</v>
      </c>
      <c r="C51" s="387" t="s">
        <v>24</v>
      </c>
      <c r="D51" s="388" t="s">
        <v>25</v>
      </c>
      <c r="E51" s="323" t="s">
        <v>641</v>
      </c>
      <c r="F51" s="324"/>
      <c r="G51" s="324"/>
      <c r="H51" s="325"/>
      <c r="I51" s="324"/>
      <c r="J51" s="326"/>
      <c r="K51" s="324"/>
      <c r="L51" s="288"/>
      <c r="M51" s="288"/>
      <c r="N51" s="119"/>
      <c r="O51" s="327"/>
      <c r="P51" s="328"/>
      <c r="Q51" s="329"/>
      <c r="R51" s="287"/>
      <c r="S51" s="287"/>
      <c r="T51" s="329"/>
      <c r="U51" s="111"/>
      <c r="V51" s="324" t="s">
        <v>311</v>
      </c>
      <c r="W51" s="389">
        <v>1</v>
      </c>
      <c r="X51" s="287">
        <v>110</v>
      </c>
      <c r="Y51" s="328">
        <f t="shared" si="8"/>
        <v>110</v>
      </c>
      <c r="Z51" s="18"/>
      <c r="AA51" s="336">
        <v>1</v>
      </c>
      <c r="AB51" s="337">
        <f t="shared" si="9"/>
        <v>110</v>
      </c>
      <c r="AC51" s="338">
        <v>1</v>
      </c>
      <c r="AD51" s="339">
        <f t="shared" si="10"/>
        <v>110</v>
      </c>
      <c r="AE51" s="340">
        <f t="shared" si="11"/>
        <v>0</v>
      </c>
      <c r="AG51" s="592"/>
    </row>
    <row r="52" spans="1:33" ht="45" x14ac:dyDescent="0.25">
      <c r="A52" s="21"/>
      <c r="B52" s="320" t="s">
        <v>88</v>
      </c>
      <c r="C52" s="387" t="s">
        <v>164</v>
      </c>
      <c r="D52" s="388" t="s">
        <v>25</v>
      </c>
      <c r="E52" s="323" t="s">
        <v>646</v>
      </c>
      <c r="F52" s="324"/>
      <c r="G52" s="324"/>
      <c r="H52" s="325"/>
      <c r="I52" s="324"/>
      <c r="J52" s="326"/>
      <c r="K52" s="324"/>
      <c r="L52" s="288"/>
      <c r="M52" s="288"/>
      <c r="N52" s="119"/>
      <c r="O52" s="327"/>
      <c r="P52" s="328"/>
      <c r="Q52" s="329"/>
      <c r="R52" s="287"/>
      <c r="S52" s="287"/>
      <c r="T52" s="329"/>
      <c r="U52" s="111"/>
      <c r="V52" s="324" t="s">
        <v>160</v>
      </c>
      <c r="W52" s="389">
        <v>10</v>
      </c>
      <c r="X52" s="287">
        <v>125.2</v>
      </c>
      <c r="Y52" s="328">
        <f t="shared" si="8"/>
        <v>1252</v>
      </c>
      <c r="Z52" s="18"/>
      <c r="AA52" s="336">
        <v>1</v>
      </c>
      <c r="AB52" s="337">
        <f t="shared" si="9"/>
        <v>1252</v>
      </c>
      <c r="AC52" s="338">
        <v>1</v>
      </c>
      <c r="AD52" s="339">
        <f t="shared" si="10"/>
        <v>1252</v>
      </c>
      <c r="AE52" s="340">
        <f t="shared" si="11"/>
        <v>0</v>
      </c>
      <c r="AG52" s="592"/>
    </row>
    <row r="53" spans="1:33" ht="30" x14ac:dyDescent="0.25">
      <c r="A53" s="21"/>
      <c r="B53" s="320" t="s">
        <v>88</v>
      </c>
      <c r="C53" s="387" t="s">
        <v>308</v>
      </c>
      <c r="D53" s="388" t="s">
        <v>25</v>
      </c>
      <c r="E53" s="323" t="s">
        <v>683</v>
      </c>
      <c r="F53" s="324"/>
      <c r="G53" s="324"/>
      <c r="H53" s="325"/>
      <c r="I53" s="324"/>
      <c r="J53" s="326"/>
      <c r="K53" s="324"/>
      <c r="L53" s="288"/>
      <c r="M53" s="288"/>
      <c r="N53" s="119"/>
      <c r="O53" s="327"/>
      <c r="P53" s="328"/>
      <c r="Q53" s="329"/>
      <c r="R53" s="287"/>
      <c r="S53" s="287"/>
      <c r="T53" s="329"/>
      <c r="U53" s="111"/>
      <c r="V53" s="324" t="s">
        <v>311</v>
      </c>
      <c r="W53" s="389">
        <v>1</v>
      </c>
      <c r="X53" s="287">
        <v>5000</v>
      </c>
      <c r="Y53" s="328">
        <f t="shared" si="8"/>
        <v>5000</v>
      </c>
      <c r="Z53" s="18"/>
      <c r="AA53" s="336">
        <v>1</v>
      </c>
      <c r="AB53" s="337">
        <f t="shared" si="9"/>
        <v>5000</v>
      </c>
      <c r="AC53" s="338">
        <v>0</v>
      </c>
      <c r="AD53" s="339">
        <f t="shared" si="10"/>
        <v>0</v>
      </c>
      <c r="AE53" s="340">
        <f t="shared" si="11"/>
        <v>5000</v>
      </c>
      <c r="AF53" s="595" t="s">
        <v>790</v>
      </c>
    </row>
    <row r="54" spans="1:33" ht="120" x14ac:dyDescent="0.25">
      <c r="A54" s="21"/>
      <c r="B54" s="320" t="s">
        <v>88</v>
      </c>
      <c r="C54" s="387" t="s">
        <v>72</v>
      </c>
      <c r="D54" s="388" t="s">
        <v>25</v>
      </c>
      <c r="E54" s="323" t="s">
        <v>100</v>
      </c>
      <c r="F54" s="324"/>
      <c r="G54" s="324"/>
      <c r="H54" s="325"/>
      <c r="I54" s="324"/>
      <c r="J54" s="326"/>
      <c r="K54" s="324"/>
      <c r="L54" s="288"/>
      <c r="M54" s="288"/>
      <c r="N54" s="119"/>
      <c r="O54" s="327"/>
      <c r="P54" s="328"/>
      <c r="Q54" s="329"/>
      <c r="R54" s="287"/>
      <c r="S54" s="287"/>
      <c r="T54" s="329"/>
      <c r="U54" s="111"/>
      <c r="V54" s="324" t="s">
        <v>79</v>
      </c>
      <c r="W54" s="389">
        <v>58</v>
      </c>
      <c r="X54" s="287">
        <f>138.28*0.8</f>
        <v>110.62400000000001</v>
      </c>
      <c r="Y54" s="328">
        <f t="shared" si="8"/>
        <v>6416.1920000000009</v>
      </c>
      <c r="Z54" s="18"/>
      <c r="AA54" s="336">
        <v>1</v>
      </c>
      <c r="AB54" s="337">
        <f t="shared" si="9"/>
        <v>6416.1920000000009</v>
      </c>
      <c r="AC54" s="338">
        <v>1</v>
      </c>
      <c r="AD54" s="339">
        <f t="shared" si="10"/>
        <v>6416.1920000000009</v>
      </c>
      <c r="AE54" s="340">
        <f t="shared" si="11"/>
        <v>0</v>
      </c>
    </row>
    <row r="55" spans="1:33" ht="75" x14ac:dyDescent="0.25">
      <c r="A55" s="21"/>
      <c r="B55" s="320" t="s">
        <v>88</v>
      </c>
      <c r="C55" s="387" t="s">
        <v>72</v>
      </c>
      <c r="D55" s="388" t="s">
        <v>25</v>
      </c>
      <c r="E55" s="323" t="s">
        <v>684</v>
      </c>
      <c r="F55" s="324"/>
      <c r="G55" s="324"/>
      <c r="H55" s="325"/>
      <c r="I55" s="324"/>
      <c r="J55" s="326"/>
      <c r="K55" s="324"/>
      <c r="L55" s="288"/>
      <c r="M55" s="288"/>
      <c r="N55" s="119"/>
      <c r="O55" s="327"/>
      <c r="P55" s="328"/>
      <c r="Q55" s="329"/>
      <c r="R55" s="287"/>
      <c r="S55" s="287"/>
      <c r="T55" s="329"/>
      <c r="U55" s="111"/>
      <c r="V55" s="324" t="s">
        <v>139</v>
      </c>
      <c r="W55" s="389">
        <v>1</v>
      </c>
      <c r="X55" s="287">
        <f>449.06*0.8</f>
        <v>359.24800000000005</v>
      </c>
      <c r="Y55" s="328">
        <f t="shared" si="8"/>
        <v>359.24800000000005</v>
      </c>
      <c r="Z55" s="18"/>
      <c r="AA55" s="336">
        <v>1</v>
      </c>
      <c r="AB55" s="337">
        <f t="shared" si="9"/>
        <v>359.24800000000005</v>
      </c>
      <c r="AC55" s="338">
        <v>1</v>
      </c>
      <c r="AD55" s="339">
        <f t="shared" si="10"/>
        <v>359.24800000000005</v>
      </c>
      <c r="AE55" s="340">
        <f t="shared" si="11"/>
        <v>0</v>
      </c>
    </row>
    <row r="56" spans="1:33" ht="30" x14ac:dyDescent="0.25">
      <c r="A56" s="21"/>
      <c r="B56" s="320" t="s">
        <v>88</v>
      </c>
      <c r="C56" s="387" t="s">
        <v>72</v>
      </c>
      <c r="D56" s="388" t="s">
        <v>25</v>
      </c>
      <c r="E56" s="323" t="s">
        <v>663</v>
      </c>
      <c r="F56" s="324"/>
      <c r="G56" s="324"/>
      <c r="H56" s="325"/>
      <c r="I56" s="324"/>
      <c r="J56" s="326"/>
      <c r="K56" s="324"/>
      <c r="L56" s="288"/>
      <c r="M56" s="288"/>
      <c r="N56" s="119"/>
      <c r="O56" s="327"/>
      <c r="P56" s="328"/>
      <c r="Q56" s="329"/>
      <c r="R56" s="287"/>
      <c r="S56" s="287"/>
      <c r="T56" s="329"/>
      <c r="U56" s="111"/>
      <c r="V56" s="324" t="s">
        <v>75</v>
      </c>
      <c r="W56" s="389">
        <v>60</v>
      </c>
      <c r="X56" s="287">
        <f>13.77*0.8</f>
        <v>11.016</v>
      </c>
      <c r="Y56" s="328">
        <f t="shared" si="8"/>
        <v>660.96</v>
      </c>
      <c r="Z56" s="18"/>
      <c r="AA56" s="336">
        <v>1</v>
      </c>
      <c r="AB56" s="337">
        <f t="shared" si="9"/>
        <v>660.96</v>
      </c>
      <c r="AC56" s="338">
        <v>1</v>
      </c>
      <c r="AD56" s="339">
        <f t="shared" si="10"/>
        <v>660.96</v>
      </c>
      <c r="AE56" s="340">
        <f t="shared" si="11"/>
        <v>0</v>
      </c>
    </row>
    <row r="57" spans="1:33" ht="75" x14ac:dyDescent="0.25">
      <c r="A57" s="21"/>
      <c r="B57" s="320" t="s">
        <v>88</v>
      </c>
      <c r="C57" s="387" t="s">
        <v>72</v>
      </c>
      <c r="D57" s="388" t="s">
        <v>25</v>
      </c>
      <c r="E57" s="323" t="s">
        <v>666</v>
      </c>
      <c r="F57" s="324"/>
      <c r="G57" s="324"/>
      <c r="H57" s="325"/>
      <c r="I57" s="324"/>
      <c r="J57" s="326"/>
      <c r="K57" s="324"/>
      <c r="L57" s="288"/>
      <c r="M57" s="288"/>
      <c r="N57" s="119"/>
      <c r="O57" s="327"/>
      <c r="P57" s="328"/>
      <c r="Q57" s="329"/>
      <c r="R57" s="287"/>
      <c r="S57" s="287"/>
      <c r="T57" s="329"/>
      <c r="U57" s="111"/>
      <c r="V57" s="324" t="s">
        <v>139</v>
      </c>
      <c r="W57" s="389">
        <v>1</v>
      </c>
      <c r="X57" s="287">
        <f>162.66*0.8</f>
        <v>130.12800000000001</v>
      </c>
      <c r="Y57" s="328">
        <f t="shared" si="8"/>
        <v>130.12800000000001</v>
      </c>
      <c r="Z57" s="18"/>
      <c r="AA57" s="336">
        <v>1</v>
      </c>
      <c r="AB57" s="337">
        <f t="shared" si="9"/>
        <v>130.12800000000001</v>
      </c>
      <c r="AC57" s="338">
        <v>1</v>
      </c>
      <c r="AD57" s="339">
        <f t="shared" si="10"/>
        <v>130.12800000000001</v>
      </c>
      <c r="AE57" s="340">
        <f t="shared" si="11"/>
        <v>0</v>
      </c>
    </row>
    <row r="58" spans="1:33" ht="45" x14ac:dyDescent="0.25">
      <c r="A58" s="21"/>
      <c r="B58" s="320" t="s">
        <v>88</v>
      </c>
      <c r="C58" s="387" t="s">
        <v>72</v>
      </c>
      <c r="D58" s="388" t="s">
        <v>25</v>
      </c>
      <c r="E58" s="323" t="s">
        <v>685</v>
      </c>
      <c r="F58" s="324"/>
      <c r="G58" s="324"/>
      <c r="H58" s="325"/>
      <c r="I58" s="324"/>
      <c r="J58" s="326"/>
      <c r="K58" s="324"/>
      <c r="L58" s="288"/>
      <c r="M58" s="288"/>
      <c r="N58" s="119"/>
      <c r="O58" s="327"/>
      <c r="P58" s="328"/>
      <c r="Q58" s="329"/>
      <c r="R58" s="287"/>
      <c r="S58" s="287"/>
      <c r="T58" s="329"/>
      <c r="U58" s="111"/>
      <c r="V58" s="324" t="s">
        <v>75</v>
      </c>
      <c r="W58" s="389">
        <v>1</v>
      </c>
      <c r="X58" s="287">
        <f>76.9*0.8</f>
        <v>61.52000000000001</v>
      </c>
      <c r="Y58" s="328">
        <f t="shared" si="8"/>
        <v>61.52000000000001</v>
      </c>
      <c r="Z58" s="18"/>
      <c r="AA58" s="336">
        <v>1</v>
      </c>
      <c r="AB58" s="337">
        <f t="shared" si="9"/>
        <v>61.52000000000001</v>
      </c>
      <c r="AC58" s="338">
        <v>1</v>
      </c>
      <c r="AD58" s="339">
        <f t="shared" si="10"/>
        <v>61.52000000000001</v>
      </c>
      <c r="AE58" s="340">
        <f t="shared" si="11"/>
        <v>0</v>
      </c>
    </row>
    <row r="59" spans="1:33" ht="45" x14ac:dyDescent="0.25">
      <c r="A59" s="21"/>
      <c r="B59" s="320" t="s">
        <v>88</v>
      </c>
      <c r="C59" s="387" t="s">
        <v>72</v>
      </c>
      <c r="D59" s="388" t="s">
        <v>25</v>
      </c>
      <c r="E59" s="323" t="s">
        <v>667</v>
      </c>
      <c r="F59" s="324"/>
      <c r="G59" s="324"/>
      <c r="H59" s="325"/>
      <c r="I59" s="324"/>
      <c r="J59" s="326"/>
      <c r="K59" s="324"/>
      <c r="L59" s="288"/>
      <c r="M59" s="288"/>
      <c r="N59" s="119"/>
      <c r="O59" s="327"/>
      <c r="P59" s="328"/>
      <c r="Q59" s="329"/>
      <c r="R59" s="287"/>
      <c r="S59" s="287"/>
      <c r="T59" s="329"/>
      <c r="U59" s="111"/>
      <c r="V59" s="324" t="s">
        <v>79</v>
      </c>
      <c r="W59" s="389">
        <v>48</v>
      </c>
      <c r="X59" s="287">
        <f>10.86*0.8</f>
        <v>8.6880000000000006</v>
      </c>
      <c r="Y59" s="328">
        <f t="shared" si="8"/>
        <v>417.024</v>
      </c>
      <c r="Z59" s="18"/>
      <c r="AA59" s="336">
        <v>1</v>
      </c>
      <c r="AB59" s="337">
        <f t="shared" si="9"/>
        <v>417.024</v>
      </c>
      <c r="AC59" s="338">
        <v>1</v>
      </c>
      <c r="AD59" s="339">
        <f t="shared" si="10"/>
        <v>417.024</v>
      </c>
      <c r="AE59" s="340">
        <f t="shared" si="11"/>
        <v>0</v>
      </c>
    </row>
    <row r="60" spans="1:33" ht="60" x14ac:dyDescent="0.25">
      <c r="A60" s="21"/>
      <c r="B60" s="320" t="s">
        <v>88</v>
      </c>
      <c r="C60" s="387" t="s">
        <v>72</v>
      </c>
      <c r="D60" s="388" t="s">
        <v>25</v>
      </c>
      <c r="E60" s="323" t="s">
        <v>664</v>
      </c>
      <c r="F60" s="324"/>
      <c r="G60" s="324"/>
      <c r="H60" s="325"/>
      <c r="I60" s="324"/>
      <c r="J60" s="326"/>
      <c r="K60" s="324"/>
      <c r="L60" s="288"/>
      <c r="M60" s="288"/>
      <c r="N60" s="119"/>
      <c r="O60" s="327"/>
      <c r="P60" s="328"/>
      <c r="Q60" s="329"/>
      <c r="R60" s="287"/>
      <c r="S60" s="287"/>
      <c r="T60" s="329"/>
      <c r="U60" s="111"/>
      <c r="V60" s="324" t="s">
        <v>104</v>
      </c>
      <c r="W60" s="389">
        <v>16</v>
      </c>
      <c r="X60" s="287">
        <f>18.88*0.8</f>
        <v>15.103999999999999</v>
      </c>
      <c r="Y60" s="328">
        <f t="shared" si="8"/>
        <v>241.66399999999999</v>
      </c>
      <c r="Z60" s="18"/>
      <c r="AA60" s="336">
        <v>1</v>
      </c>
      <c r="AB60" s="337">
        <f t="shared" si="9"/>
        <v>241.66399999999999</v>
      </c>
      <c r="AC60" s="338">
        <v>1</v>
      </c>
      <c r="AD60" s="339">
        <f t="shared" si="10"/>
        <v>241.66399999999999</v>
      </c>
      <c r="AE60" s="340">
        <f t="shared" si="11"/>
        <v>0</v>
      </c>
    </row>
    <row r="61" spans="1:33" ht="60" x14ac:dyDescent="0.25">
      <c r="A61" s="21"/>
      <c r="B61" s="320" t="s">
        <v>88</v>
      </c>
      <c r="C61" s="387" t="s">
        <v>72</v>
      </c>
      <c r="D61" s="388" t="s">
        <v>25</v>
      </c>
      <c r="E61" s="323" t="s">
        <v>665</v>
      </c>
      <c r="F61" s="324"/>
      <c r="G61" s="324"/>
      <c r="H61" s="325"/>
      <c r="I61" s="324"/>
      <c r="J61" s="326"/>
      <c r="K61" s="324"/>
      <c r="L61" s="288"/>
      <c r="M61" s="288"/>
      <c r="N61" s="119"/>
      <c r="O61" s="327"/>
      <c r="P61" s="328"/>
      <c r="Q61" s="329"/>
      <c r="R61" s="287"/>
      <c r="S61" s="287"/>
      <c r="T61" s="329"/>
      <c r="U61" s="111"/>
      <c r="V61" s="324" t="s">
        <v>104</v>
      </c>
      <c r="W61" s="389">
        <v>16</v>
      </c>
      <c r="X61" s="287">
        <f>27.31*0.8</f>
        <v>21.847999999999999</v>
      </c>
      <c r="Y61" s="328">
        <f t="shared" si="8"/>
        <v>349.56799999999998</v>
      </c>
      <c r="Z61" s="18"/>
      <c r="AA61" s="336">
        <v>1</v>
      </c>
      <c r="AB61" s="337">
        <f t="shared" si="9"/>
        <v>349.56799999999998</v>
      </c>
      <c r="AC61" s="338">
        <v>1</v>
      </c>
      <c r="AD61" s="339">
        <f t="shared" si="10"/>
        <v>349.56799999999998</v>
      </c>
      <c r="AE61" s="340">
        <f t="shared" si="11"/>
        <v>0</v>
      </c>
    </row>
    <row r="62" spans="1:33" ht="45" x14ac:dyDescent="0.25">
      <c r="A62" s="21"/>
      <c r="B62" s="320" t="s">
        <v>88</v>
      </c>
      <c r="C62" s="387" t="s">
        <v>72</v>
      </c>
      <c r="D62" s="388" t="s">
        <v>25</v>
      </c>
      <c r="E62" s="323" t="s">
        <v>686</v>
      </c>
      <c r="F62" s="324"/>
      <c r="G62" s="324"/>
      <c r="H62" s="325"/>
      <c r="I62" s="324"/>
      <c r="J62" s="326"/>
      <c r="K62" s="324"/>
      <c r="L62" s="288"/>
      <c r="M62" s="288"/>
      <c r="N62" s="119"/>
      <c r="O62" s="327"/>
      <c r="P62" s="328"/>
      <c r="Q62" s="329"/>
      <c r="R62" s="287"/>
      <c r="S62" s="287"/>
      <c r="T62" s="329"/>
      <c r="U62" s="111"/>
      <c r="V62" s="324" t="s">
        <v>79</v>
      </c>
      <c r="W62" s="389">
        <v>4</v>
      </c>
      <c r="X62" s="287">
        <f>147.56*0.8</f>
        <v>118.048</v>
      </c>
      <c r="Y62" s="328">
        <f t="shared" si="8"/>
        <v>472.19200000000001</v>
      </c>
      <c r="Z62" s="18"/>
      <c r="AA62" s="336">
        <v>1</v>
      </c>
      <c r="AB62" s="337">
        <f t="shared" si="9"/>
        <v>472.19200000000001</v>
      </c>
      <c r="AC62" s="338">
        <v>1</v>
      </c>
      <c r="AD62" s="339">
        <f t="shared" si="10"/>
        <v>472.19200000000001</v>
      </c>
      <c r="AE62" s="340">
        <f t="shared" si="11"/>
        <v>0</v>
      </c>
    </row>
    <row r="63" spans="1:33" ht="45" x14ac:dyDescent="0.25">
      <c r="A63" s="21"/>
      <c r="B63" s="320" t="s">
        <v>88</v>
      </c>
      <c r="C63" s="387" t="s">
        <v>72</v>
      </c>
      <c r="D63" s="388" t="s">
        <v>25</v>
      </c>
      <c r="E63" s="323" t="s">
        <v>687</v>
      </c>
      <c r="F63" s="324"/>
      <c r="G63" s="324"/>
      <c r="H63" s="325"/>
      <c r="I63" s="324"/>
      <c r="J63" s="326"/>
      <c r="K63" s="324"/>
      <c r="L63" s="288"/>
      <c r="M63" s="288"/>
      <c r="N63" s="119"/>
      <c r="O63" s="327"/>
      <c r="P63" s="328"/>
      <c r="Q63" s="329"/>
      <c r="R63" s="287"/>
      <c r="S63" s="287"/>
      <c r="T63" s="329"/>
      <c r="U63" s="111"/>
      <c r="V63" s="324" t="s">
        <v>104</v>
      </c>
      <c r="W63" s="389">
        <v>3</v>
      </c>
      <c r="X63" s="287">
        <f>61.38*0.8</f>
        <v>49.104000000000006</v>
      </c>
      <c r="Y63" s="328">
        <f t="shared" si="8"/>
        <v>147.31200000000001</v>
      </c>
      <c r="Z63" s="18"/>
      <c r="AA63" s="336">
        <v>1</v>
      </c>
      <c r="AB63" s="337">
        <f t="shared" si="9"/>
        <v>147.31200000000001</v>
      </c>
      <c r="AC63" s="338">
        <v>0</v>
      </c>
      <c r="AD63" s="339">
        <f t="shared" si="10"/>
        <v>0</v>
      </c>
      <c r="AE63" s="340">
        <f t="shared" si="11"/>
        <v>147.31200000000001</v>
      </c>
      <c r="AF63" s="591" t="s">
        <v>791</v>
      </c>
    </row>
    <row r="64" spans="1:33" ht="45" x14ac:dyDescent="0.25">
      <c r="A64" s="21"/>
      <c r="B64" s="320" t="s">
        <v>88</v>
      </c>
      <c r="C64" s="387" t="s">
        <v>72</v>
      </c>
      <c r="D64" s="388" t="s">
        <v>25</v>
      </c>
      <c r="E64" s="323" t="s">
        <v>668</v>
      </c>
      <c r="F64" s="324"/>
      <c r="G64" s="324"/>
      <c r="H64" s="325"/>
      <c r="I64" s="324"/>
      <c r="J64" s="326"/>
      <c r="K64" s="324"/>
      <c r="L64" s="288"/>
      <c r="M64" s="288"/>
      <c r="N64" s="119"/>
      <c r="O64" s="327"/>
      <c r="P64" s="328"/>
      <c r="Q64" s="329"/>
      <c r="R64" s="287"/>
      <c r="S64" s="287"/>
      <c r="T64" s="329"/>
      <c r="U64" s="111"/>
      <c r="V64" s="324" t="s">
        <v>104</v>
      </c>
      <c r="W64" s="389">
        <v>3</v>
      </c>
      <c r="X64" s="287">
        <f>69.57*0.8</f>
        <v>55.655999999999999</v>
      </c>
      <c r="Y64" s="328">
        <f t="shared" si="8"/>
        <v>166.96799999999999</v>
      </c>
      <c r="Z64" s="18"/>
      <c r="AA64" s="336">
        <v>1</v>
      </c>
      <c r="AB64" s="337">
        <f t="shared" si="9"/>
        <v>166.96799999999999</v>
      </c>
      <c r="AC64" s="338">
        <v>0</v>
      </c>
      <c r="AD64" s="339">
        <f t="shared" si="10"/>
        <v>0</v>
      </c>
      <c r="AE64" s="340">
        <f t="shared" si="11"/>
        <v>166.96799999999999</v>
      </c>
      <c r="AF64" s="591" t="s">
        <v>791</v>
      </c>
    </row>
    <row r="65" spans="1:33" ht="30" x14ac:dyDescent="0.25">
      <c r="A65" s="21"/>
      <c r="B65" s="320" t="s">
        <v>88</v>
      </c>
      <c r="C65" s="387" t="s">
        <v>72</v>
      </c>
      <c r="D65" s="388" t="s">
        <v>25</v>
      </c>
      <c r="E65" s="323" t="s">
        <v>688</v>
      </c>
      <c r="F65" s="324"/>
      <c r="G65" s="324"/>
      <c r="H65" s="325"/>
      <c r="I65" s="324"/>
      <c r="J65" s="326"/>
      <c r="K65" s="324"/>
      <c r="L65" s="288"/>
      <c r="M65" s="288"/>
      <c r="N65" s="119"/>
      <c r="O65" s="327"/>
      <c r="P65" s="328"/>
      <c r="Q65" s="329"/>
      <c r="R65" s="287"/>
      <c r="S65" s="287"/>
      <c r="T65" s="329"/>
      <c r="U65" s="111"/>
      <c r="V65" s="324" t="s">
        <v>79</v>
      </c>
      <c r="W65" s="389">
        <v>4</v>
      </c>
      <c r="X65" s="287">
        <f>12.5*0.8</f>
        <v>10</v>
      </c>
      <c r="Y65" s="328">
        <f t="shared" si="8"/>
        <v>40</v>
      </c>
      <c r="Z65" s="18"/>
      <c r="AA65" s="336">
        <v>1</v>
      </c>
      <c r="AB65" s="337">
        <f t="shared" si="9"/>
        <v>40</v>
      </c>
      <c r="AC65" s="338">
        <v>1</v>
      </c>
      <c r="AD65" s="339">
        <f t="shared" si="10"/>
        <v>40</v>
      </c>
      <c r="AE65" s="340">
        <f t="shared" si="11"/>
        <v>0</v>
      </c>
    </row>
    <row r="66" spans="1:33" ht="45" x14ac:dyDescent="0.25">
      <c r="A66" s="21"/>
      <c r="B66" s="320" t="s">
        <v>88</v>
      </c>
      <c r="C66" s="387" t="s">
        <v>72</v>
      </c>
      <c r="D66" s="388" t="s">
        <v>25</v>
      </c>
      <c r="E66" s="323" t="s">
        <v>689</v>
      </c>
      <c r="F66" s="324"/>
      <c r="G66" s="324"/>
      <c r="H66" s="325"/>
      <c r="I66" s="324"/>
      <c r="J66" s="326"/>
      <c r="K66" s="324"/>
      <c r="L66" s="288"/>
      <c r="M66" s="288"/>
      <c r="N66" s="119"/>
      <c r="O66" s="327"/>
      <c r="P66" s="328"/>
      <c r="Q66" s="329"/>
      <c r="R66" s="287"/>
      <c r="S66" s="287"/>
      <c r="T66" s="329"/>
      <c r="U66" s="111"/>
      <c r="V66" s="324" t="s">
        <v>79</v>
      </c>
      <c r="W66" s="389">
        <v>3</v>
      </c>
      <c r="X66" s="287">
        <f>28.8*0.8</f>
        <v>23.040000000000003</v>
      </c>
      <c r="Y66" s="328">
        <f t="shared" si="8"/>
        <v>69.12</v>
      </c>
      <c r="Z66" s="18"/>
      <c r="AA66" s="336">
        <v>1</v>
      </c>
      <c r="AB66" s="337">
        <f t="shared" si="9"/>
        <v>69.12</v>
      </c>
      <c r="AC66" s="338">
        <v>1</v>
      </c>
      <c r="AD66" s="339">
        <f t="shared" si="10"/>
        <v>69.12</v>
      </c>
      <c r="AE66" s="340">
        <f t="shared" si="11"/>
        <v>0</v>
      </c>
    </row>
    <row r="67" spans="1:33" ht="45" x14ac:dyDescent="0.25">
      <c r="A67" s="21"/>
      <c r="B67" s="320" t="s">
        <v>88</v>
      </c>
      <c r="C67" s="387" t="s">
        <v>72</v>
      </c>
      <c r="D67" s="388" t="s">
        <v>25</v>
      </c>
      <c r="E67" s="323" t="s">
        <v>690</v>
      </c>
      <c r="F67" s="324"/>
      <c r="G67" s="324"/>
      <c r="H67" s="325"/>
      <c r="I67" s="324"/>
      <c r="J67" s="326"/>
      <c r="K67" s="324"/>
      <c r="L67" s="288"/>
      <c r="M67" s="288"/>
      <c r="N67" s="119"/>
      <c r="O67" s="327"/>
      <c r="P67" s="328"/>
      <c r="Q67" s="329"/>
      <c r="R67" s="287"/>
      <c r="S67" s="287"/>
      <c r="T67" s="329"/>
      <c r="U67" s="111"/>
      <c r="V67" s="324" t="s">
        <v>104</v>
      </c>
      <c r="W67" s="389">
        <v>4</v>
      </c>
      <c r="X67" s="287">
        <f>10.92*0.8</f>
        <v>8.7360000000000007</v>
      </c>
      <c r="Y67" s="328">
        <f t="shared" si="8"/>
        <v>34.944000000000003</v>
      </c>
      <c r="Z67" s="18"/>
      <c r="AA67" s="336">
        <v>1</v>
      </c>
      <c r="AB67" s="337">
        <f t="shared" si="9"/>
        <v>34.944000000000003</v>
      </c>
      <c r="AC67" s="338">
        <v>1</v>
      </c>
      <c r="AD67" s="339">
        <f t="shared" si="10"/>
        <v>34.944000000000003</v>
      </c>
      <c r="AE67" s="340">
        <f t="shared" si="11"/>
        <v>0</v>
      </c>
    </row>
    <row r="68" spans="1:33" ht="30" x14ac:dyDescent="0.25">
      <c r="A68" s="21"/>
      <c r="B68" s="320" t="s">
        <v>88</v>
      </c>
      <c r="C68" s="387" t="s">
        <v>72</v>
      </c>
      <c r="D68" s="388" t="s">
        <v>25</v>
      </c>
      <c r="E68" s="323" t="s">
        <v>669</v>
      </c>
      <c r="F68" s="324"/>
      <c r="G68" s="324"/>
      <c r="H68" s="325"/>
      <c r="I68" s="324"/>
      <c r="J68" s="326"/>
      <c r="K68" s="324"/>
      <c r="L68" s="288"/>
      <c r="M68" s="288"/>
      <c r="N68" s="119"/>
      <c r="O68" s="327"/>
      <c r="P68" s="328"/>
      <c r="Q68" s="329"/>
      <c r="R68" s="287"/>
      <c r="S68" s="287"/>
      <c r="T68" s="329"/>
      <c r="U68" s="111"/>
      <c r="V68" s="324" t="s">
        <v>79</v>
      </c>
      <c r="W68" s="389">
        <v>6</v>
      </c>
      <c r="X68" s="287">
        <f>22.29*0.8</f>
        <v>17.832000000000001</v>
      </c>
      <c r="Y68" s="328">
        <f t="shared" si="8"/>
        <v>106.992</v>
      </c>
      <c r="Z68" s="18"/>
      <c r="AA68" s="336">
        <v>1</v>
      </c>
      <c r="AB68" s="337">
        <f t="shared" si="9"/>
        <v>106.992</v>
      </c>
      <c r="AC68" s="338">
        <v>1</v>
      </c>
      <c r="AD68" s="339">
        <f t="shared" si="10"/>
        <v>106.992</v>
      </c>
      <c r="AE68" s="340">
        <f t="shared" si="11"/>
        <v>0</v>
      </c>
    </row>
    <row r="69" spans="1:33" ht="45" x14ac:dyDescent="0.25">
      <c r="A69" s="21"/>
      <c r="B69" s="320" t="s">
        <v>88</v>
      </c>
      <c r="C69" s="387" t="s">
        <v>72</v>
      </c>
      <c r="D69" s="388" t="s">
        <v>25</v>
      </c>
      <c r="E69" s="323" t="s">
        <v>691</v>
      </c>
      <c r="F69" s="324"/>
      <c r="G69" s="324"/>
      <c r="H69" s="325"/>
      <c r="I69" s="324"/>
      <c r="J69" s="326"/>
      <c r="K69" s="324"/>
      <c r="L69" s="288"/>
      <c r="M69" s="288"/>
      <c r="N69" s="119"/>
      <c r="O69" s="327"/>
      <c r="P69" s="328"/>
      <c r="Q69" s="329"/>
      <c r="R69" s="287"/>
      <c r="S69" s="287"/>
      <c r="T69" s="329"/>
      <c r="U69" s="111"/>
      <c r="V69" s="324" t="s">
        <v>104</v>
      </c>
      <c r="W69" s="389">
        <v>11</v>
      </c>
      <c r="X69" s="287">
        <f>2.64*0.8</f>
        <v>2.1120000000000001</v>
      </c>
      <c r="Y69" s="328">
        <f t="shared" si="8"/>
        <v>23.231999999999999</v>
      </c>
      <c r="Z69" s="18"/>
      <c r="AA69" s="336">
        <v>1</v>
      </c>
      <c r="AB69" s="337">
        <f t="shared" si="9"/>
        <v>23.231999999999999</v>
      </c>
      <c r="AC69" s="338">
        <v>1</v>
      </c>
      <c r="AD69" s="339">
        <f t="shared" si="10"/>
        <v>23.231999999999999</v>
      </c>
      <c r="AE69" s="340">
        <f t="shared" si="11"/>
        <v>0</v>
      </c>
    </row>
    <row r="70" spans="1:33" s="586" customFormat="1" x14ac:dyDescent="0.25">
      <c r="A70" s="21"/>
      <c r="B70" s="320"/>
      <c r="C70" s="387"/>
      <c r="D70" s="388"/>
      <c r="E70" s="323"/>
      <c r="F70" s="324"/>
      <c r="G70" s="324"/>
      <c r="H70" s="325"/>
      <c r="I70" s="324"/>
      <c r="J70" s="326"/>
      <c r="K70" s="324"/>
      <c r="L70" s="288"/>
      <c r="M70" s="288"/>
      <c r="N70" s="119"/>
      <c r="O70" s="327"/>
      <c r="P70" s="328"/>
      <c r="Q70" s="329"/>
      <c r="R70" s="287"/>
      <c r="S70" s="287"/>
      <c r="T70" s="329"/>
      <c r="U70" s="66"/>
      <c r="V70" s="324"/>
      <c r="W70" s="389"/>
      <c r="X70" s="287"/>
      <c r="Y70" s="328"/>
      <c r="Z70" s="18"/>
      <c r="AA70" s="336"/>
      <c r="AB70" s="337"/>
      <c r="AC70" s="338"/>
      <c r="AD70" s="339"/>
      <c r="AE70" s="340"/>
      <c r="AF70" s="591"/>
      <c r="AG70" s="591"/>
    </row>
    <row r="71" spans="1:33" s="586" customFormat="1" x14ac:dyDescent="0.25">
      <c r="A71" s="21"/>
      <c r="B71" s="320" t="s">
        <v>88</v>
      </c>
      <c r="C71" s="321" t="s">
        <v>72</v>
      </c>
      <c r="D71" s="322" t="s">
        <v>25</v>
      </c>
      <c r="E71" s="323" t="s">
        <v>822</v>
      </c>
      <c r="F71" s="324"/>
      <c r="G71" s="324"/>
      <c r="H71" s="325"/>
      <c r="I71" s="324"/>
      <c r="J71" s="326"/>
      <c r="K71" s="324"/>
      <c r="L71" s="288"/>
      <c r="M71" s="288"/>
      <c r="N71" s="119"/>
      <c r="O71" s="327"/>
      <c r="P71" s="328"/>
      <c r="Q71" s="329"/>
      <c r="R71" s="287"/>
      <c r="S71" s="287"/>
      <c r="T71" s="329"/>
      <c r="U71" s="66"/>
      <c r="V71" s="324" t="s">
        <v>311</v>
      </c>
      <c r="W71" s="288">
        <v>1</v>
      </c>
      <c r="X71" s="330">
        <v>9665.5932449411812</v>
      </c>
      <c r="Y71" s="328">
        <f t="shared" ref="Y71:Y73" si="12">X71*W71</f>
        <v>9665.5932449411812</v>
      </c>
      <c r="Z71" s="18"/>
      <c r="AA71" s="336">
        <v>1</v>
      </c>
      <c r="AB71" s="662">
        <f t="shared" ref="AB71:AB73" si="13">Y71*AA71</f>
        <v>9665.5932449411812</v>
      </c>
      <c r="AC71" s="338"/>
      <c r="AD71" s="339">
        <f t="shared" ref="AD71:AD73" si="14">Y71*AC71</f>
        <v>0</v>
      </c>
      <c r="AE71" s="340">
        <f t="shared" ref="AE71:AE73" si="15">AB71-AD71</f>
        <v>9665.5932449411812</v>
      </c>
      <c r="AF71" s="591"/>
      <c r="AG71" s="591"/>
    </row>
    <row r="72" spans="1:33" s="586" customFormat="1" x14ac:dyDescent="0.25">
      <c r="A72" s="21"/>
      <c r="B72" s="320" t="s">
        <v>88</v>
      </c>
      <c r="C72" s="321" t="s">
        <v>24</v>
      </c>
      <c r="D72" s="322" t="s">
        <v>25</v>
      </c>
      <c r="E72" s="323" t="s">
        <v>824</v>
      </c>
      <c r="F72" s="324"/>
      <c r="G72" s="324"/>
      <c r="H72" s="325"/>
      <c r="I72" s="324"/>
      <c r="J72" s="326"/>
      <c r="K72" s="324"/>
      <c r="L72" s="288"/>
      <c r="M72" s="288"/>
      <c r="N72" s="119"/>
      <c r="O72" s="327"/>
      <c r="P72" s="328"/>
      <c r="Q72" s="329"/>
      <c r="R72" s="287"/>
      <c r="S72" s="287"/>
      <c r="T72" s="329"/>
      <c r="U72" s="329"/>
      <c r="V72" s="324" t="s">
        <v>311</v>
      </c>
      <c r="W72" s="288">
        <v>1</v>
      </c>
      <c r="X72" s="330">
        <v>6631.0377171400014</v>
      </c>
      <c r="Y72" s="328">
        <f t="shared" si="12"/>
        <v>6631.0377171400014</v>
      </c>
      <c r="Z72" s="18"/>
      <c r="AA72" s="336">
        <v>1</v>
      </c>
      <c r="AB72" s="662">
        <f t="shared" si="13"/>
        <v>6631.0377171400014</v>
      </c>
      <c r="AC72" s="338"/>
      <c r="AD72" s="339">
        <f t="shared" si="14"/>
        <v>0</v>
      </c>
      <c r="AE72" s="340">
        <f t="shared" si="15"/>
        <v>6631.0377171400014</v>
      </c>
      <c r="AF72" s="591"/>
      <c r="AG72" s="591"/>
    </row>
    <row r="73" spans="1:33" s="586" customFormat="1" x14ac:dyDescent="0.25">
      <c r="A73" s="21"/>
      <c r="B73" s="320" t="s">
        <v>88</v>
      </c>
      <c r="C73" s="321" t="s">
        <v>308</v>
      </c>
      <c r="D73" s="322" t="s">
        <v>25</v>
      </c>
      <c r="E73" s="323" t="s">
        <v>825</v>
      </c>
      <c r="F73" s="324"/>
      <c r="G73" s="324"/>
      <c r="H73" s="325"/>
      <c r="I73" s="324"/>
      <c r="J73" s="326"/>
      <c r="K73" s="324"/>
      <c r="L73" s="288"/>
      <c r="M73" s="288"/>
      <c r="N73" s="119"/>
      <c r="O73" s="327"/>
      <c r="P73" s="328"/>
      <c r="Q73" s="329"/>
      <c r="R73" s="287"/>
      <c r="S73" s="287"/>
      <c r="T73" s="329"/>
      <c r="U73" s="329"/>
      <c r="V73" s="324" t="s">
        <v>311</v>
      </c>
      <c r="W73" s="288">
        <v>1</v>
      </c>
      <c r="X73" s="330">
        <v>444.6</v>
      </c>
      <c r="Y73" s="328">
        <f t="shared" si="12"/>
        <v>444.6</v>
      </c>
      <c r="Z73" s="18"/>
      <c r="AA73" s="336">
        <v>1</v>
      </c>
      <c r="AB73" s="662">
        <f t="shared" si="13"/>
        <v>444.6</v>
      </c>
      <c r="AC73" s="338"/>
      <c r="AD73" s="339">
        <f t="shared" si="14"/>
        <v>0</v>
      </c>
      <c r="AE73" s="340">
        <f t="shared" si="15"/>
        <v>444.6</v>
      </c>
      <c r="AF73" s="591"/>
      <c r="AG73" s="591"/>
    </row>
    <row r="74" spans="1:33" s="586" customFormat="1" x14ac:dyDescent="0.25">
      <c r="A74" s="21"/>
      <c r="B74" s="320"/>
      <c r="C74" s="387"/>
      <c r="D74" s="388"/>
      <c r="E74" s="323"/>
      <c r="F74" s="324"/>
      <c r="G74" s="324"/>
      <c r="H74" s="325"/>
      <c r="I74" s="324"/>
      <c r="J74" s="326"/>
      <c r="K74" s="324"/>
      <c r="L74" s="288"/>
      <c r="M74" s="288"/>
      <c r="N74" s="119"/>
      <c r="O74" s="327"/>
      <c r="P74" s="328"/>
      <c r="Q74" s="329"/>
      <c r="R74" s="287"/>
      <c r="S74" s="287"/>
      <c r="T74" s="329"/>
      <c r="U74" s="66"/>
      <c r="V74" s="324"/>
      <c r="W74" s="389"/>
      <c r="X74" s="287"/>
      <c r="Y74" s="328"/>
      <c r="Z74" s="18"/>
      <c r="AA74" s="336"/>
      <c r="AB74" s="337"/>
      <c r="AC74" s="338"/>
      <c r="AD74" s="339"/>
      <c r="AE74" s="340"/>
      <c r="AF74" s="591"/>
      <c r="AG74" s="591"/>
    </row>
    <row r="75" spans="1:33" x14ac:dyDescent="0.25">
      <c r="A75" s="21"/>
      <c r="B75" s="320"/>
      <c r="C75" s="321"/>
      <c r="D75" s="322"/>
      <c r="E75" s="323"/>
      <c r="F75" s="324"/>
      <c r="G75" s="324"/>
      <c r="H75" s="325"/>
      <c r="I75" s="324"/>
      <c r="J75" s="326"/>
      <c r="K75" s="324"/>
      <c r="L75" s="288"/>
      <c r="M75" s="288"/>
      <c r="N75" s="119"/>
      <c r="O75" s="327"/>
      <c r="P75" s="328"/>
      <c r="Q75" s="329"/>
      <c r="R75" s="287"/>
      <c r="S75" s="287"/>
      <c r="T75" s="329"/>
      <c r="V75" s="324"/>
      <c r="W75" s="288"/>
      <c r="X75" s="287"/>
      <c r="Y75" s="328"/>
      <c r="Z75" s="18"/>
      <c r="AA75" s="336"/>
      <c r="AB75" s="337"/>
      <c r="AC75" s="338"/>
      <c r="AD75" s="339"/>
      <c r="AE75" s="340"/>
    </row>
    <row r="76" spans="1:33" ht="15.75" thickBot="1" x14ac:dyDescent="0.3">
      <c r="E76" s="75"/>
    </row>
    <row r="77" spans="1:33" ht="15.75" thickBot="1" x14ac:dyDescent="0.3">
      <c r="E77" s="75"/>
      <c r="S77" s="67" t="s">
        <v>5</v>
      </c>
      <c r="T77" s="68">
        <f>SUM(T11:T69)</f>
        <v>14003.534678000002</v>
      </c>
      <c r="U77" s="65"/>
      <c r="V77" s="21"/>
      <c r="W77" s="28"/>
      <c r="X77" s="67" t="s">
        <v>5</v>
      </c>
      <c r="Y77" s="68">
        <f>SUM(Y11:Y75)</f>
        <v>55434.388708853185</v>
      </c>
      <c r="Z77" s="18"/>
      <c r="AA77" s="75"/>
      <c r="AB77" s="115">
        <f>SUM(AB11:AB75)</f>
        <v>52926.393188853173</v>
      </c>
      <c r="AC77" s="75"/>
      <c r="AD77" s="116">
        <f>SUM(AD11:AD75)</f>
        <v>22315.458097999996</v>
      </c>
      <c r="AE77" s="124">
        <f>SUM(AE11:AE75)</f>
        <v>30610.935090853185</v>
      </c>
    </row>
    <row r="78" spans="1:33" x14ac:dyDescent="0.25">
      <c r="D78" s="155"/>
      <c r="E78" s="75"/>
    </row>
    <row r="79" spans="1:33" x14ac:dyDescent="0.25">
      <c r="C79" t="s">
        <v>372</v>
      </c>
      <c r="D79" s="155"/>
      <c r="T79" s="307">
        <f>SUMIF($C$10:$C$69,$C79,T$10:T$69)</f>
        <v>399.99552</v>
      </c>
      <c r="U79" s="65"/>
      <c r="Y79" s="307">
        <f>SUMIF($C$10:$C$75,$C79,Y$10:Y$75)</f>
        <v>399.99552</v>
      </c>
      <c r="AA79" s="310">
        <f ca="1">AB79/Y79</f>
        <v>0</v>
      </c>
      <c r="AB79" s="307">
        <f ca="1">SUMIF($C$10:$C$76,$C79,AB$10:AB$75)</f>
        <v>0</v>
      </c>
      <c r="AC79" s="310">
        <f>AD79/Y79</f>
        <v>0</v>
      </c>
      <c r="AD79" s="307">
        <f>SUMIF($C$10:$C$69,$C79,AD$10:AD$69)</f>
        <v>0</v>
      </c>
      <c r="AE79" s="307">
        <f>SUMIF($C$10:$C$69,$C79,AE$10:AE$69)</f>
        <v>0</v>
      </c>
    </row>
    <row r="80" spans="1:33" x14ac:dyDescent="0.25">
      <c r="C80" t="s">
        <v>308</v>
      </c>
      <c r="D80" s="155"/>
      <c r="T80" s="307">
        <f t="shared" ref="T80:T86" si="16">SUMIF($C$10:$C$69,$C80,T$10:T$69)</f>
        <v>222.29999999999998</v>
      </c>
      <c r="U80" s="65"/>
      <c r="Y80" s="307">
        <f t="shared" ref="Y80:Y86" si="17">SUMIF($C$10:$C$75,$C80,Y$10:Y$75)</f>
        <v>5666.9000000000005</v>
      </c>
      <c r="AA80" s="310">
        <f t="shared" ref="AA80:AA86" si="18">AB80/Y80</f>
        <v>1</v>
      </c>
      <c r="AB80" s="307">
        <f t="shared" ref="AB80:AB86" si="19">SUMIF($C$10:$C$75,$C80,AB$10:AB$75)</f>
        <v>5666.9000000000005</v>
      </c>
      <c r="AC80" s="310">
        <f t="shared" ref="AC80:AC86" si="20">AD80/Y80</f>
        <v>3.9227796502496949E-2</v>
      </c>
      <c r="AD80" s="307">
        <f t="shared" ref="AD80:AE86" si="21">SUMIF($C$10:$C$69,$C80,AD$10:AD$69)</f>
        <v>222.29999999999998</v>
      </c>
      <c r="AE80" s="307">
        <f t="shared" si="21"/>
        <v>5000</v>
      </c>
    </row>
    <row r="81" spans="3:31" x14ac:dyDescent="0.25">
      <c r="C81" t="s">
        <v>285</v>
      </c>
      <c r="D81" s="155"/>
      <c r="T81" s="307">
        <f t="shared" si="16"/>
        <v>1258</v>
      </c>
      <c r="U81" s="65"/>
      <c r="Y81" s="307">
        <f t="shared" si="17"/>
        <v>1258</v>
      </c>
      <c r="AA81" s="310">
        <f t="shared" si="18"/>
        <v>0</v>
      </c>
      <c r="AB81" s="307">
        <f t="shared" si="19"/>
        <v>0</v>
      </c>
      <c r="AC81" s="310">
        <f t="shared" si="20"/>
        <v>0</v>
      </c>
      <c r="AD81" s="307">
        <f t="shared" si="21"/>
        <v>0</v>
      </c>
      <c r="AE81" s="307">
        <f t="shared" si="21"/>
        <v>0</v>
      </c>
    </row>
    <row r="82" spans="3:31" x14ac:dyDescent="0.25">
      <c r="C82" t="s">
        <v>189</v>
      </c>
      <c r="D82" s="155"/>
      <c r="T82" s="307">
        <f t="shared" si="16"/>
        <v>3270.6079999999997</v>
      </c>
      <c r="U82" s="65"/>
      <c r="Y82" s="307">
        <f t="shared" si="17"/>
        <v>3270.6079999999997</v>
      </c>
      <c r="AA82" s="310">
        <f t="shared" si="18"/>
        <v>0.87769858081433172</v>
      </c>
      <c r="AB82" s="307">
        <f t="shared" si="19"/>
        <v>2870.6079999999997</v>
      </c>
      <c r="AC82" s="310">
        <f t="shared" si="20"/>
        <v>6.0206236883172795E-2</v>
      </c>
      <c r="AD82" s="307">
        <f t="shared" si="21"/>
        <v>196.911</v>
      </c>
      <c r="AE82" s="307">
        <f t="shared" si="21"/>
        <v>2673.6969999999997</v>
      </c>
    </row>
    <row r="83" spans="3:31" x14ac:dyDescent="0.25">
      <c r="C83" t="s">
        <v>72</v>
      </c>
      <c r="D83" s="155"/>
      <c r="T83" s="307">
        <f t="shared" si="16"/>
        <v>1013.889108</v>
      </c>
      <c r="U83" s="65"/>
      <c r="Y83" s="307">
        <f t="shared" si="17"/>
        <v>20376.546352941186</v>
      </c>
      <c r="AA83" s="310">
        <f t="shared" si="18"/>
        <v>0.99263859550083433</v>
      </c>
      <c r="AB83" s="307">
        <f t="shared" si="19"/>
        <v>20226.546352941186</v>
      </c>
      <c r="AC83" s="310">
        <f t="shared" si="20"/>
        <v>0.5028660367914104</v>
      </c>
      <c r="AD83" s="307">
        <f t="shared" si="21"/>
        <v>10246.673108000003</v>
      </c>
      <c r="AE83" s="307">
        <f t="shared" si="21"/>
        <v>314.27999999999997</v>
      </c>
    </row>
    <row r="84" spans="3:31" x14ac:dyDescent="0.25">
      <c r="C84" t="s">
        <v>164</v>
      </c>
      <c r="D84" s="155"/>
      <c r="T84" s="307">
        <f t="shared" si="16"/>
        <v>1116.1611899999998</v>
      </c>
      <c r="U84" s="65"/>
      <c r="Y84" s="307">
        <f t="shared" si="17"/>
        <v>2368.1611899999998</v>
      </c>
      <c r="AA84" s="310">
        <f t="shared" si="18"/>
        <v>1</v>
      </c>
      <c r="AB84" s="307">
        <f t="shared" si="19"/>
        <v>2368.1611899999998</v>
      </c>
      <c r="AC84" s="310">
        <f t="shared" si="20"/>
        <v>1</v>
      </c>
      <c r="AD84" s="307">
        <f t="shared" si="21"/>
        <v>2368.1611899999998</v>
      </c>
      <c r="AE84" s="307">
        <f t="shared" si="21"/>
        <v>0</v>
      </c>
    </row>
    <row r="85" spans="3:31" x14ac:dyDescent="0.25">
      <c r="C85" t="s">
        <v>24</v>
      </c>
      <c r="D85" s="155"/>
      <c r="T85" s="307">
        <f t="shared" si="16"/>
        <v>5343.2963999999993</v>
      </c>
      <c r="U85" s="65"/>
      <c r="Y85" s="307">
        <f t="shared" si="17"/>
        <v>20714.893185912002</v>
      </c>
      <c r="AA85" s="310">
        <f t="shared" si="18"/>
        <v>1</v>
      </c>
      <c r="AB85" s="307">
        <f t="shared" si="19"/>
        <v>20714.893185912002</v>
      </c>
      <c r="AC85" s="310">
        <f t="shared" si="20"/>
        <v>0.44805506437813536</v>
      </c>
      <c r="AD85" s="307">
        <f t="shared" si="21"/>
        <v>9281.4128000000001</v>
      </c>
      <c r="AE85" s="307">
        <f t="shared" si="21"/>
        <v>4802.4426687720006</v>
      </c>
    </row>
    <row r="86" spans="3:31" x14ac:dyDescent="0.25">
      <c r="C86" t="s">
        <v>312</v>
      </c>
      <c r="T86" s="307">
        <f t="shared" si="16"/>
        <v>1379.2844600000001</v>
      </c>
      <c r="U86" s="65"/>
      <c r="Y86" s="307">
        <f t="shared" si="17"/>
        <v>1379.2844600000001</v>
      </c>
      <c r="AA86" s="310">
        <f t="shared" si="18"/>
        <v>0.78249591820964914</v>
      </c>
      <c r="AB86" s="307">
        <f t="shared" si="19"/>
        <v>1079.2844600000001</v>
      </c>
      <c r="AC86" s="310">
        <f t="shared" si="20"/>
        <v>0</v>
      </c>
      <c r="AD86" s="307">
        <f t="shared" si="21"/>
        <v>0</v>
      </c>
      <c r="AE86" s="307">
        <f t="shared" si="21"/>
        <v>1079.2844600000001</v>
      </c>
    </row>
  </sheetData>
  <autoFilter ref="B8:AE69" xr:uid="{00000000-0009-0000-0000-00000B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X40:X44 X11:X12 X14 X16:X18 X20:X27 X29:X34 X36:X38 X46:X70 S46:S75 X74:X75" xr:uid="{00000000-0002-0000-0B00-000000000000}">
      <formula1>P11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6FFCC"/>
    <pageSetUpPr fitToPage="1"/>
  </sheetPr>
  <dimension ref="A1:AG101"/>
  <sheetViews>
    <sheetView topLeftCell="B1" zoomScale="55" zoomScaleNormal="55" workbookViewId="0">
      <pane xSplit="9" ySplit="8" topLeftCell="K84" activePane="bottomRight" state="frozen"/>
      <selection activeCell="E57" sqref="E57"/>
      <selection pane="topRight" activeCell="E57" sqref="E57"/>
      <selection pane="bottomLeft" activeCell="E57" sqref="E57"/>
      <selection pane="bottomRight" activeCell="AJ24" sqref="AJ24"/>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5703125" hidden="1" customWidth="1"/>
    <col min="18" max="18" width="18.4257812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3.42578125" customWidth="1"/>
    <col min="33" max="33" width="13.42578125" customWidth="1"/>
  </cols>
  <sheetData>
    <row r="1" spans="1:33" s="188" customFormat="1" x14ac:dyDescent="0.25">
      <c r="B1" s="188" t="str">
        <f>'Valuation Summary'!A1</f>
        <v>Mulalley &amp; Co Ltd</v>
      </c>
    </row>
    <row r="2" spans="1:33" s="188" customFormat="1" x14ac:dyDescent="0.25"/>
    <row r="3" spans="1:33" s="188" customFormat="1" x14ac:dyDescent="0.25">
      <c r="B3" s="188" t="str">
        <f>'Valuation Summary'!A3</f>
        <v>Camden Better Homes - NW5 Blocks</v>
      </c>
    </row>
    <row r="4" spans="1:33" s="188" customFormat="1" x14ac:dyDescent="0.25"/>
    <row r="5" spans="1:33" s="188" customFormat="1" x14ac:dyDescent="0.25">
      <c r="B5" s="188" t="s">
        <v>509</v>
      </c>
    </row>
    <row r="6" spans="1:33" s="188" customFormat="1" ht="16.5" thickBot="1" x14ac:dyDescent="0.3">
      <c r="B6" s="189"/>
      <c r="C6" s="190"/>
      <c r="D6" s="191"/>
      <c r="E6" s="190"/>
      <c r="F6" s="191"/>
      <c r="G6" s="191"/>
      <c r="H6" s="192"/>
      <c r="I6" s="191"/>
      <c r="J6" s="193"/>
      <c r="K6" s="191"/>
      <c r="L6" s="194"/>
      <c r="M6" s="193"/>
      <c r="N6" s="194"/>
      <c r="O6" s="195"/>
      <c r="P6" s="196"/>
      <c r="Q6" s="197"/>
      <c r="R6" s="193"/>
      <c r="S6" s="193"/>
      <c r="T6" s="193"/>
    </row>
    <row r="7" spans="1:33"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7" t="s">
        <v>764</v>
      </c>
      <c r="AG7" s="587" t="s">
        <v>765</v>
      </c>
    </row>
    <row r="8" spans="1:33" s="272" customFormat="1" ht="75.75" thickBot="1" x14ac:dyDescent="0.3">
      <c r="A8" s="264" t="s">
        <v>377</v>
      </c>
      <c r="B8" s="265" t="s">
        <v>49</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3"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3" x14ac:dyDescent="0.25">
      <c r="A10" s="29" t="s">
        <v>429</v>
      </c>
      <c r="B10" s="346" t="s">
        <v>49</v>
      </c>
      <c r="C10" s="321" t="s">
        <v>372</v>
      </c>
      <c r="D10" s="322" t="s">
        <v>378</v>
      </c>
      <c r="E10" s="323"/>
      <c r="F10" s="324"/>
      <c r="G10" s="324"/>
      <c r="H10" s="325"/>
      <c r="I10" s="324"/>
      <c r="J10" s="326"/>
      <c r="K10" s="326"/>
      <c r="L10" s="326"/>
      <c r="M10" s="326"/>
      <c r="N10" s="326"/>
      <c r="O10" s="327"/>
      <c r="P10" s="347"/>
      <c r="Q10" s="348"/>
      <c r="R10" s="348"/>
      <c r="S10" s="348"/>
      <c r="T10" s="348"/>
      <c r="U10" s="111"/>
      <c r="V10" s="111"/>
      <c r="W10" s="111"/>
      <c r="X10" s="111"/>
      <c r="Y10" s="111"/>
      <c r="AA10" s="370"/>
      <c r="AB10" s="370"/>
      <c r="AC10" s="370"/>
      <c r="AD10" s="370"/>
      <c r="AE10" s="111"/>
    </row>
    <row r="11" spans="1:33" ht="90" x14ac:dyDescent="0.25">
      <c r="A11" s="29"/>
      <c r="B11" s="346" t="s">
        <v>49</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288">
        <v>1</v>
      </c>
      <c r="X11" s="287">
        <v>0</v>
      </c>
      <c r="Y11" s="328">
        <f>W11*X11</f>
        <v>0</v>
      </c>
      <c r="Z11" s="18"/>
      <c r="AA11" s="336">
        <v>0</v>
      </c>
      <c r="AB11" s="337">
        <f>Y11*AA11</f>
        <v>0</v>
      </c>
      <c r="AC11" s="338">
        <v>0</v>
      </c>
      <c r="AD11" s="339">
        <f>Y11*AC11</f>
        <v>0</v>
      </c>
      <c r="AE11" s="340">
        <f>AB11-AD11</f>
        <v>0</v>
      </c>
    </row>
    <row r="12" spans="1:33" ht="45" x14ac:dyDescent="0.25">
      <c r="A12" s="29"/>
      <c r="B12" s="346" t="s">
        <v>49</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288">
        <v>46.04</v>
      </c>
      <c r="X12" s="287">
        <v>8.6880000000000006</v>
      </c>
      <c r="Y12" s="328">
        <f t="shared" ref="Y12:Y59" si="0">W12*X12</f>
        <v>399.99552</v>
      </c>
      <c r="Z12" s="18"/>
      <c r="AA12" s="336">
        <v>1</v>
      </c>
      <c r="AB12" s="337">
        <f t="shared" ref="AB12:AB52" si="1">Y12*AA12</f>
        <v>399.99552</v>
      </c>
      <c r="AC12" s="338">
        <v>1</v>
      </c>
      <c r="AD12" s="339">
        <f t="shared" ref="AD12:AD52" si="2">Y12*AC12</f>
        <v>399.99552</v>
      </c>
      <c r="AE12" s="340">
        <f t="shared" ref="AE12:AE59" si="3">AB12-AD12</f>
        <v>0</v>
      </c>
    </row>
    <row r="13" spans="1:33" x14ac:dyDescent="0.25">
      <c r="A13" s="15"/>
      <c r="B13" s="346" t="s">
        <v>49</v>
      </c>
      <c r="C13" s="321" t="s">
        <v>308</v>
      </c>
      <c r="D13" s="322" t="s">
        <v>378</v>
      </c>
      <c r="E13" s="323"/>
      <c r="F13" s="350"/>
      <c r="G13" s="350"/>
      <c r="H13" s="325"/>
      <c r="I13" s="350"/>
      <c r="J13" s="326"/>
      <c r="K13" s="324"/>
      <c r="L13" s="288"/>
      <c r="M13" s="326"/>
      <c r="N13" s="119"/>
      <c r="O13" s="327"/>
      <c r="P13" s="347"/>
      <c r="Q13" s="348"/>
      <c r="R13" s="348"/>
      <c r="S13" s="348"/>
      <c r="T13" s="348"/>
      <c r="U13" s="111"/>
      <c r="V13" s="324"/>
      <c r="W13" s="288"/>
      <c r="X13" s="348"/>
      <c r="Y13" s="328"/>
      <c r="Z13" s="18"/>
      <c r="AA13" s="336"/>
      <c r="AB13" s="337"/>
      <c r="AC13" s="338"/>
      <c r="AD13" s="339"/>
      <c r="AE13" s="340">
        <f t="shared" si="3"/>
        <v>0</v>
      </c>
    </row>
    <row r="14" spans="1:33" ht="30" x14ac:dyDescent="0.25">
      <c r="A14" s="15"/>
      <c r="B14" s="346" t="s">
        <v>49</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288">
        <v>1</v>
      </c>
      <c r="X14" s="287">
        <v>222.29999999999998</v>
      </c>
      <c r="Y14" s="328">
        <f t="shared" si="0"/>
        <v>222.29999999999998</v>
      </c>
      <c r="Z14" s="18"/>
      <c r="AA14" s="336">
        <v>1</v>
      </c>
      <c r="AB14" s="337">
        <f t="shared" si="1"/>
        <v>222.29999999999998</v>
      </c>
      <c r="AC14" s="338">
        <v>1</v>
      </c>
      <c r="AD14" s="339">
        <f t="shared" si="2"/>
        <v>222.29999999999998</v>
      </c>
      <c r="AE14" s="340">
        <f t="shared" si="3"/>
        <v>0</v>
      </c>
    </row>
    <row r="15" spans="1:33" x14ac:dyDescent="0.25">
      <c r="A15" s="15"/>
      <c r="B15" s="346" t="s">
        <v>49</v>
      </c>
      <c r="C15" s="321" t="s">
        <v>285</v>
      </c>
      <c r="D15" s="322" t="s">
        <v>378</v>
      </c>
      <c r="E15" s="323"/>
      <c r="F15" s="350"/>
      <c r="G15" s="350"/>
      <c r="H15" s="325"/>
      <c r="I15" s="350"/>
      <c r="J15" s="326"/>
      <c r="K15" s="324"/>
      <c r="L15" s="288"/>
      <c r="M15" s="326"/>
      <c r="N15" s="119"/>
      <c r="O15" s="327"/>
      <c r="P15" s="347"/>
      <c r="Q15" s="348"/>
      <c r="R15" s="348"/>
      <c r="S15" s="348"/>
      <c r="T15" s="348"/>
      <c r="U15" s="111"/>
      <c r="V15" s="324"/>
      <c r="W15" s="288"/>
      <c r="X15" s="348"/>
      <c r="Y15" s="328"/>
      <c r="Z15" s="18"/>
      <c r="AA15" s="336"/>
      <c r="AB15" s="337"/>
      <c r="AC15" s="338"/>
      <c r="AD15" s="339"/>
      <c r="AE15" s="340">
        <f t="shared" si="3"/>
        <v>0</v>
      </c>
    </row>
    <row r="16" spans="1:33" x14ac:dyDescent="0.25">
      <c r="A16" s="15"/>
      <c r="B16" s="346" t="s">
        <v>49</v>
      </c>
      <c r="C16" s="321"/>
      <c r="D16" s="322"/>
      <c r="E16" s="323"/>
      <c r="F16" s="350"/>
      <c r="G16" s="350"/>
      <c r="H16" s="325"/>
      <c r="I16" s="350"/>
      <c r="J16" s="326"/>
      <c r="K16" s="324"/>
      <c r="L16" s="288"/>
      <c r="M16" s="349"/>
      <c r="N16" s="119"/>
      <c r="O16" s="327"/>
      <c r="P16" s="347"/>
      <c r="Q16" s="348"/>
      <c r="R16" s="348"/>
      <c r="S16" s="348"/>
      <c r="T16" s="348"/>
      <c r="U16" s="111"/>
      <c r="V16" s="324"/>
      <c r="W16" s="288"/>
      <c r="X16" s="348"/>
      <c r="Y16" s="328"/>
      <c r="Z16" s="18"/>
      <c r="AA16" s="336"/>
      <c r="AB16" s="337"/>
      <c r="AC16" s="338"/>
      <c r="AD16" s="339"/>
      <c r="AE16" s="340">
        <f t="shared" si="3"/>
        <v>0</v>
      </c>
    </row>
    <row r="17" spans="1:31" ht="60.75" x14ac:dyDescent="0.25">
      <c r="A17" s="15"/>
      <c r="B17" s="346" t="s">
        <v>49</v>
      </c>
      <c r="C17" s="351" t="s">
        <v>189</v>
      </c>
      <c r="D17" s="322" t="s">
        <v>378</v>
      </c>
      <c r="E17" s="368" t="s">
        <v>500</v>
      </c>
      <c r="F17" s="350"/>
      <c r="G17" s="350"/>
      <c r="H17" s="325"/>
      <c r="I17" s="350"/>
      <c r="J17" s="326"/>
      <c r="K17" s="324"/>
      <c r="L17" s="288"/>
      <c r="M17" s="326"/>
      <c r="N17" s="288"/>
      <c r="O17" s="327"/>
      <c r="P17" s="326"/>
      <c r="Q17" s="286"/>
      <c r="R17" s="286"/>
      <c r="S17" s="286"/>
      <c r="T17" s="286"/>
      <c r="U17" s="111"/>
      <c r="V17" s="324"/>
      <c r="W17" s="288"/>
      <c r="X17" s="286"/>
      <c r="Y17" s="328"/>
      <c r="Z17" s="18"/>
      <c r="AA17" s="336"/>
      <c r="AB17" s="337"/>
      <c r="AC17" s="338"/>
      <c r="AD17" s="339"/>
      <c r="AE17" s="340">
        <f t="shared" si="3"/>
        <v>0</v>
      </c>
    </row>
    <row r="18" spans="1:31" ht="30" x14ac:dyDescent="0.25">
      <c r="A18" s="15"/>
      <c r="B18" s="346" t="s">
        <v>49</v>
      </c>
      <c r="C18" s="351" t="s">
        <v>189</v>
      </c>
      <c r="D18" s="322" t="s">
        <v>25</v>
      </c>
      <c r="E18" s="323" t="s">
        <v>337</v>
      </c>
      <c r="F18" s="350"/>
      <c r="G18" s="350"/>
      <c r="H18" s="325">
        <v>6.91</v>
      </c>
      <c r="I18" s="350"/>
      <c r="J18" s="326" t="s">
        <v>338</v>
      </c>
      <c r="K18" s="324" t="s">
        <v>79</v>
      </c>
      <c r="L18" s="288">
        <v>6</v>
      </c>
      <c r="M18" s="349">
        <v>20.13</v>
      </c>
      <c r="N18" s="288">
        <v>120.78</v>
      </c>
      <c r="O18" s="327"/>
      <c r="P18" s="328" t="e">
        <v>#VALUE!</v>
      </c>
      <c r="Q18" s="329" t="e">
        <f t="shared" ref="Q18:Q25" si="4">IF(J18="PROV SUM",N18,L18*P18)</f>
        <v>#VALUE!</v>
      </c>
      <c r="R18" s="287">
        <v>0</v>
      </c>
      <c r="S18" s="287">
        <v>14.594249999999999</v>
      </c>
      <c r="T18" s="329">
        <f t="shared" ref="T18:T25" si="5">IF(J18="SC024",N18,IF(ISERROR(S18),"",IF(J18="PROV SUM",N18,L18*S18)))</f>
        <v>87.565499999999986</v>
      </c>
      <c r="U18" s="111"/>
      <c r="V18" s="324" t="s">
        <v>79</v>
      </c>
      <c r="W18" s="288">
        <v>40</v>
      </c>
      <c r="X18" s="287">
        <v>14.594249999999999</v>
      </c>
      <c r="Y18" s="328">
        <f t="shared" si="0"/>
        <v>583.77</v>
      </c>
      <c r="Z18" s="18"/>
      <c r="AA18" s="336">
        <v>1</v>
      </c>
      <c r="AB18" s="337">
        <f t="shared" si="1"/>
        <v>583.77</v>
      </c>
      <c r="AC18" s="338">
        <v>1</v>
      </c>
      <c r="AD18" s="339">
        <f t="shared" si="2"/>
        <v>583.77</v>
      </c>
      <c r="AE18" s="340">
        <f t="shared" si="3"/>
        <v>0</v>
      </c>
    </row>
    <row r="19" spans="1:31" ht="45" x14ac:dyDescent="0.25">
      <c r="A19" s="15"/>
      <c r="B19" s="346" t="s">
        <v>49</v>
      </c>
      <c r="C19" s="351" t="s">
        <v>189</v>
      </c>
      <c r="D19" s="322" t="s">
        <v>25</v>
      </c>
      <c r="E19" s="323" t="s">
        <v>203</v>
      </c>
      <c r="F19" s="350"/>
      <c r="G19" s="350"/>
      <c r="H19" s="325">
        <v>6.1270000000000104</v>
      </c>
      <c r="I19" s="350"/>
      <c r="J19" s="326" t="s">
        <v>204</v>
      </c>
      <c r="K19" s="324" t="s">
        <v>104</v>
      </c>
      <c r="L19" s="288">
        <v>12</v>
      </c>
      <c r="M19" s="349">
        <v>6.04</v>
      </c>
      <c r="N19" s="288">
        <v>72.48</v>
      </c>
      <c r="O19" s="327"/>
      <c r="P19" s="328" t="e">
        <v>#VALUE!</v>
      </c>
      <c r="Q19" s="329" t="e">
        <f t="shared" si="4"/>
        <v>#VALUE!</v>
      </c>
      <c r="R19" s="287">
        <v>0</v>
      </c>
      <c r="S19" s="287">
        <v>4.3789999999999996</v>
      </c>
      <c r="T19" s="329">
        <f t="shared" si="5"/>
        <v>52.547999999999995</v>
      </c>
      <c r="U19" s="111"/>
      <c r="V19" s="324" t="s">
        <v>104</v>
      </c>
      <c r="W19" s="288">
        <v>40</v>
      </c>
      <c r="X19" s="287">
        <v>4.3789999999999996</v>
      </c>
      <c r="Y19" s="328">
        <f t="shared" si="0"/>
        <v>175.15999999999997</v>
      </c>
      <c r="Z19" s="18"/>
      <c r="AA19" s="336">
        <v>1</v>
      </c>
      <c r="AB19" s="337">
        <f t="shared" si="1"/>
        <v>175.15999999999997</v>
      </c>
      <c r="AC19" s="338">
        <v>1</v>
      </c>
      <c r="AD19" s="339">
        <f t="shared" si="2"/>
        <v>175.15999999999997</v>
      </c>
      <c r="AE19" s="340">
        <f t="shared" si="3"/>
        <v>0</v>
      </c>
    </row>
    <row r="20" spans="1:31" ht="30" x14ac:dyDescent="0.25">
      <c r="A20" s="15"/>
      <c r="B20" s="346" t="s">
        <v>49</v>
      </c>
      <c r="C20" s="351" t="s">
        <v>189</v>
      </c>
      <c r="D20" s="322" t="s">
        <v>25</v>
      </c>
      <c r="E20" s="323" t="s">
        <v>227</v>
      </c>
      <c r="F20" s="350"/>
      <c r="G20" s="350"/>
      <c r="H20" s="325">
        <v>6.1940000000000301</v>
      </c>
      <c r="I20" s="350"/>
      <c r="J20" s="326" t="s">
        <v>228</v>
      </c>
      <c r="K20" s="324" t="s">
        <v>79</v>
      </c>
      <c r="L20" s="288">
        <v>50</v>
      </c>
      <c r="M20" s="349">
        <v>7.02</v>
      </c>
      <c r="N20" s="288">
        <v>351</v>
      </c>
      <c r="O20" s="327"/>
      <c r="P20" s="328" t="e">
        <v>#VALUE!</v>
      </c>
      <c r="Q20" s="329" t="e">
        <f t="shared" si="4"/>
        <v>#VALUE!</v>
      </c>
      <c r="R20" s="287">
        <v>0</v>
      </c>
      <c r="S20" s="287">
        <v>5.9669999999999996</v>
      </c>
      <c r="T20" s="329">
        <f t="shared" si="5"/>
        <v>298.34999999999997</v>
      </c>
      <c r="U20" s="111"/>
      <c r="V20" s="324" t="s">
        <v>79</v>
      </c>
      <c r="W20" s="288">
        <v>50</v>
      </c>
      <c r="X20" s="287">
        <v>5.9669999999999996</v>
      </c>
      <c r="Y20" s="328">
        <f t="shared" si="0"/>
        <v>298.34999999999997</v>
      </c>
      <c r="Z20" s="18"/>
      <c r="AA20" s="336">
        <v>1</v>
      </c>
      <c r="AB20" s="337">
        <f t="shared" si="1"/>
        <v>298.34999999999997</v>
      </c>
      <c r="AC20" s="338">
        <v>1</v>
      </c>
      <c r="AD20" s="339">
        <f t="shared" si="2"/>
        <v>298.34999999999997</v>
      </c>
      <c r="AE20" s="340">
        <f t="shared" si="3"/>
        <v>0</v>
      </c>
    </row>
    <row r="21" spans="1:31" ht="45" x14ac:dyDescent="0.25">
      <c r="A21" s="15"/>
      <c r="B21" s="346" t="s">
        <v>49</v>
      </c>
      <c r="C21" s="351" t="s">
        <v>189</v>
      </c>
      <c r="D21" s="322" t="s">
        <v>25</v>
      </c>
      <c r="E21" s="323" t="s">
        <v>248</v>
      </c>
      <c r="F21" s="350"/>
      <c r="G21" s="350"/>
      <c r="H21" s="325">
        <v>6.2350000000000403</v>
      </c>
      <c r="I21" s="350"/>
      <c r="J21" s="326" t="s">
        <v>249</v>
      </c>
      <c r="K21" s="324" t="s">
        <v>104</v>
      </c>
      <c r="L21" s="288">
        <v>28</v>
      </c>
      <c r="M21" s="349">
        <v>5.28</v>
      </c>
      <c r="N21" s="288">
        <v>147.84</v>
      </c>
      <c r="O21" s="327"/>
      <c r="P21" s="328" t="e">
        <v>#VALUE!</v>
      </c>
      <c r="Q21" s="329" t="e">
        <f t="shared" si="4"/>
        <v>#VALUE!</v>
      </c>
      <c r="R21" s="287">
        <v>0</v>
      </c>
      <c r="S21" s="287">
        <v>4.4880000000000004</v>
      </c>
      <c r="T21" s="329">
        <f t="shared" si="5"/>
        <v>125.66400000000002</v>
      </c>
      <c r="U21" s="111"/>
      <c r="V21" s="324" t="s">
        <v>104</v>
      </c>
      <c r="W21" s="288">
        <v>28</v>
      </c>
      <c r="X21" s="287">
        <v>4.4880000000000004</v>
      </c>
      <c r="Y21" s="328">
        <f t="shared" si="0"/>
        <v>125.66400000000002</v>
      </c>
      <c r="Z21" s="18"/>
      <c r="AA21" s="336">
        <v>1</v>
      </c>
      <c r="AB21" s="337">
        <f t="shared" si="1"/>
        <v>125.66400000000002</v>
      </c>
      <c r="AC21" s="338">
        <v>1</v>
      </c>
      <c r="AD21" s="339">
        <f t="shared" si="2"/>
        <v>125.66400000000002</v>
      </c>
      <c r="AE21" s="340">
        <f t="shared" si="3"/>
        <v>0</v>
      </c>
    </row>
    <row r="22" spans="1:31" ht="30" x14ac:dyDescent="0.25">
      <c r="A22" s="15"/>
      <c r="B22" s="346" t="s">
        <v>49</v>
      </c>
      <c r="C22" s="351" t="s">
        <v>189</v>
      </c>
      <c r="D22" s="322" t="s">
        <v>25</v>
      </c>
      <c r="E22" s="323" t="s">
        <v>411</v>
      </c>
      <c r="F22" s="350"/>
      <c r="G22" s="350"/>
      <c r="H22" s="325">
        <v>6.2360000000000504</v>
      </c>
      <c r="I22" s="350"/>
      <c r="J22" s="326" t="s">
        <v>251</v>
      </c>
      <c r="K22" s="324" t="s">
        <v>79</v>
      </c>
      <c r="L22" s="288">
        <v>19</v>
      </c>
      <c r="M22" s="349">
        <v>25.87</v>
      </c>
      <c r="N22" s="288">
        <v>491.53</v>
      </c>
      <c r="O22" s="327"/>
      <c r="P22" s="328" t="e">
        <v>#VALUE!</v>
      </c>
      <c r="Q22" s="329" t="e">
        <f t="shared" si="4"/>
        <v>#VALUE!</v>
      </c>
      <c r="R22" s="287">
        <v>0</v>
      </c>
      <c r="S22" s="287">
        <v>21.9895</v>
      </c>
      <c r="T22" s="329">
        <f t="shared" si="5"/>
        <v>417.8005</v>
      </c>
      <c r="U22" s="111"/>
      <c r="V22" s="324" t="s">
        <v>79</v>
      </c>
      <c r="W22" s="288">
        <v>19</v>
      </c>
      <c r="X22" s="287">
        <v>21.9895</v>
      </c>
      <c r="Y22" s="328">
        <f t="shared" si="0"/>
        <v>417.8005</v>
      </c>
      <c r="Z22" s="18"/>
      <c r="AA22" s="336">
        <v>1</v>
      </c>
      <c r="AB22" s="337">
        <f t="shared" si="1"/>
        <v>417.8005</v>
      </c>
      <c r="AC22" s="338">
        <v>1</v>
      </c>
      <c r="AD22" s="339">
        <f t="shared" si="2"/>
        <v>417.8005</v>
      </c>
      <c r="AE22" s="340">
        <f t="shared" si="3"/>
        <v>0</v>
      </c>
    </row>
    <row r="23" spans="1:31" ht="30" x14ac:dyDescent="0.25">
      <c r="A23" s="15"/>
      <c r="B23" s="346" t="s">
        <v>49</v>
      </c>
      <c r="C23" s="351" t="s">
        <v>189</v>
      </c>
      <c r="D23" s="322" t="s">
        <v>25</v>
      </c>
      <c r="E23" s="323" t="s">
        <v>412</v>
      </c>
      <c r="F23" s="350"/>
      <c r="G23" s="350"/>
      <c r="H23" s="325">
        <v>6.2370000000000498</v>
      </c>
      <c r="I23" s="350"/>
      <c r="J23" s="326" t="s">
        <v>253</v>
      </c>
      <c r="K23" s="324" t="s">
        <v>104</v>
      </c>
      <c r="L23" s="288">
        <v>30</v>
      </c>
      <c r="M23" s="349">
        <v>6.28</v>
      </c>
      <c r="N23" s="288">
        <v>188.4</v>
      </c>
      <c r="O23" s="327"/>
      <c r="P23" s="328" t="e">
        <v>#VALUE!</v>
      </c>
      <c r="Q23" s="329" t="e">
        <f t="shared" si="4"/>
        <v>#VALUE!</v>
      </c>
      <c r="R23" s="287">
        <v>0</v>
      </c>
      <c r="S23" s="287">
        <v>5.3380000000000001</v>
      </c>
      <c r="T23" s="329">
        <f t="shared" si="5"/>
        <v>160.14000000000001</v>
      </c>
      <c r="U23" s="111"/>
      <c r="V23" s="324" t="s">
        <v>104</v>
      </c>
      <c r="W23" s="288">
        <v>30</v>
      </c>
      <c r="X23" s="287">
        <v>5.3380000000000001</v>
      </c>
      <c r="Y23" s="328">
        <f t="shared" si="0"/>
        <v>160.14000000000001</v>
      </c>
      <c r="Z23" s="18"/>
      <c r="AA23" s="336">
        <v>1</v>
      </c>
      <c r="AB23" s="337">
        <f t="shared" si="1"/>
        <v>160.14000000000001</v>
      </c>
      <c r="AC23" s="338">
        <v>1</v>
      </c>
      <c r="AD23" s="339">
        <f t="shared" si="2"/>
        <v>160.14000000000001</v>
      </c>
      <c r="AE23" s="340">
        <f t="shared" si="3"/>
        <v>0</v>
      </c>
    </row>
    <row r="24" spans="1:31" ht="45" x14ac:dyDescent="0.25">
      <c r="A24" s="15"/>
      <c r="B24" s="346" t="s">
        <v>49</v>
      </c>
      <c r="C24" s="351" t="s">
        <v>189</v>
      </c>
      <c r="D24" s="322" t="s">
        <v>25</v>
      </c>
      <c r="E24" s="323" t="s">
        <v>413</v>
      </c>
      <c r="F24" s="350"/>
      <c r="G24" s="350"/>
      <c r="H24" s="325">
        <v>6.2380000000000502</v>
      </c>
      <c r="I24" s="350"/>
      <c r="J24" s="326" t="s">
        <v>255</v>
      </c>
      <c r="K24" s="324" t="s">
        <v>139</v>
      </c>
      <c r="L24" s="288">
        <v>5</v>
      </c>
      <c r="M24" s="349">
        <v>20.71</v>
      </c>
      <c r="N24" s="288">
        <v>103.55</v>
      </c>
      <c r="O24" s="327"/>
      <c r="P24" s="328" t="e">
        <v>#VALUE!</v>
      </c>
      <c r="Q24" s="329" t="e">
        <f t="shared" si="4"/>
        <v>#VALUE!</v>
      </c>
      <c r="R24" s="287">
        <v>0</v>
      </c>
      <c r="S24" s="287">
        <v>17.6035</v>
      </c>
      <c r="T24" s="329">
        <f t="shared" si="5"/>
        <v>88.017499999999998</v>
      </c>
      <c r="U24" s="111"/>
      <c r="V24" s="324" t="s">
        <v>139</v>
      </c>
      <c r="W24" s="288">
        <v>5</v>
      </c>
      <c r="X24" s="287">
        <v>17.6035</v>
      </c>
      <c r="Y24" s="328">
        <f t="shared" si="0"/>
        <v>88.017499999999998</v>
      </c>
      <c r="Z24" s="18"/>
      <c r="AA24" s="336">
        <v>1</v>
      </c>
      <c r="AB24" s="337">
        <f t="shared" si="1"/>
        <v>88.017499999999998</v>
      </c>
      <c r="AC24" s="338">
        <v>1</v>
      </c>
      <c r="AD24" s="339">
        <f t="shared" si="2"/>
        <v>88.017499999999998</v>
      </c>
      <c r="AE24" s="340">
        <f t="shared" si="3"/>
        <v>0</v>
      </c>
    </row>
    <row r="25" spans="1:31" ht="45" x14ac:dyDescent="0.25">
      <c r="A25" s="15"/>
      <c r="B25" s="346" t="s">
        <v>49</v>
      </c>
      <c r="C25" s="351" t="s">
        <v>189</v>
      </c>
      <c r="D25" s="322" t="s">
        <v>25</v>
      </c>
      <c r="E25" s="323" t="s">
        <v>209</v>
      </c>
      <c r="F25" s="350"/>
      <c r="G25" s="350"/>
      <c r="H25" s="325">
        <v>6.3050000000000699</v>
      </c>
      <c r="I25" s="350"/>
      <c r="J25" s="326" t="s">
        <v>210</v>
      </c>
      <c r="K25" s="324" t="s">
        <v>79</v>
      </c>
      <c r="L25" s="288">
        <v>1</v>
      </c>
      <c r="M25" s="349">
        <v>33.5</v>
      </c>
      <c r="N25" s="288">
        <v>33.5</v>
      </c>
      <c r="O25" s="327"/>
      <c r="P25" s="328" t="e">
        <v>#VALUE!</v>
      </c>
      <c r="Q25" s="329" t="e">
        <f t="shared" si="4"/>
        <v>#VALUE!</v>
      </c>
      <c r="R25" s="287">
        <v>0</v>
      </c>
      <c r="S25" s="287">
        <v>24.287499999999998</v>
      </c>
      <c r="T25" s="329">
        <f t="shared" si="5"/>
        <v>24.287499999999998</v>
      </c>
      <c r="U25" s="111"/>
      <c r="V25" s="324" t="s">
        <v>79</v>
      </c>
      <c r="W25" s="288">
        <v>1</v>
      </c>
      <c r="X25" s="287">
        <v>24.287499999999998</v>
      </c>
      <c r="Y25" s="328">
        <f t="shared" si="0"/>
        <v>24.287499999999998</v>
      </c>
      <c r="Z25" s="18"/>
      <c r="AA25" s="336">
        <v>1</v>
      </c>
      <c r="AB25" s="337">
        <f t="shared" si="1"/>
        <v>24.287499999999998</v>
      </c>
      <c r="AC25" s="338">
        <v>1</v>
      </c>
      <c r="AD25" s="339">
        <f t="shared" si="2"/>
        <v>24.287499999999998</v>
      </c>
      <c r="AE25" s="340">
        <f t="shared" si="3"/>
        <v>0</v>
      </c>
    </row>
    <row r="26" spans="1:31" x14ac:dyDescent="0.25">
      <c r="A26" s="15"/>
      <c r="B26" s="346" t="s">
        <v>49</v>
      </c>
      <c r="C26" s="351" t="s">
        <v>72</v>
      </c>
      <c r="D26" s="322" t="s">
        <v>378</v>
      </c>
      <c r="E26" s="323"/>
      <c r="F26" s="350"/>
      <c r="G26" s="350"/>
      <c r="H26" s="325"/>
      <c r="I26" s="350"/>
      <c r="J26" s="326"/>
      <c r="K26" s="324"/>
      <c r="L26" s="288"/>
      <c r="M26" s="326"/>
      <c r="N26" s="288"/>
      <c r="O26" s="352"/>
      <c r="P26" s="326"/>
      <c r="Q26" s="286"/>
      <c r="R26" s="286"/>
      <c r="S26" s="286"/>
      <c r="T26" s="286"/>
      <c r="U26" s="111"/>
      <c r="V26" s="324"/>
      <c r="W26" s="288"/>
      <c r="X26" s="286"/>
      <c r="Y26" s="328">
        <f t="shared" si="0"/>
        <v>0</v>
      </c>
      <c r="Z26" s="18"/>
      <c r="AA26" s="336">
        <v>0</v>
      </c>
      <c r="AB26" s="337">
        <f t="shared" si="1"/>
        <v>0</v>
      </c>
      <c r="AC26" s="338">
        <v>0</v>
      </c>
      <c r="AD26" s="339">
        <f t="shared" si="2"/>
        <v>0</v>
      </c>
      <c r="AE26" s="340">
        <f t="shared" si="3"/>
        <v>0</v>
      </c>
    </row>
    <row r="27" spans="1:31" ht="105" x14ac:dyDescent="0.25">
      <c r="A27" s="15"/>
      <c r="B27" s="346" t="s">
        <v>49</v>
      </c>
      <c r="C27" s="351" t="s">
        <v>72</v>
      </c>
      <c r="D27" s="322" t="s">
        <v>25</v>
      </c>
      <c r="E27" s="323" t="s">
        <v>97</v>
      </c>
      <c r="F27" s="350"/>
      <c r="G27" s="350"/>
      <c r="H27" s="325">
        <v>3.2189999999999901</v>
      </c>
      <c r="I27" s="350"/>
      <c r="J27" s="326" t="s">
        <v>98</v>
      </c>
      <c r="K27" s="324" t="s">
        <v>79</v>
      </c>
      <c r="L27" s="288">
        <v>40</v>
      </c>
      <c r="M27" s="349">
        <v>133.30000000000001</v>
      </c>
      <c r="N27" s="288">
        <v>5332</v>
      </c>
      <c r="O27" s="352"/>
      <c r="P27" s="328" t="e">
        <v>#VALUE!</v>
      </c>
      <c r="Q27" s="329" t="e">
        <f>IF(J27="PROV SUM",N27,L27*P27)</f>
        <v>#VALUE!</v>
      </c>
      <c r="R27" s="287">
        <v>0</v>
      </c>
      <c r="S27" s="287">
        <v>106.64000000000001</v>
      </c>
      <c r="T27" s="329">
        <f>IF(J27="SC024",N27,IF(ISERROR(S27),"",IF(J27="PROV SUM",N27,L27*S27)))</f>
        <v>4265.6000000000004</v>
      </c>
      <c r="U27" s="111"/>
      <c r="V27" s="324" t="s">
        <v>79</v>
      </c>
      <c r="W27" s="288">
        <v>0</v>
      </c>
      <c r="X27" s="287">
        <v>106.64000000000001</v>
      </c>
      <c r="Y27" s="328">
        <f t="shared" si="0"/>
        <v>0</v>
      </c>
      <c r="Z27" s="18"/>
      <c r="AA27" s="336">
        <v>1</v>
      </c>
      <c r="AB27" s="337">
        <f t="shared" si="1"/>
        <v>0</v>
      </c>
      <c r="AC27" s="338">
        <v>1</v>
      </c>
      <c r="AD27" s="339">
        <f t="shared" si="2"/>
        <v>0</v>
      </c>
      <c r="AE27" s="340">
        <f t="shared" si="3"/>
        <v>0</v>
      </c>
    </row>
    <row r="28" spans="1:31" ht="45" x14ac:dyDescent="0.25">
      <c r="A28" s="15"/>
      <c r="B28" s="346" t="s">
        <v>49</v>
      </c>
      <c r="C28" s="351" t="s">
        <v>72</v>
      </c>
      <c r="D28" s="322" t="s">
        <v>25</v>
      </c>
      <c r="E28" s="323" t="s">
        <v>152</v>
      </c>
      <c r="F28" s="350"/>
      <c r="G28" s="350"/>
      <c r="H28" s="325">
        <v>3.3630000000000102</v>
      </c>
      <c r="I28" s="350"/>
      <c r="J28" s="326" t="s">
        <v>153</v>
      </c>
      <c r="K28" s="324" t="s">
        <v>139</v>
      </c>
      <c r="L28" s="288">
        <v>2</v>
      </c>
      <c r="M28" s="349">
        <v>20.13</v>
      </c>
      <c r="N28" s="288">
        <v>40.26</v>
      </c>
      <c r="O28" s="352"/>
      <c r="P28" s="328" t="e">
        <v>#VALUE!</v>
      </c>
      <c r="Q28" s="329" t="e">
        <f>IF(J28="PROV SUM",N28,L28*P28)</f>
        <v>#VALUE!</v>
      </c>
      <c r="R28" s="287">
        <v>0</v>
      </c>
      <c r="S28" s="287">
        <v>14.918342999999998</v>
      </c>
      <c r="T28" s="329">
        <f>IF(J28="SC024",N28,IF(ISERROR(S28),"",IF(J28="PROV SUM",N28,L28*S28)))</f>
        <v>29.836685999999997</v>
      </c>
      <c r="U28" s="111"/>
      <c r="V28" s="324" t="s">
        <v>139</v>
      </c>
      <c r="W28" s="288">
        <v>0</v>
      </c>
      <c r="X28" s="287">
        <v>14.918342999999998</v>
      </c>
      <c r="Y28" s="328">
        <f t="shared" si="0"/>
        <v>0</v>
      </c>
      <c r="Z28" s="18"/>
      <c r="AA28" s="336">
        <v>1</v>
      </c>
      <c r="AB28" s="337">
        <f t="shared" si="1"/>
        <v>0</v>
      </c>
      <c r="AC28" s="338">
        <v>1</v>
      </c>
      <c r="AD28" s="339">
        <f t="shared" si="2"/>
        <v>0</v>
      </c>
      <c r="AE28" s="340">
        <f t="shared" si="3"/>
        <v>0</v>
      </c>
    </row>
    <row r="29" spans="1:31" ht="45" x14ac:dyDescent="0.25">
      <c r="A29" s="15"/>
      <c r="B29" s="346" t="s">
        <v>49</v>
      </c>
      <c r="C29" s="351" t="s">
        <v>72</v>
      </c>
      <c r="D29" s="322" t="s">
        <v>25</v>
      </c>
      <c r="E29" s="323" t="s">
        <v>154</v>
      </c>
      <c r="F29" s="350"/>
      <c r="G29" s="350"/>
      <c r="H29" s="325">
        <v>3.3640000000000101</v>
      </c>
      <c r="I29" s="350"/>
      <c r="J29" s="326" t="s">
        <v>155</v>
      </c>
      <c r="K29" s="324" t="s">
        <v>139</v>
      </c>
      <c r="L29" s="288">
        <v>20</v>
      </c>
      <c r="M29" s="349">
        <v>20.13</v>
      </c>
      <c r="N29" s="288">
        <v>402.6</v>
      </c>
      <c r="O29" s="352"/>
      <c r="P29" s="328" t="e">
        <v>#VALUE!</v>
      </c>
      <c r="Q29" s="329" t="e">
        <f>IF(J29="PROV SUM",N29,L29*P29)</f>
        <v>#VALUE!</v>
      </c>
      <c r="R29" s="287">
        <v>0</v>
      </c>
      <c r="S29" s="287">
        <v>14.918342999999998</v>
      </c>
      <c r="T29" s="329">
        <f>IF(J29="SC024",N29,IF(ISERROR(S29),"",IF(J29="PROV SUM",N29,L29*S29)))</f>
        <v>298.36685999999997</v>
      </c>
      <c r="U29" s="111"/>
      <c r="V29" s="324" t="s">
        <v>139</v>
      </c>
      <c r="W29" s="288">
        <v>0</v>
      </c>
      <c r="X29" s="287">
        <v>14.918342999999998</v>
      </c>
      <c r="Y29" s="328">
        <f t="shared" si="0"/>
        <v>0</v>
      </c>
      <c r="Z29" s="18"/>
      <c r="AA29" s="336">
        <v>1</v>
      </c>
      <c r="AB29" s="337">
        <f t="shared" si="1"/>
        <v>0</v>
      </c>
      <c r="AC29" s="338">
        <v>1</v>
      </c>
      <c r="AD29" s="339">
        <f t="shared" si="2"/>
        <v>0</v>
      </c>
      <c r="AE29" s="340">
        <f t="shared" si="3"/>
        <v>0</v>
      </c>
    </row>
    <row r="30" spans="1:31" x14ac:dyDescent="0.25">
      <c r="A30" s="15"/>
      <c r="B30" s="346" t="s">
        <v>49</v>
      </c>
      <c r="C30" s="351" t="s">
        <v>164</v>
      </c>
      <c r="D30" s="322" t="s">
        <v>378</v>
      </c>
      <c r="E30" s="323"/>
      <c r="F30" s="350"/>
      <c r="G30" s="350"/>
      <c r="H30" s="325"/>
      <c r="I30" s="350"/>
      <c r="J30" s="326"/>
      <c r="K30" s="324"/>
      <c r="L30" s="288"/>
      <c r="M30" s="326"/>
      <c r="N30" s="288"/>
      <c r="O30" s="352"/>
      <c r="P30" s="326"/>
      <c r="Q30" s="286"/>
      <c r="R30" s="286"/>
      <c r="S30" s="286"/>
      <c r="T30" s="286"/>
      <c r="U30" s="111"/>
      <c r="V30" s="324"/>
      <c r="W30" s="288"/>
      <c r="X30" s="286"/>
      <c r="Y30" s="328">
        <f t="shared" si="0"/>
        <v>0</v>
      </c>
      <c r="Z30" s="18"/>
      <c r="AA30" s="336">
        <v>0</v>
      </c>
      <c r="AB30" s="337">
        <f t="shared" si="1"/>
        <v>0</v>
      </c>
      <c r="AC30" s="338">
        <v>0</v>
      </c>
      <c r="AD30" s="339">
        <f t="shared" si="2"/>
        <v>0</v>
      </c>
      <c r="AE30" s="340">
        <f t="shared" si="3"/>
        <v>0</v>
      </c>
    </row>
    <row r="31" spans="1:31" ht="90" x14ac:dyDescent="0.25">
      <c r="A31" s="15"/>
      <c r="B31" s="346" t="s">
        <v>49</v>
      </c>
      <c r="C31" s="351" t="s">
        <v>164</v>
      </c>
      <c r="D31" s="322" t="s">
        <v>25</v>
      </c>
      <c r="E31" s="323" t="s">
        <v>183</v>
      </c>
      <c r="F31" s="350"/>
      <c r="G31" s="350"/>
      <c r="H31" s="325">
        <v>4.1100000000000003</v>
      </c>
      <c r="I31" s="350"/>
      <c r="J31" s="326" t="s">
        <v>184</v>
      </c>
      <c r="K31" s="324" t="s">
        <v>57</v>
      </c>
      <c r="L31" s="288">
        <v>5</v>
      </c>
      <c r="M31" s="349">
        <v>36.75</v>
      </c>
      <c r="N31" s="288">
        <v>183.75</v>
      </c>
      <c r="O31" s="352"/>
      <c r="P31" s="328" t="e">
        <v>#VALUE!</v>
      </c>
      <c r="Q31" s="329" t="e">
        <f>IF(J31="PROV SUM",N31,L31*P31)</f>
        <v>#VALUE!</v>
      </c>
      <c r="R31" s="287">
        <v>0</v>
      </c>
      <c r="S31" s="287">
        <v>34.912500000000001</v>
      </c>
      <c r="T31" s="329">
        <f>IF(J31="SC024",N31,IF(ISERROR(S31),"",IF(J31="PROV SUM",N31,L31*S31)))</f>
        <v>174.5625</v>
      </c>
      <c r="U31" s="111"/>
      <c r="V31" s="324" t="s">
        <v>57</v>
      </c>
      <c r="W31" s="288">
        <v>5</v>
      </c>
      <c r="X31" s="287">
        <v>34.912500000000001</v>
      </c>
      <c r="Y31" s="328">
        <f t="shared" si="0"/>
        <v>174.5625</v>
      </c>
      <c r="Z31" s="18"/>
      <c r="AA31" s="336">
        <v>1</v>
      </c>
      <c r="AB31" s="337">
        <f t="shared" si="1"/>
        <v>174.5625</v>
      </c>
      <c r="AC31" s="338">
        <v>1</v>
      </c>
      <c r="AD31" s="339">
        <f t="shared" si="2"/>
        <v>174.5625</v>
      </c>
      <c r="AE31" s="340">
        <f t="shared" si="3"/>
        <v>0</v>
      </c>
    </row>
    <row r="32" spans="1:31" ht="60" x14ac:dyDescent="0.25">
      <c r="A32" s="15"/>
      <c r="B32" s="346" t="s">
        <v>49</v>
      </c>
      <c r="C32" s="351" t="s">
        <v>164</v>
      </c>
      <c r="D32" s="322" t="s">
        <v>25</v>
      </c>
      <c r="E32" s="323" t="s">
        <v>185</v>
      </c>
      <c r="F32" s="350"/>
      <c r="G32" s="350"/>
      <c r="H32" s="325">
        <v>4.13</v>
      </c>
      <c r="I32" s="350"/>
      <c r="J32" s="326" t="s">
        <v>186</v>
      </c>
      <c r="K32" s="324" t="s">
        <v>57</v>
      </c>
      <c r="L32" s="288">
        <v>70</v>
      </c>
      <c r="M32" s="349">
        <v>4.25</v>
      </c>
      <c r="N32" s="288">
        <v>297.5</v>
      </c>
      <c r="O32" s="352"/>
      <c r="P32" s="328" t="e">
        <v>#VALUE!</v>
      </c>
      <c r="Q32" s="329" t="e">
        <f>IF(J32="PROV SUM",N32,L32*P32)</f>
        <v>#VALUE!</v>
      </c>
      <c r="R32" s="287">
        <v>0</v>
      </c>
      <c r="S32" s="287">
        <v>4.0374999999999996</v>
      </c>
      <c r="T32" s="329">
        <f>IF(J32="SC024",N32,IF(ISERROR(S32),"",IF(J32="PROV SUM",N32,L32*S32)))</f>
        <v>282.625</v>
      </c>
      <c r="U32" s="111"/>
      <c r="V32" s="324" t="s">
        <v>57</v>
      </c>
      <c r="W32" s="288">
        <v>70</v>
      </c>
      <c r="X32" s="287">
        <v>4.0374999999999996</v>
      </c>
      <c r="Y32" s="328">
        <f t="shared" si="0"/>
        <v>282.625</v>
      </c>
      <c r="Z32" s="18"/>
      <c r="AA32" s="336">
        <v>1</v>
      </c>
      <c r="AB32" s="337">
        <f t="shared" si="1"/>
        <v>282.625</v>
      </c>
      <c r="AC32" s="338">
        <v>1</v>
      </c>
      <c r="AD32" s="339">
        <f t="shared" si="2"/>
        <v>282.625</v>
      </c>
      <c r="AE32" s="340">
        <f t="shared" si="3"/>
        <v>0</v>
      </c>
    </row>
    <row r="33" spans="1:33" ht="60" x14ac:dyDescent="0.25">
      <c r="A33" s="15"/>
      <c r="B33" s="346" t="s">
        <v>49</v>
      </c>
      <c r="C33" s="351" t="s">
        <v>164</v>
      </c>
      <c r="D33" s="322" t="s">
        <v>25</v>
      </c>
      <c r="E33" s="323" t="s">
        <v>187</v>
      </c>
      <c r="F33" s="350"/>
      <c r="G33" s="350"/>
      <c r="H33" s="325">
        <v>4.1399999999999997</v>
      </c>
      <c r="I33" s="350"/>
      <c r="J33" s="326" t="s">
        <v>188</v>
      </c>
      <c r="K33" s="324" t="s">
        <v>57</v>
      </c>
      <c r="L33" s="288">
        <v>10</v>
      </c>
      <c r="M33" s="349">
        <v>6.75</v>
      </c>
      <c r="N33" s="288">
        <v>67.5</v>
      </c>
      <c r="O33" s="352"/>
      <c r="P33" s="328" t="e">
        <v>#VALUE!</v>
      </c>
      <c r="Q33" s="329" t="e">
        <f>IF(J33="PROV SUM",N33,L33*P33)</f>
        <v>#VALUE!</v>
      </c>
      <c r="R33" s="287">
        <v>0</v>
      </c>
      <c r="S33" s="287">
        <v>6.4124999999999996</v>
      </c>
      <c r="T33" s="329">
        <f>IF(J33="SC024",N33,IF(ISERROR(S33),"",IF(J33="PROV SUM",N33,L33*S33)))</f>
        <v>64.125</v>
      </c>
      <c r="U33" s="111"/>
      <c r="V33" s="324" t="s">
        <v>57</v>
      </c>
      <c r="W33" s="288">
        <v>12</v>
      </c>
      <c r="X33" s="287">
        <v>6.4124999999999996</v>
      </c>
      <c r="Y33" s="328">
        <f t="shared" si="0"/>
        <v>76.949999999999989</v>
      </c>
      <c r="Z33" s="18"/>
      <c r="AA33" s="336">
        <v>1</v>
      </c>
      <c r="AB33" s="337">
        <f t="shared" si="1"/>
        <v>76.949999999999989</v>
      </c>
      <c r="AC33" s="338">
        <v>1</v>
      </c>
      <c r="AD33" s="339">
        <f t="shared" si="2"/>
        <v>76.949999999999989</v>
      </c>
      <c r="AE33" s="340">
        <f t="shared" si="3"/>
        <v>0</v>
      </c>
    </row>
    <row r="34" spans="1:33" ht="90" x14ac:dyDescent="0.25">
      <c r="A34" s="15"/>
      <c r="B34" s="346" t="s">
        <v>49</v>
      </c>
      <c r="C34" s="351" t="s">
        <v>164</v>
      </c>
      <c r="D34" s="322" t="s">
        <v>25</v>
      </c>
      <c r="E34" s="323" t="s">
        <v>171</v>
      </c>
      <c r="F34" s="350"/>
      <c r="G34" s="350"/>
      <c r="H34" s="325">
        <v>4.8999999999999799</v>
      </c>
      <c r="I34" s="350"/>
      <c r="J34" s="326" t="s">
        <v>172</v>
      </c>
      <c r="K34" s="324" t="s">
        <v>75</v>
      </c>
      <c r="L34" s="288">
        <v>6</v>
      </c>
      <c r="M34" s="349">
        <v>35.61</v>
      </c>
      <c r="N34" s="288">
        <v>213.66</v>
      </c>
      <c r="O34" s="352"/>
      <c r="P34" s="328" t="e">
        <v>#VALUE!</v>
      </c>
      <c r="Q34" s="329" t="e">
        <f>IF(J34="PROV SUM",N34,L34*P34)</f>
        <v>#VALUE!</v>
      </c>
      <c r="R34" s="287">
        <v>0</v>
      </c>
      <c r="S34" s="287">
        <v>31.568264999999997</v>
      </c>
      <c r="T34" s="329">
        <f>IF(J34="SC024",N34,IF(ISERROR(S34),"",IF(J34="PROV SUM",N34,L34*S34)))</f>
        <v>189.40958999999998</v>
      </c>
      <c r="U34" s="111"/>
      <c r="V34" s="324" t="s">
        <v>75</v>
      </c>
      <c r="W34" s="288">
        <v>12</v>
      </c>
      <c r="X34" s="287">
        <v>31.568264999999997</v>
      </c>
      <c r="Y34" s="328">
        <f t="shared" si="0"/>
        <v>378.81917999999996</v>
      </c>
      <c r="Z34" s="18"/>
      <c r="AA34" s="336">
        <v>1</v>
      </c>
      <c r="AB34" s="337">
        <f t="shared" si="1"/>
        <v>378.81917999999996</v>
      </c>
      <c r="AC34" s="338">
        <v>1</v>
      </c>
      <c r="AD34" s="339">
        <f t="shared" si="2"/>
        <v>378.81917999999996</v>
      </c>
      <c r="AE34" s="340">
        <f t="shared" si="3"/>
        <v>0</v>
      </c>
    </row>
    <row r="35" spans="1:33" ht="45" x14ac:dyDescent="0.25">
      <c r="A35" s="15"/>
      <c r="B35" s="346" t="s">
        <v>49</v>
      </c>
      <c r="C35" s="351" t="s">
        <v>164</v>
      </c>
      <c r="D35" s="322" t="s">
        <v>25</v>
      </c>
      <c r="E35" s="323" t="s">
        <v>179</v>
      </c>
      <c r="F35" s="350"/>
      <c r="G35" s="350"/>
      <c r="H35" s="325">
        <v>4.2309999999999297</v>
      </c>
      <c r="I35" s="350"/>
      <c r="J35" s="326" t="s">
        <v>180</v>
      </c>
      <c r="K35" s="324" t="s">
        <v>79</v>
      </c>
      <c r="L35" s="288">
        <v>1</v>
      </c>
      <c r="M35" s="349">
        <v>67.930000000000007</v>
      </c>
      <c r="N35" s="288">
        <v>67.930000000000007</v>
      </c>
      <c r="O35" s="352"/>
      <c r="P35" s="328" t="e">
        <v>#VALUE!</v>
      </c>
      <c r="Q35" s="329" t="e">
        <f>IF(J35="PROV SUM",N35,L35*P35)</f>
        <v>#VALUE!</v>
      </c>
      <c r="R35" s="287">
        <v>0</v>
      </c>
      <c r="S35" s="287">
        <v>55.797702000000008</v>
      </c>
      <c r="T35" s="329">
        <f>IF(J35="SC024",N35,IF(ISERROR(S35),"",IF(J35="PROV SUM",N35,L35*S35)))</f>
        <v>55.797702000000008</v>
      </c>
      <c r="U35" s="111"/>
      <c r="V35" s="324" t="s">
        <v>79</v>
      </c>
      <c r="W35" s="288">
        <v>1</v>
      </c>
      <c r="X35" s="287">
        <v>55.797702000000008</v>
      </c>
      <c r="Y35" s="328">
        <f t="shared" si="0"/>
        <v>55.797702000000008</v>
      </c>
      <c r="Z35" s="18"/>
      <c r="AA35" s="336">
        <v>1</v>
      </c>
      <c r="AB35" s="337">
        <f t="shared" si="1"/>
        <v>55.797702000000008</v>
      </c>
      <c r="AC35" s="338">
        <v>1</v>
      </c>
      <c r="AD35" s="339">
        <f t="shared" si="2"/>
        <v>55.797702000000008</v>
      </c>
      <c r="AE35" s="340">
        <f t="shared" si="3"/>
        <v>0</v>
      </c>
    </row>
    <row r="36" spans="1:33" x14ac:dyDescent="0.25">
      <c r="A36" s="15"/>
      <c r="B36" s="346" t="s">
        <v>49</v>
      </c>
      <c r="C36" s="351" t="s">
        <v>24</v>
      </c>
      <c r="D36" s="322" t="s">
        <v>378</v>
      </c>
      <c r="E36" s="323"/>
      <c r="F36" s="350"/>
      <c r="G36" s="350"/>
      <c r="H36" s="325"/>
      <c r="I36" s="350"/>
      <c r="J36" s="326"/>
      <c r="K36" s="324"/>
      <c r="L36" s="288"/>
      <c r="M36" s="326"/>
      <c r="N36" s="288"/>
      <c r="O36" s="352"/>
      <c r="P36" s="326"/>
      <c r="Q36" s="286"/>
      <c r="R36" s="286"/>
      <c r="S36" s="286"/>
      <c r="T36" s="286"/>
      <c r="U36" s="111"/>
      <c r="V36" s="324"/>
      <c r="W36" s="288"/>
      <c r="X36" s="286"/>
      <c r="Y36" s="328">
        <f t="shared" si="0"/>
        <v>0</v>
      </c>
      <c r="Z36" s="18"/>
      <c r="AA36" s="336">
        <v>0</v>
      </c>
      <c r="AB36" s="337">
        <f t="shared" si="1"/>
        <v>0</v>
      </c>
      <c r="AC36" s="338">
        <v>0</v>
      </c>
      <c r="AD36" s="339">
        <f t="shared" si="2"/>
        <v>0</v>
      </c>
      <c r="AE36" s="340">
        <f t="shared" si="3"/>
        <v>0</v>
      </c>
      <c r="AG36" s="632">
        <f>AG37+AG38+AG39+AG40+AG41+AG60</f>
        <v>2203.8900000000003</v>
      </c>
    </row>
    <row r="37" spans="1:33" ht="120" x14ac:dyDescent="0.25">
      <c r="A37" s="21"/>
      <c r="B37" s="321" t="s">
        <v>49</v>
      </c>
      <c r="C37" s="321" t="s">
        <v>24</v>
      </c>
      <c r="D37" s="322" t="s">
        <v>25</v>
      </c>
      <c r="E37" s="323" t="s">
        <v>26</v>
      </c>
      <c r="F37" s="324"/>
      <c r="G37" s="324"/>
      <c r="H37" s="325">
        <v>2.1</v>
      </c>
      <c r="I37" s="324"/>
      <c r="J37" s="326" t="s">
        <v>27</v>
      </c>
      <c r="K37" s="324" t="s">
        <v>28</v>
      </c>
      <c r="L37" s="288">
        <v>170</v>
      </c>
      <c r="M37" s="118">
        <v>12.92</v>
      </c>
      <c r="N37" s="119">
        <v>2196.4</v>
      </c>
      <c r="O37" s="327"/>
      <c r="P37" s="328" t="e">
        <v>#VALUE!</v>
      </c>
      <c r="Q37" s="329" t="e">
        <f t="shared" ref="Q37:Q42" si="6">IF(J37="PROV SUM",N37,L37*P37)</f>
        <v>#VALUE!</v>
      </c>
      <c r="R37" s="287">
        <v>0</v>
      </c>
      <c r="S37" s="287">
        <v>16.4084</v>
      </c>
      <c r="T37" s="329">
        <f t="shared" ref="T37:T42" si="7">IF(J37="SC024",N37,IF(ISERROR(S37),"",IF(J37="PROV SUM",N37,L37*S37)))</f>
        <v>2789.4279999999999</v>
      </c>
      <c r="U37" s="111"/>
      <c r="V37" s="324" t="s">
        <v>28</v>
      </c>
      <c r="W37" s="288">
        <v>225</v>
      </c>
      <c r="X37" s="287">
        <v>16.4084</v>
      </c>
      <c r="Y37" s="328">
        <f t="shared" si="0"/>
        <v>3691.89</v>
      </c>
      <c r="Z37" s="18"/>
      <c r="AA37" s="336">
        <v>1</v>
      </c>
      <c r="AB37" s="337">
        <f t="shared" si="1"/>
        <v>3691.89</v>
      </c>
      <c r="AC37" s="338">
        <v>1</v>
      </c>
      <c r="AD37" s="339">
        <f t="shared" si="2"/>
        <v>3691.89</v>
      </c>
      <c r="AE37" s="340">
        <f t="shared" si="3"/>
        <v>0</v>
      </c>
    </row>
    <row r="38" spans="1:33" ht="30" x14ac:dyDescent="0.25">
      <c r="A38" s="21"/>
      <c r="B38" s="321" t="s">
        <v>49</v>
      </c>
      <c r="C38" s="321" t="s">
        <v>24</v>
      </c>
      <c r="D38" s="322" t="s">
        <v>25</v>
      </c>
      <c r="E38" s="323" t="s">
        <v>29</v>
      </c>
      <c r="F38" s="324"/>
      <c r="G38" s="324"/>
      <c r="H38" s="325">
        <v>2.5</v>
      </c>
      <c r="I38" s="324"/>
      <c r="J38" s="326" t="s">
        <v>30</v>
      </c>
      <c r="K38" s="324" t="s">
        <v>31</v>
      </c>
      <c r="L38" s="288">
        <v>1</v>
      </c>
      <c r="M38" s="118">
        <v>420</v>
      </c>
      <c r="N38" s="119">
        <v>420</v>
      </c>
      <c r="O38" s="327"/>
      <c r="P38" s="328" t="e">
        <v>#VALUE!</v>
      </c>
      <c r="Q38" s="329" t="e">
        <f t="shared" si="6"/>
        <v>#VALUE!</v>
      </c>
      <c r="R38" s="287">
        <v>0</v>
      </c>
      <c r="S38" s="287">
        <v>533.4</v>
      </c>
      <c r="T38" s="329">
        <f t="shared" si="7"/>
        <v>533.4</v>
      </c>
      <c r="U38" s="111"/>
      <c r="V38" s="324" t="s">
        <v>31</v>
      </c>
      <c r="W38" s="288">
        <v>1</v>
      </c>
      <c r="X38" s="287">
        <v>533.4</v>
      </c>
      <c r="Y38" s="328">
        <f t="shared" si="0"/>
        <v>533.4</v>
      </c>
      <c r="Z38" s="18"/>
      <c r="AA38" s="336">
        <v>1</v>
      </c>
      <c r="AB38" s="337">
        <f t="shared" si="1"/>
        <v>533.4</v>
      </c>
      <c r="AC38" s="338">
        <v>1</v>
      </c>
      <c r="AD38" s="339">
        <f t="shared" si="2"/>
        <v>533.4</v>
      </c>
      <c r="AE38" s="340">
        <f t="shared" si="3"/>
        <v>0</v>
      </c>
      <c r="AF38" s="591"/>
      <c r="AG38" s="591">
        <v>160.02000000000001</v>
      </c>
    </row>
    <row r="39" spans="1:33" x14ac:dyDescent="0.25">
      <c r="A39" s="21"/>
      <c r="B39" s="321" t="s">
        <v>49</v>
      </c>
      <c r="C39" s="321" t="s">
        <v>24</v>
      </c>
      <c r="D39" s="322" t="s">
        <v>25</v>
      </c>
      <c r="E39" s="323" t="s">
        <v>32</v>
      </c>
      <c r="F39" s="324"/>
      <c r="G39" s="324"/>
      <c r="H39" s="325">
        <v>2.6</v>
      </c>
      <c r="I39" s="324"/>
      <c r="J39" s="326" t="s">
        <v>33</v>
      </c>
      <c r="K39" s="324" t="s">
        <v>31</v>
      </c>
      <c r="L39" s="288">
        <v>1</v>
      </c>
      <c r="M39" s="118">
        <v>50</v>
      </c>
      <c r="N39" s="119">
        <v>50</v>
      </c>
      <c r="O39" s="327"/>
      <c r="P39" s="328" t="e">
        <v>#VALUE!</v>
      </c>
      <c r="Q39" s="329" t="e">
        <f t="shared" si="6"/>
        <v>#VALUE!</v>
      </c>
      <c r="R39" s="287">
        <v>0</v>
      </c>
      <c r="S39" s="287">
        <v>63.5</v>
      </c>
      <c r="T39" s="329">
        <f t="shared" si="7"/>
        <v>63.5</v>
      </c>
      <c r="U39" s="111"/>
      <c r="V39" s="324" t="s">
        <v>31</v>
      </c>
      <c r="W39" s="288">
        <v>1</v>
      </c>
      <c r="X39" s="287">
        <v>63.5</v>
      </c>
      <c r="Y39" s="328">
        <f t="shared" si="0"/>
        <v>63.5</v>
      </c>
      <c r="Z39" s="18"/>
      <c r="AA39" s="336">
        <v>1</v>
      </c>
      <c r="AB39" s="337">
        <f t="shared" si="1"/>
        <v>63.5</v>
      </c>
      <c r="AC39" s="338">
        <v>1</v>
      </c>
      <c r="AD39" s="339">
        <f t="shared" si="2"/>
        <v>63.5</v>
      </c>
      <c r="AE39" s="340">
        <f t="shared" si="3"/>
        <v>0</v>
      </c>
      <c r="AF39" s="591"/>
      <c r="AG39" s="591">
        <v>19.05</v>
      </c>
    </row>
    <row r="40" spans="1:33" x14ac:dyDescent="0.25">
      <c r="A40" s="21"/>
      <c r="B40" s="321" t="s">
        <v>49</v>
      </c>
      <c r="C40" s="321" t="s">
        <v>24</v>
      </c>
      <c r="D40" s="322" t="s">
        <v>25</v>
      </c>
      <c r="E40" s="323" t="s">
        <v>43</v>
      </c>
      <c r="F40" s="324"/>
      <c r="G40" s="324"/>
      <c r="H40" s="325">
        <v>2.17</v>
      </c>
      <c r="I40" s="324"/>
      <c r="J40" s="326" t="s">
        <v>44</v>
      </c>
      <c r="K40" s="324" t="s">
        <v>31</v>
      </c>
      <c r="L40" s="288">
        <v>1</v>
      </c>
      <c r="M40" s="118">
        <v>842</v>
      </c>
      <c r="N40" s="119">
        <v>842</v>
      </c>
      <c r="O40" s="327"/>
      <c r="P40" s="328" t="e">
        <v>#VALUE!</v>
      </c>
      <c r="Q40" s="329" t="e">
        <f t="shared" si="6"/>
        <v>#VALUE!</v>
      </c>
      <c r="R40" s="287">
        <v>0</v>
      </c>
      <c r="S40" s="287">
        <v>1069.3399999999999</v>
      </c>
      <c r="T40" s="329">
        <f t="shared" si="7"/>
        <v>1069.3399999999999</v>
      </c>
      <c r="U40" s="111"/>
      <c r="V40" s="324" t="s">
        <v>31</v>
      </c>
      <c r="W40" s="288">
        <v>1</v>
      </c>
      <c r="X40" s="287">
        <v>1069.3399999999999</v>
      </c>
      <c r="Y40" s="328">
        <f t="shared" si="0"/>
        <v>1069.3399999999999</v>
      </c>
      <c r="Z40" s="18"/>
      <c r="AA40" s="336">
        <v>1</v>
      </c>
      <c r="AB40" s="337">
        <f t="shared" si="1"/>
        <v>1069.3399999999999</v>
      </c>
      <c r="AC40" s="338">
        <v>1</v>
      </c>
      <c r="AD40" s="339">
        <f t="shared" si="2"/>
        <v>1069.3399999999999</v>
      </c>
      <c r="AE40" s="340">
        <f t="shared" si="3"/>
        <v>0</v>
      </c>
      <c r="AF40" s="591"/>
      <c r="AG40" s="591">
        <v>320.8</v>
      </c>
    </row>
    <row r="41" spans="1:33" ht="30" x14ac:dyDescent="0.25">
      <c r="A41" s="21"/>
      <c r="B41" s="321" t="s">
        <v>49</v>
      </c>
      <c r="C41" s="321" t="s">
        <v>24</v>
      </c>
      <c r="D41" s="322" t="s">
        <v>25</v>
      </c>
      <c r="E41" s="323" t="s">
        <v>50</v>
      </c>
      <c r="F41" s="324"/>
      <c r="G41" s="324"/>
      <c r="H41" s="325">
        <v>2.19</v>
      </c>
      <c r="I41" s="324"/>
      <c r="J41" s="326" t="s">
        <v>51</v>
      </c>
      <c r="K41" s="324" t="s">
        <v>48</v>
      </c>
      <c r="L41" s="288">
        <v>10</v>
      </c>
      <c r="M41" s="118">
        <v>31.75</v>
      </c>
      <c r="N41" s="119">
        <v>317.5</v>
      </c>
      <c r="O41" s="327"/>
      <c r="P41" s="328" t="e">
        <v>#VALUE!</v>
      </c>
      <c r="Q41" s="329" t="e">
        <f t="shared" si="6"/>
        <v>#VALUE!</v>
      </c>
      <c r="R41" s="287">
        <v>0</v>
      </c>
      <c r="S41" s="287">
        <v>40.322499999999998</v>
      </c>
      <c r="T41" s="329">
        <f t="shared" si="7"/>
        <v>403.22499999999997</v>
      </c>
      <c r="U41" s="111"/>
      <c r="V41" s="324" t="s">
        <v>48</v>
      </c>
      <c r="W41" s="288">
        <v>8</v>
      </c>
      <c r="X41" s="287">
        <v>40.322499999999998</v>
      </c>
      <c r="Y41" s="328">
        <f t="shared" si="0"/>
        <v>322.58</v>
      </c>
      <c r="Z41" s="18"/>
      <c r="AA41" s="336">
        <v>1</v>
      </c>
      <c r="AB41" s="337">
        <f t="shared" si="1"/>
        <v>322.58</v>
      </c>
      <c r="AC41" s="338">
        <v>1</v>
      </c>
      <c r="AD41" s="339">
        <f t="shared" si="2"/>
        <v>322.58</v>
      </c>
      <c r="AE41" s="340">
        <f t="shared" si="3"/>
        <v>0</v>
      </c>
      <c r="AF41" s="591"/>
      <c r="AG41" s="591">
        <v>40.32</v>
      </c>
    </row>
    <row r="42" spans="1:33" ht="60" x14ac:dyDescent="0.25">
      <c r="A42" s="21"/>
      <c r="B42" s="321" t="s">
        <v>49</v>
      </c>
      <c r="C42" s="321" t="s">
        <v>24</v>
      </c>
      <c r="D42" s="322" t="s">
        <v>25</v>
      </c>
      <c r="E42" s="323" t="s">
        <v>382</v>
      </c>
      <c r="F42" s="324"/>
      <c r="G42" s="324"/>
      <c r="H42" s="325"/>
      <c r="I42" s="324"/>
      <c r="J42" s="326" t="s">
        <v>383</v>
      </c>
      <c r="K42" s="324" t="s">
        <v>31</v>
      </c>
      <c r="L42" s="288"/>
      <c r="M42" s="118">
        <v>4.8300000000000003E-2</v>
      </c>
      <c r="N42" s="119">
        <v>0</v>
      </c>
      <c r="O42" s="327"/>
      <c r="P42" s="328" t="e">
        <v>#VALUE!</v>
      </c>
      <c r="Q42" s="329" t="e">
        <f t="shared" si="6"/>
        <v>#VALUE!</v>
      </c>
      <c r="R42" s="287" t="e">
        <v>#N/A</v>
      </c>
      <c r="S42" s="287" t="e">
        <v>#N/A</v>
      </c>
      <c r="T42" s="329">
        <f t="shared" si="7"/>
        <v>0</v>
      </c>
      <c r="U42" s="111"/>
      <c r="V42" s="324" t="s">
        <v>416</v>
      </c>
      <c r="W42" s="288">
        <v>13.4</v>
      </c>
      <c r="X42" s="369">
        <f>SUM(Y37+Y38+Y39+Y41+Y61+Y60)*0.0483</f>
        <v>308.39888100000002</v>
      </c>
      <c r="Y42" s="328">
        <f>X42*W42</f>
        <v>4132.5450054000003</v>
      </c>
      <c r="Z42" s="18"/>
      <c r="AA42" s="336">
        <v>1</v>
      </c>
      <c r="AB42" s="337">
        <f t="shared" si="1"/>
        <v>4132.5450054000003</v>
      </c>
      <c r="AC42" s="338">
        <v>0</v>
      </c>
      <c r="AD42" s="339">
        <f t="shared" si="2"/>
        <v>0</v>
      </c>
      <c r="AE42" s="340">
        <f t="shared" si="3"/>
        <v>4132.5450054000003</v>
      </c>
      <c r="AF42" s="618" t="s">
        <v>776</v>
      </c>
      <c r="AG42" s="591"/>
    </row>
    <row r="43" spans="1:33" x14ac:dyDescent="0.25">
      <c r="A43" s="21"/>
      <c r="B43" s="320" t="s">
        <v>49</v>
      </c>
      <c r="C43" s="321" t="s">
        <v>312</v>
      </c>
      <c r="D43" s="322" t="s">
        <v>378</v>
      </c>
      <c r="E43" s="323"/>
      <c r="F43" s="324"/>
      <c r="G43" s="324"/>
      <c r="H43" s="325"/>
      <c r="I43" s="324"/>
      <c r="J43" s="326"/>
      <c r="K43" s="324"/>
      <c r="L43" s="288"/>
      <c r="M43" s="326"/>
      <c r="N43" s="119"/>
      <c r="O43" s="327"/>
      <c r="P43" s="347"/>
      <c r="Q43" s="348"/>
      <c r="R43" s="348"/>
      <c r="S43" s="348"/>
      <c r="T43" s="348"/>
      <c r="U43" s="111"/>
      <c r="V43" s="324"/>
      <c r="W43" s="288"/>
      <c r="X43" s="348"/>
      <c r="Y43" s="328">
        <f t="shared" si="0"/>
        <v>0</v>
      </c>
      <c r="Z43" s="18"/>
      <c r="AA43" s="336">
        <v>0</v>
      </c>
      <c r="AB43" s="337">
        <f t="shared" si="1"/>
        <v>0</v>
      </c>
      <c r="AC43" s="338">
        <v>0</v>
      </c>
      <c r="AD43" s="339">
        <f t="shared" si="2"/>
        <v>0</v>
      </c>
      <c r="AE43" s="340">
        <f t="shared" si="3"/>
        <v>0</v>
      </c>
      <c r="AF43" s="591"/>
      <c r="AG43" s="591"/>
    </row>
    <row r="44" spans="1:33" ht="45" x14ac:dyDescent="0.25">
      <c r="A44" s="21"/>
      <c r="B44" s="320" t="s">
        <v>49</v>
      </c>
      <c r="C44" s="321" t="s">
        <v>312</v>
      </c>
      <c r="D44" s="322" t="s">
        <v>25</v>
      </c>
      <c r="E44" s="323" t="s">
        <v>315</v>
      </c>
      <c r="F44" s="324"/>
      <c r="G44" s="324"/>
      <c r="H44" s="325">
        <v>7.55000000000003</v>
      </c>
      <c r="I44" s="324"/>
      <c r="J44" s="326" t="s">
        <v>316</v>
      </c>
      <c r="K44" s="324" t="s">
        <v>75</v>
      </c>
      <c r="L44" s="288">
        <v>15</v>
      </c>
      <c r="M44" s="349">
        <v>6.68</v>
      </c>
      <c r="N44" s="119">
        <v>100.2</v>
      </c>
      <c r="O44" s="327"/>
      <c r="P44" s="328" t="e">
        <v>#VALUE!</v>
      </c>
      <c r="Q44" s="329" t="e">
        <f>IF(J44="PROV SUM",N44,L44*P44)</f>
        <v>#VALUE!</v>
      </c>
      <c r="R44" s="287">
        <v>0</v>
      </c>
      <c r="S44" s="287">
        <v>5.4929639999999997</v>
      </c>
      <c r="T44" s="329">
        <f>IF(J44="SC024",N44,IF(ISERROR(S44),"",IF(J44="PROV SUM",N44,L44*S44)))</f>
        <v>82.394459999999995</v>
      </c>
      <c r="U44" s="111"/>
      <c r="V44" s="324" t="s">
        <v>75</v>
      </c>
      <c r="W44" s="288">
        <v>15</v>
      </c>
      <c r="X44" s="287">
        <v>5.4929639999999997</v>
      </c>
      <c r="Y44" s="328">
        <f t="shared" si="0"/>
        <v>82.394459999999995</v>
      </c>
      <c r="Z44" s="18"/>
      <c r="AA44" s="336">
        <v>1</v>
      </c>
      <c r="AB44" s="337">
        <f t="shared" si="1"/>
        <v>82.394459999999995</v>
      </c>
      <c r="AC44" s="338">
        <v>1</v>
      </c>
      <c r="AD44" s="339">
        <f t="shared" si="2"/>
        <v>82.394459999999995</v>
      </c>
      <c r="AE44" s="340">
        <f t="shared" si="3"/>
        <v>0</v>
      </c>
      <c r="AF44" s="591"/>
      <c r="AG44" s="591">
        <v>82.39</v>
      </c>
    </row>
    <row r="45" spans="1:33" ht="15.75" x14ac:dyDescent="0.25">
      <c r="A45" s="15"/>
      <c r="B45" s="85" t="s">
        <v>49</v>
      </c>
      <c r="C45" s="88" t="s">
        <v>341</v>
      </c>
      <c r="D45" s="87" t="s">
        <v>378</v>
      </c>
      <c r="E45" s="88"/>
      <c r="F45" s="350"/>
      <c r="G45" s="350"/>
      <c r="H45" s="89"/>
      <c r="I45" s="350"/>
      <c r="J45" s="88"/>
      <c r="K45" s="90"/>
      <c r="L45" s="288"/>
      <c r="M45" s="91"/>
      <c r="N45" s="119"/>
      <c r="O45" s="327"/>
      <c r="P45" s="347"/>
      <c r="Q45" s="348"/>
      <c r="R45" s="348"/>
      <c r="S45" s="348"/>
      <c r="T45" s="348"/>
      <c r="U45" s="111"/>
      <c r="V45" s="90"/>
      <c r="W45" s="288"/>
      <c r="X45" s="348"/>
      <c r="Y45" s="328">
        <f t="shared" si="0"/>
        <v>0</v>
      </c>
      <c r="Z45" s="18"/>
      <c r="AA45" s="336">
        <v>0</v>
      </c>
      <c r="AB45" s="337">
        <f t="shared" si="1"/>
        <v>0</v>
      </c>
      <c r="AC45" s="338">
        <v>0</v>
      </c>
      <c r="AD45" s="339">
        <f t="shared" si="2"/>
        <v>0</v>
      </c>
      <c r="AE45" s="340">
        <f t="shared" si="3"/>
        <v>0</v>
      </c>
      <c r="AF45" s="591"/>
      <c r="AG45" s="591"/>
    </row>
    <row r="46" spans="1:33" ht="105" x14ac:dyDescent="0.25">
      <c r="A46" s="15"/>
      <c r="B46" s="85" t="s">
        <v>49</v>
      </c>
      <c r="C46" s="88" t="s">
        <v>341</v>
      </c>
      <c r="D46" s="87" t="s">
        <v>25</v>
      </c>
      <c r="E46" s="88" t="s">
        <v>350</v>
      </c>
      <c r="F46" s="324"/>
      <c r="G46" s="324"/>
      <c r="H46" s="89">
        <v>13</v>
      </c>
      <c r="I46" s="324"/>
      <c r="J46" s="88" t="s">
        <v>351</v>
      </c>
      <c r="K46" s="324" t="s">
        <v>311</v>
      </c>
      <c r="L46" s="92">
        <v>2</v>
      </c>
      <c r="M46" s="91">
        <v>222.2</v>
      </c>
      <c r="N46" s="93">
        <v>444.4</v>
      </c>
      <c r="O46" s="327"/>
      <c r="P46" s="328" t="e">
        <v>#VALUE!</v>
      </c>
      <c r="Q46" s="329" t="e">
        <f t="shared" ref="Q46:Q59" si="8">IF(J46="PROV SUM",N46,L46*P46)</f>
        <v>#VALUE!</v>
      </c>
      <c r="R46" s="287">
        <v>0</v>
      </c>
      <c r="S46" s="287">
        <v>196.98029999999997</v>
      </c>
      <c r="T46" s="329">
        <f t="shared" ref="T46:T59" si="9">IF(J46="SC024",N46,IF(ISERROR(S46),"",IF(J46="PROV SUM",N46,L46*S46)))</f>
        <v>393.96059999999994</v>
      </c>
      <c r="U46" s="111"/>
      <c r="V46" s="324" t="s">
        <v>311</v>
      </c>
      <c r="W46" s="92">
        <v>2</v>
      </c>
      <c r="X46" s="287">
        <v>196.98029999999997</v>
      </c>
      <c r="Y46" s="328">
        <f t="shared" si="0"/>
        <v>393.96059999999994</v>
      </c>
      <c r="Z46" s="18"/>
      <c r="AA46" s="336">
        <v>0</v>
      </c>
      <c r="AB46" s="337">
        <f t="shared" si="1"/>
        <v>0</v>
      </c>
      <c r="AC46" s="338">
        <v>0</v>
      </c>
      <c r="AD46" s="339">
        <f t="shared" si="2"/>
        <v>0</v>
      </c>
      <c r="AE46" s="340">
        <f t="shared" si="3"/>
        <v>0</v>
      </c>
    </row>
    <row r="47" spans="1:33" ht="105" x14ac:dyDescent="0.25">
      <c r="A47" s="15"/>
      <c r="B47" s="85" t="s">
        <v>49</v>
      </c>
      <c r="C47" s="88" t="s">
        <v>341</v>
      </c>
      <c r="D47" s="87" t="s">
        <v>25</v>
      </c>
      <c r="E47" s="88" t="s">
        <v>356</v>
      </c>
      <c r="F47" s="350"/>
      <c r="G47" s="350"/>
      <c r="H47" s="89">
        <v>27</v>
      </c>
      <c r="I47" s="350"/>
      <c r="J47" s="88" t="s">
        <v>357</v>
      </c>
      <c r="K47" s="90" t="s">
        <v>311</v>
      </c>
      <c r="L47" s="92">
        <v>1</v>
      </c>
      <c r="M47" s="91">
        <v>22.53</v>
      </c>
      <c r="N47" s="93">
        <v>22.53</v>
      </c>
      <c r="O47" s="327"/>
      <c r="P47" s="328" t="e">
        <v>#VALUE!</v>
      </c>
      <c r="Q47" s="329" t="e">
        <f t="shared" si="8"/>
        <v>#VALUE!</v>
      </c>
      <c r="R47" s="287">
        <v>0</v>
      </c>
      <c r="S47" s="287">
        <v>19.150500000000001</v>
      </c>
      <c r="T47" s="329">
        <f t="shared" si="9"/>
        <v>19.150500000000001</v>
      </c>
      <c r="U47" s="111"/>
      <c r="V47" s="90" t="s">
        <v>311</v>
      </c>
      <c r="W47" s="92">
        <v>1</v>
      </c>
      <c r="X47" s="287">
        <v>19.150500000000001</v>
      </c>
      <c r="Y47" s="328">
        <f t="shared" si="0"/>
        <v>19.150500000000001</v>
      </c>
      <c r="Z47" s="18"/>
      <c r="AA47" s="336">
        <v>0</v>
      </c>
      <c r="AB47" s="337">
        <f t="shared" si="1"/>
        <v>0</v>
      </c>
      <c r="AC47" s="338">
        <v>0</v>
      </c>
      <c r="AD47" s="339">
        <f t="shared" si="2"/>
        <v>0</v>
      </c>
      <c r="AE47" s="340">
        <f t="shared" si="3"/>
        <v>0</v>
      </c>
    </row>
    <row r="48" spans="1:33" ht="120" x14ac:dyDescent="0.25">
      <c r="A48" s="15"/>
      <c r="B48" s="85" t="s">
        <v>49</v>
      </c>
      <c r="C48" s="88" t="s">
        <v>341</v>
      </c>
      <c r="D48" s="87" t="s">
        <v>25</v>
      </c>
      <c r="E48" s="88" t="s">
        <v>358</v>
      </c>
      <c r="F48" s="350"/>
      <c r="G48" s="350"/>
      <c r="H48" s="89">
        <v>41</v>
      </c>
      <c r="I48" s="350"/>
      <c r="J48" s="88" t="s">
        <v>359</v>
      </c>
      <c r="K48" s="90" t="s">
        <v>311</v>
      </c>
      <c r="L48" s="92">
        <v>1</v>
      </c>
      <c r="M48" s="91">
        <v>29.34</v>
      </c>
      <c r="N48" s="93">
        <v>29.34</v>
      </c>
      <c r="O48" s="327"/>
      <c r="P48" s="328" t="e">
        <v>#VALUE!</v>
      </c>
      <c r="Q48" s="329" t="e">
        <f t="shared" si="8"/>
        <v>#VALUE!</v>
      </c>
      <c r="R48" s="287">
        <v>0</v>
      </c>
      <c r="S48" s="287">
        <v>24.939</v>
      </c>
      <c r="T48" s="329">
        <f t="shared" si="9"/>
        <v>24.939</v>
      </c>
      <c r="U48" s="111"/>
      <c r="V48" s="90" t="s">
        <v>311</v>
      </c>
      <c r="W48" s="92">
        <v>1</v>
      </c>
      <c r="X48" s="287">
        <v>24.939</v>
      </c>
      <c r="Y48" s="328">
        <f t="shared" si="0"/>
        <v>24.939</v>
      </c>
      <c r="Z48" s="18"/>
      <c r="AA48" s="336">
        <v>0</v>
      </c>
      <c r="AB48" s="337">
        <f t="shared" si="1"/>
        <v>0</v>
      </c>
      <c r="AC48" s="338">
        <v>0</v>
      </c>
      <c r="AD48" s="339">
        <f t="shared" si="2"/>
        <v>0</v>
      </c>
      <c r="AE48" s="340">
        <f t="shared" si="3"/>
        <v>0</v>
      </c>
    </row>
    <row r="49" spans="1:33" ht="45" x14ac:dyDescent="0.25">
      <c r="A49" s="15"/>
      <c r="B49" s="85" t="s">
        <v>49</v>
      </c>
      <c r="C49" s="88" t="s">
        <v>341</v>
      </c>
      <c r="D49" s="87" t="s">
        <v>25</v>
      </c>
      <c r="E49" s="88" t="s">
        <v>364</v>
      </c>
      <c r="F49" s="350"/>
      <c r="G49" s="350"/>
      <c r="H49" s="89">
        <v>93</v>
      </c>
      <c r="I49" s="350"/>
      <c r="J49" s="88" t="s">
        <v>365</v>
      </c>
      <c r="K49" s="90" t="s">
        <v>311</v>
      </c>
      <c r="L49" s="92">
        <v>1</v>
      </c>
      <c r="M49" s="91">
        <v>550</v>
      </c>
      <c r="N49" s="93">
        <v>550</v>
      </c>
      <c r="O49" s="327"/>
      <c r="P49" s="328" t="e">
        <v>#VALUE!</v>
      </c>
      <c r="Q49" s="329" t="e">
        <f t="shared" si="8"/>
        <v>#VALUE!</v>
      </c>
      <c r="R49" s="287">
        <v>0</v>
      </c>
      <c r="S49" s="287">
        <v>440</v>
      </c>
      <c r="T49" s="329">
        <f t="shared" si="9"/>
        <v>440</v>
      </c>
      <c r="U49" s="111"/>
      <c r="V49" s="90" t="s">
        <v>311</v>
      </c>
      <c r="W49" s="92">
        <v>1</v>
      </c>
      <c r="X49" s="287">
        <v>440</v>
      </c>
      <c r="Y49" s="328">
        <f t="shared" si="0"/>
        <v>440</v>
      </c>
      <c r="Z49" s="18"/>
      <c r="AA49" s="336">
        <v>0</v>
      </c>
      <c r="AB49" s="337">
        <f t="shared" si="1"/>
        <v>0</v>
      </c>
      <c r="AC49" s="338">
        <v>0</v>
      </c>
      <c r="AD49" s="339">
        <f t="shared" si="2"/>
        <v>0</v>
      </c>
      <c r="AE49" s="340">
        <f t="shared" si="3"/>
        <v>0</v>
      </c>
    </row>
    <row r="50" spans="1:33" ht="45" x14ac:dyDescent="0.25">
      <c r="A50" s="15"/>
      <c r="B50" s="85" t="s">
        <v>49</v>
      </c>
      <c r="C50" s="88" t="s">
        <v>341</v>
      </c>
      <c r="D50" s="87" t="s">
        <v>25</v>
      </c>
      <c r="E50" s="88" t="s">
        <v>352</v>
      </c>
      <c r="F50" s="350"/>
      <c r="G50" s="350"/>
      <c r="H50" s="89">
        <v>104</v>
      </c>
      <c r="I50" s="350"/>
      <c r="J50" s="88" t="s">
        <v>353</v>
      </c>
      <c r="K50" s="90" t="s">
        <v>311</v>
      </c>
      <c r="L50" s="92">
        <v>2</v>
      </c>
      <c r="M50" s="91">
        <v>3.44</v>
      </c>
      <c r="N50" s="93">
        <v>6.88</v>
      </c>
      <c r="O50" s="327"/>
      <c r="P50" s="328" t="e">
        <v>#VALUE!</v>
      </c>
      <c r="Q50" s="329" t="e">
        <f t="shared" si="8"/>
        <v>#VALUE!</v>
      </c>
      <c r="R50" s="287">
        <v>0</v>
      </c>
      <c r="S50" s="287">
        <v>3.0495599999999996</v>
      </c>
      <c r="T50" s="329">
        <f t="shared" si="9"/>
        <v>6.0991199999999992</v>
      </c>
      <c r="U50" s="111"/>
      <c r="V50" s="90" t="s">
        <v>311</v>
      </c>
      <c r="W50" s="92">
        <v>2</v>
      </c>
      <c r="X50" s="287">
        <v>3.0495599999999996</v>
      </c>
      <c r="Y50" s="328">
        <f t="shared" si="0"/>
        <v>6.0991199999999992</v>
      </c>
      <c r="Z50" s="18"/>
      <c r="AA50" s="336">
        <v>0</v>
      </c>
      <c r="AB50" s="337">
        <f t="shared" si="1"/>
        <v>0</v>
      </c>
      <c r="AC50" s="338">
        <v>0</v>
      </c>
      <c r="AD50" s="339">
        <f t="shared" si="2"/>
        <v>0</v>
      </c>
      <c r="AE50" s="340">
        <f t="shared" si="3"/>
        <v>0</v>
      </c>
    </row>
    <row r="51" spans="1:33" ht="90" x14ac:dyDescent="0.25">
      <c r="A51" s="15"/>
      <c r="B51" s="85" t="s">
        <v>49</v>
      </c>
      <c r="C51" s="88" t="s">
        <v>341</v>
      </c>
      <c r="D51" s="87" t="s">
        <v>25</v>
      </c>
      <c r="E51" s="88" t="s">
        <v>366</v>
      </c>
      <c r="F51" s="350"/>
      <c r="G51" s="350"/>
      <c r="H51" s="89">
        <v>115</v>
      </c>
      <c r="I51" s="350"/>
      <c r="J51" s="88" t="s">
        <v>367</v>
      </c>
      <c r="K51" s="90" t="s">
        <v>311</v>
      </c>
      <c r="L51" s="92">
        <v>2</v>
      </c>
      <c r="M51" s="91">
        <v>70.11</v>
      </c>
      <c r="N51" s="93">
        <v>140.22</v>
      </c>
      <c r="O51" s="327"/>
      <c r="P51" s="328" t="e">
        <v>#VALUE!</v>
      </c>
      <c r="Q51" s="329" t="e">
        <f t="shared" si="8"/>
        <v>#VALUE!</v>
      </c>
      <c r="R51" s="287">
        <v>0</v>
      </c>
      <c r="S51" s="287">
        <v>56.088000000000001</v>
      </c>
      <c r="T51" s="329">
        <f t="shared" si="9"/>
        <v>112.176</v>
      </c>
      <c r="U51" s="111"/>
      <c r="V51" s="90" t="s">
        <v>311</v>
      </c>
      <c r="W51" s="92">
        <v>2</v>
      </c>
      <c r="X51" s="287">
        <v>56.088000000000001</v>
      </c>
      <c r="Y51" s="328">
        <f t="shared" si="0"/>
        <v>112.176</v>
      </c>
      <c r="Z51" s="18"/>
      <c r="AA51" s="336">
        <v>0</v>
      </c>
      <c r="AB51" s="337">
        <f t="shared" si="1"/>
        <v>0</v>
      </c>
      <c r="AC51" s="338">
        <v>0</v>
      </c>
      <c r="AD51" s="339">
        <f t="shared" si="2"/>
        <v>0</v>
      </c>
      <c r="AE51" s="340">
        <f t="shared" si="3"/>
        <v>0</v>
      </c>
    </row>
    <row r="52" spans="1:33" ht="45.75" x14ac:dyDescent="0.25">
      <c r="A52" s="15"/>
      <c r="B52" s="85" t="s">
        <v>49</v>
      </c>
      <c r="C52" s="88" t="s">
        <v>341</v>
      </c>
      <c r="D52" s="87" t="s">
        <v>25</v>
      </c>
      <c r="E52" s="94" t="s">
        <v>354</v>
      </c>
      <c r="F52" s="350"/>
      <c r="G52" s="350"/>
      <c r="H52" s="89">
        <v>175</v>
      </c>
      <c r="I52" s="350"/>
      <c r="J52" s="95" t="s">
        <v>355</v>
      </c>
      <c r="K52" s="90" t="s">
        <v>311</v>
      </c>
      <c r="L52" s="92">
        <v>2</v>
      </c>
      <c r="M52" s="91">
        <v>9.81</v>
      </c>
      <c r="N52" s="93">
        <v>19.62</v>
      </c>
      <c r="O52" s="327"/>
      <c r="P52" s="328" t="e">
        <v>#VALUE!</v>
      </c>
      <c r="Q52" s="329" t="e">
        <f t="shared" si="8"/>
        <v>#VALUE!</v>
      </c>
      <c r="R52" s="287">
        <v>0</v>
      </c>
      <c r="S52" s="287">
        <v>8.6965649999999997</v>
      </c>
      <c r="T52" s="329">
        <f t="shared" si="9"/>
        <v>17.393129999999999</v>
      </c>
      <c r="U52" s="111"/>
      <c r="V52" s="90" t="s">
        <v>311</v>
      </c>
      <c r="W52" s="92">
        <v>2</v>
      </c>
      <c r="X52" s="287">
        <v>8.6965649999999997</v>
      </c>
      <c r="Y52" s="328">
        <f t="shared" si="0"/>
        <v>17.393129999999999</v>
      </c>
      <c r="Z52" s="18"/>
      <c r="AA52" s="336">
        <v>0</v>
      </c>
      <c r="AB52" s="337">
        <f t="shared" si="1"/>
        <v>0</v>
      </c>
      <c r="AC52" s="338">
        <v>0</v>
      </c>
      <c r="AD52" s="339">
        <f t="shared" si="2"/>
        <v>0</v>
      </c>
      <c r="AE52" s="340">
        <f t="shared" si="3"/>
        <v>0</v>
      </c>
    </row>
    <row r="53" spans="1:33" ht="75.75" x14ac:dyDescent="0.25">
      <c r="A53" s="15"/>
      <c r="B53" s="85" t="s">
        <v>49</v>
      </c>
      <c r="C53" s="88" t="s">
        <v>341</v>
      </c>
      <c r="D53" s="87" t="s">
        <v>25</v>
      </c>
      <c r="E53" s="94" t="s">
        <v>342</v>
      </c>
      <c r="F53" s="350"/>
      <c r="G53" s="350"/>
      <c r="H53" s="89">
        <v>180</v>
      </c>
      <c r="I53" s="350"/>
      <c r="J53" s="95" t="s">
        <v>343</v>
      </c>
      <c r="K53" s="90" t="s">
        <v>311</v>
      </c>
      <c r="L53" s="92">
        <v>1</v>
      </c>
      <c r="M53" s="91">
        <v>62.11</v>
      </c>
      <c r="N53" s="93">
        <v>62.11</v>
      </c>
      <c r="O53" s="327"/>
      <c r="P53" s="328" t="e">
        <v>#VALUE!</v>
      </c>
      <c r="Q53" s="329" t="e">
        <f t="shared" si="8"/>
        <v>#VALUE!</v>
      </c>
      <c r="R53" s="287">
        <v>0</v>
      </c>
      <c r="S53" s="287">
        <v>55.060514999999995</v>
      </c>
      <c r="T53" s="329">
        <f t="shared" si="9"/>
        <v>55.060514999999995</v>
      </c>
      <c r="U53" s="111"/>
      <c r="V53" s="90" t="s">
        <v>311</v>
      </c>
      <c r="W53" s="92">
        <v>1</v>
      </c>
      <c r="X53" s="287">
        <v>55.060514999999995</v>
      </c>
      <c r="Y53" s="328">
        <f t="shared" si="0"/>
        <v>55.060514999999995</v>
      </c>
      <c r="Z53" s="18"/>
      <c r="AA53" s="336">
        <v>0</v>
      </c>
      <c r="AB53" s="337">
        <f>Y53*AA53</f>
        <v>0</v>
      </c>
      <c r="AC53" s="338">
        <v>0</v>
      </c>
      <c r="AD53" s="339">
        <f t="shared" ref="AD53:AD59" si="10">Y53*AC53</f>
        <v>0</v>
      </c>
      <c r="AE53" s="340">
        <f t="shared" si="3"/>
        <v>0</v>
      </c>
    </row>
    <row r="54" spans="1:33" ht="90.75" x14ac:dyDescent="0.25">
      <c r="A54" s="21"/>
      <c r="B54" s="85" t="s">
        <v>49</v>
      </c>
      <c r="C54" s="88" t="s">
        <v>341</v>
      </c>
      <c r="D54" s="87" t="s">
        <v>25</v>
      </c>
      <c r="E54" s="94" t="s">
        <v>370</v>
      </c>
      <c r="F54" s="324"/>
      <c r="G54" s="324"/>
      <c r="H54" s="89">
        <v>186</v>
      </c>
      <c r="I54" s="324"/>
      <c r="J54" s="96" t="s">
        <v>371</v>
      </c>
      <c r="K54" s="90" t="s">
        <v>311</v>
      </c>
      <c r="L54" s="92">
        <v>1</v>
      </c>
      <c r="M54" s="91">
        <v>86.88</v>
      </c>
      <c r="N54" s="93">
        <v>86.88</v>
      </c>
      <c r="O54" s="327"/>
      <c r="P54" s="328" t="e">
        <v>#VALUE!</v>
      </c>
      <c r="Q54" s="329" t="e">
        <f t="shared" si="8"/>
        <v>#VALUE!</v>
      </c>
      <c r="R54" s="287">
        <v>0</v>
      </c>
      <c r="S54" s="287">
        <v>69.504000000000005</v>
      </c>
      <c r="T54" s="329">
        <f t="shared" si="9"/>
        <v>69.504000000000005</v>
      </c>
      <c r="U54" s="111"/>
      <c r="V54" s="90" t="s">
        <v>311</v>
      </c>
      <c r="W54" s="92">
        <v>1</v>
      </c>
      <c r="X54" s="287">
        <v>69.504000000000005</v>
      </c>
      <c r="Y54" s="328">
        <f t="shared" si="0"/>
        <v>69.504000000000005</v>
      </c>
      <c r="Z54" s="18"/>
      <c r="AA54" s="336">
        <v>0</v>
      </c>
      <c r="AB54" s="337">
        <f t="shared" ref="AB54:AB59" si="11">Y54*AA54</f>
        <v>0</v>
      </c>
      <c r="AC54" s="338">
        <v>0</v>
      </c>
      <c r="AD54" s="339">
        <f t="shared" si="10"/>
        <v>0</v>
      </c>
      <c r="AE54" s="340">
        <f t="shared" si="3"/>
        <v>0</v>
      </c>
    </row>
    <row r="55" spans="1:33" ht="15.75" x14ac:dyDescent="0.25">
      <c r="A55" s="21"/>
      <c r="B55" s="85" t="s">
        <v>49</v>
      </c>
      <c r="C55" s="88" t="s">
        <v>341</v>
      </c>
      <c r="D55" s="87" t="s">
        <v>25</v>
      </c>
      <c r="E55" s="97" t="s">
        <v>424</v>
      </c>
      <c r="F55" s="324"/>
      <c r="G55" s="324"/>
      <c r="H55" s="89">
        <v>190</v>
      </c>
      <c r="I55" s="324"/>
      <c r="J55" s="98" t="s">
        <v>379</v>
      </c>
      <c r="K55" s="90" t="s">
        <v>311</v>
      </c>
      <c r="L55" s="92">
        <v>1</v>
      </c>
      <c r="M55" s="99">
        <v>1500</v>
      </c>
      <c r="N55" s="93">
        <v>1500</v>
      </c>
      <c r="O55" s="327"/>
      <c r="P55" s="328" t="e">
        <v>#VALUE!</v>
      </c>
      <c r="Q55" s="329">
        <f t="shared" si="8"/>
        <v>1500</v>
      </c>
      <c r="R55" s="287" t="s">
        <v>381</v>
      </c>
      <c r="S55" s="287">
        <v>1500</v>
      </c>
      <c r="T55" s="329">
        <f t="shared" si="9"/>
        <v>1500</v>
      </c>
      <c r="U55" s="111"/>
      <c r="V55" s="90" t="s">
        <v>311</v>
      </c>
      <c r="W55" s="92">
        <v>1</v>
      </c>
      <c r="X55" s="99">
        <v>1500</v>
      </c>
      <c r="Y55" s="328">
        <f t="shared" si="0"/>
        <v>1500</v>
      </c>
      <c r="Z55" s="18"/>
      <c r="AA55" s="336">
        <v>0</v>
      </c>
      <c r="AB55" s="337">
        <f t="shared" si="11"/>
        <v>0</v>
      </c>
      <c r="AC55" s="338">
        <v>0</v>
      </c>
      <c r="AD55" s="339">
        <f t="shared" si="10"/>
        <v>0</v>
      </c>
      <c r="AE55" s="340">
        <f t="shared" si="3"/>
        <v>0</v>
      </c>
    </row>
    <row r="56" spans="1:33" ht="26.25" x14ac:dyDescent="0.25">
      <c r="A56" s="21"/>
      <c r="B56" s="85" t="s">
        <v>49</v>
      </c>
      <c r="C56" s="88" t="s">
        <v>341</v>
      </c>
      <c r="D56" s="87" t="s">
        <v>25</v>
      </c>
      <c r="E56" s="100" t="s">
        <v>425</v>
      </c>
      <c r="F56" s="324"/>
      <c r="G56" s="324"/>
      <c r="H56" s="89">
        <v>191</v>
      </c>
      <c r="I56" s="324"/>
      <c r="J56" s="98" t="s">
        <v>379</v>
      </c>
      <c r="K56" s="90" t="s">
        <v>311</v>
      </c>
      <c r="L56" s="92">
        <v>1</v>
      </c>
      <c r="M56" s="99">
        <v>100</v>
      </c>
      <c r="N56" s="93">
        <v>100</v>
      </c>
      <c r="O56" s="327"/>
      <c r="P56" s="328" t="e">
        <v>#VALUE!</v>
      </c>
      <c r="Q56" s="329">
        <f t="shared" si="8"/>
        <v>100</v>
      </c>
      <c r="R56" s="287" t="s">
        <v>381</v>
      </c>
      <c r="S56" s="287">
        <v>100</v>
      </c>
      <c r="T56" s="329">
        <f t="shared" si="9"/>
        <v>100</v>
      </c>
      <c r="U56" s="111"/>
      <c r="V56" s="90" t="s">
        <v>311</v>
      </c>
      <c r="W56" s="92">
        <v>1</v>
      </c>
      <c r="X56" s="99">
        <v>100</v>
      </c>
      <c r="Y56" s="328">
        <f t="shared" si="0"/>
        <v>100</v>
      </c>
      <c r="Z56" s="18"/>
      <c r="AA56" s="336">
        <v>0</v>
      </c>
      <c r="AB56" s="337">
        <f t="shared" si="11"/>
        <v>0</v>
      </c>
      <c r="AC56" s="338">
        <v>0</v>
      </c>
      <c r="AD56" s="339">
        <f t="shared" si="10"/>
        <v>0</v>
      </c>
      <c r="AE56" s="340">
        <f>AB56-AD56</f>
        <v>0</v>
      </c>
    </row>
    <row r="57" spans="1:33" ht="15.75" x14ac:dyDescent="0.25">
      <c r="A57" s="21"/>
      <c r="B57" s="85" t="s">
        <v>49</v>
      </c>
      <c r="C57" s="88" t="s">
        <v>341</v>
      </c>
      <c r="D57" s="87" t="s">
        <v>25</v>
      </c>
      <c r="E57" s="100" t="s">
        <v>426</v>
      </c>
      <c r="F57" s="324"/>
      <c r="G57" s="324"/>
      <c r="H57" s="89">
        <v>192</v>
      </c>
      <c r="I57" s="324"/>
      <c r="J57" s="98" t="s">
        <v>379</v>
      </c>
      <c r="K57" s="90" t="s">
        <v>311</v>
      </c>
      <c r="L57" s="92">
        <v>1</v>
      </c>
      <c r="M57" s="99">
        <v>100</v>
      </c>
      <c r="N57" s="93">
        <v>100</v>
      </c>
      <c r="O57" s="327"/>
      <c r="P57" s="328" t="e">
        <v>#VALUE!</v>
      </c>
      <c r="Q57" s="329">
        <f t="shared" si="8"/>
        <v>100</v>
      </c>
      <c r="R57" s="287" t="s">
        <v>381</v>
      </c>
      <c r="S57" s="287">
        <v>100</v>
      </c>
      <c r="T57" s="329">
        <f t="shared" si="9"/>
        <v>100</v>
      </c>
      <c r="U57" s="111"/>
      <c r="V57" s="90" t="s">
        <v>311</v>
      </c>
      <c r="W57" s="92">
        <v>1</v>
      </c>
      <c r="X57" s="99">
        <v>100</v>
      </c>
      <c r="Y57" s="328">
        <f t="shared" si="0"/>
        <v>100</v>
      </c>
      <c r="Z57" s="18"/>
      <c r="AA57" s="336">
        <v>0</v>
      </c>
      <c r="AB57" s="337">
        <f t="shared" si="11"/>
        <v>0</v>
      </c>
      <c r="AC57" s="338">
        <v>0</v>
      </c>
      <c r="AD57" s="339">
        <f t="shared" si="10"/>
        <v>0</v>
      </c>
      <c r="AE57" s="340">
        <f t="shared" si="3"/>
        <v>0</v>
      </c>
    </row>
    <row r="58" spans="1:33" ht="15.75" x14ac:dyDescent="0.25">
      <c r="A58" s="21"/>
      <c r="B58" s="85" t="s">
        <v>49</v>
      </c>
      <c r="C58" s="88" t="s">
        <v>341</v>
      </c>
      <c r="D58" s="87" t="s">
        <v>25</v>
      </c>
      <c r="E58" s="100" t="s">
        <v>427</v>
      </c>
      <c r="F58" s="324"/>
      <c r="G58" s="324"/>
      <c r="H58" s="89">
        <v>193</v>
      </c>
      <c r="I58" s="324"/>
      <c r="J58" s="98" t="s">
        <v>379</v>
      </c>
      <c r="K58" s="90" t="s">
        <v>311</v>
      </c>
      <c r="L58" s="92">
        <v>1</v>
      </c>
      <c r="M58" s="99">
        <v>100</v>
      </c>
      <c r="N58" s="93">
        <v>100</v>
      </c>
      <c r="O58" s="327"/>
      <c r="P58" s="328" t="e">
        <v>#VALUE!</v>
      </c>
      <c r="Q58" s="329">
        <f t="shared" si="8"/>
        <v>100</v>
      </c>
      <c r="R58" s="287" t="s">
        <v>381</v>
      </c>
      <c r="S58" s="287">
        <v>100</v>
      </c>
      <c r="T58" s="329">
        <f t="shared" si="9"/>
        <v>100</v>
      </c>
      <c r="U58" s="111"/>
      <c r="V58" s="90" t="s">
        <v>311</v>
      </c>
      <c r="W58" s="92">
        <v>1</v>
      </c>
      <c r="X58" s="99">
        <v>100</v>
      </c>
      <c r="Y58" s="328">
        <f t="shared" si="0"/>
        <v>100</v>
      </c>
      <c r="Z58" s="18"/>
      <c r="AA58" s="336">
        <v>0</v>
      </c>
      <c r="AB58" s="337">
        <f t="shared" si="11"/>
        <v>0</v>
      </c>
      <c r="AC58" s="338">
        <v>0</v>
      </c>
      <c r="AD58" s="339">
        <f t="shared" si="10"/>
        <v>0</v>
      </c>
      <c r="AE58" s="340">
        <f t="shared" si="3"/>
        <v>0</v>
      </c>
    </row>
    <row r="59" spans="1:33" ht="15.75" x14ac:dyDescent="0.25">
      <c r="A59" s="21"/>
      <c r="B59" s="85" t="s">
        <v>49</v>
      </c>
      <c r="C59" s="88" t="s">
        <v>341</v>
      </c>
      <c r="D59" s="87" t="s">
        <v>25</v>
      </c>
      <c r="E59" s="100"/>
      <c r="F59" s="324"/>
      <c r="G59" s="324"/>
      <c r="H59" s="89">
        <v>194</v>
      </c>
      <c r="I59" s="324"/>
      <c r="J59" s="98" t="s">
        <v>379</v>
      </c>
      <c r="K59" s="90" t="s">
        <v>311</v>
      </c>
      <c r="L59" s="92">
        <v>1</v>
      </c>
      <c r="M59" s="99">
        <v>350</v>
      </c>
      <c r="N59" s="93">
        <v>350</v>
      </c>
      <c r="O59" s="327"/>
      <c r="P59" s="328" t="e">
        <v>#VALUE!</v>
      </c>
      <c r="Q59" s="329">
        <f t="shared" si="8"/>
        <v>350</v>
      </c>
      <c r="R59" s="287" t="s">
        <v>381</v>
      </c>
      <c r="S59" s="287">
        <v>350</v>
      </c>
      <c r="T59" s="329">
        <f t="shared" si="9"/>
        <v>350</v>
      </c>
      <c r="U59" s="111"/>
      <c r="V59" s="90" t="s">
        <v>311</v>
      </c>
      <c r="W59" s="92">
        <v>1</v>
      </c>
      <c r="X59" s="99">
        <v>350</v>
      </c>
      <c r="Y59" s="328">
        <f t="shared" si="0"/>
        <v>350</v>
      </c>
      <c r="Z59" s="18"/>
      <c r="AA59" s="336">
        <v>0</v>
      </c>
      <c r="AB59" s="337">
        <f t="shared" si="11"/>
        <v>0</v>
      </c>
      <c r="AC59" s="338">
        <v>0</v>
      </c>
      <c r="AD59" s="339">
        <f t="shared" si="10"/>
        <v>0</v>
      </c>
      <c r="AE59" s="340">
        <f t="shared" si="3"/>
        <v>0</v>
      </c>
      <c r="AG59" s="591"/>
    </row>
    <row r="60" spans="1:33" x14ac:dyDescent="0.25">
      <c r="A60" s="21"/>
      <c r="B60" s="346" t="s">
        <v>49</v>
      </c>
      <c r="C60" s="390" t="s">
        <v>24</v>
      </c>
      <c r="D60" s="391" t="s">
        <v>25</v>
      </c>
      <c r="E60" s="392" t="s">
        <v>38</v>
      </c>
      <c r="F60" s="324"/>
      <c r="G60" s="324"/>
      <c r="H60" s="89"/>
      <c r="I60" s="324"/>
      <c r="J60" s="98"/>
      <c r="K60" s="90"/>
      <c r="L60" s="92"/>
      <c r="M60" s="99"/>
      <c r="N60" s="93"/>
      <c r="O60" s="327"/>
      <c r="P60" s="328"/>
      <c r="Q60" s="329"/>
      <c r="R60" s="287"/>
      <c r="S60" s="287"/>
      <c r="T60" s="329"/>
      <c r="U60" s="111"/>
      <c r="V60" s="404" t="s">
        <v>311</v>
      </c>
      <c r="W60" s="373">
        <v>1</v>
      </c>
      <c r="X60" s="397">
        <v>1663.7</v>
      </c>
      <c r="Y60" s="328">
        <f t="shared" ref="Y60:Y82" si="12">W60*X60</f>
        <v>1663.7</v>
      </c>
      <c r="Z60" s="18"/>
      <c r="AA60" s="336">
        <v>1</v>
      </c>
      <c r="AB60" s="337">
        <f t="shared" ref="AB60:AB82" si="13">Y60*AA60</f>
        <v>1663.7</v>
      </c>
      <c r="AC60" s="338">
        <v>1</v>
      </c>
      <c r="AD60" s="339">
        <f t="shared" ref="AD60:AD82" si="14">Y60*AC60</f>
        <v>1663.7</v>
      </c>
      <c r="AE60" s="340">
        <f t="shared" ref="AE60:AE82" si="15">AB60-AD60</f>
        <v>0</v>
      </c>
      <c r="AG60" s="592">
        <v>1663.7</v>
      </c>
    </row>
    <row r="61" spans="1:33" x14ac:dyDescent="0.25">
      <c r="A61" s="21"/>
      <c r="B61" s="346" t="s">
        <v>49</v>
      </c>
      <c r="C61" s="390" t="s">
        <v>24</v>
      </c>
      <c r="D61" s="391" t="s">
        <v>25</v>
      </c>
      <c r="E61" s="393" t="s">
        <v>692</v>
      </c>
      <c r="F61" s="324"/>
      <c r="G61" s="324"/>
      <c r="H61" s="89"/>
      <c r="I61" s="324"/>
      <c r="J61" s="98"/>
      <c r="K61" s="90"/>
      <c r="L61" s="92"/>
      <c r="M61" s="99"/>
      <c r="N61" s="93"/>
      <c r="O61" s="327"/>
      <c r="P61" s="328"/>
      <c r="Q61" s="329"/>
      <c r="R61" s="287"/>
      <c r="S61" s="287"/>
      <c r="T61" s="329"/>
      <c r="U61" s="111"/>
      <c r="V61" s="404" t="s">
        <v>284</v>
      </c>
      <c r="W61" s="373">
        <v>1</v>
      </c>
      <c r="X61" s="398">
        <v>110</v>
      </c>
      <c r="Y61" s="328">
        <f t="shared" si="12"/>
        <v>110</v>
      </c>
      <c r="Z61" s="18"/>
      <c r="AA61" s="336">
        <v>1</v>
      </c>
      <c r="AB61" s="337">
        <f t="shared" si="13"/>
        <v>110</v>
      </c>
      <c r="AC61" s="338">
        <v>0</v>
      </c>
      <c r="AD61" s="339">
        <f t="shared" si="14"/>
        <v>0</v>
      </c>
      <c r="AE61" s="340">
        <f t="shared" si="15"/>
        <v>110</v>
      </c>
      <c r="AG61" s="592"/>
    </row>
    <row r="62" spans="1:33" ht="45" x14ac:dyDescent="0.25">
      <c r="A62" s="21"/>
      <c r="B62" s="346" t="s">
        <v>49</v>
      </c>
      <c r="C62" s="392" t="s">
        <v>72</v>
      </c>
      <c r="D62" s="391" t="s">
        <v>25</v>
      </c>
      <c r="E62" s="392" t="s">
        <v>693</v>
      </c>
      <c r="F62" s="324"/>
      <c r="G62" s="324"/>
      <c r="H62" s="89"/>
      <c r="I62" s="324"/>
      <c r="J62" s="98"/>
      <c r="K62" s="90"/>
      <c r="L62" s="92"/>
      <c r="M62" s="99"/>
      <c r="N62" s="93"/>
      <c r="O62" s="327"/>
      <c r="P62" s="328"/>
      <c r="Q62" s="329"/>
      <c r="R62" s="287"/>
      <c r="S62" s="287"/>
      <c r="T62" s="329"/>
      <c r="U62" s="111"/>
      <c r="V62" s="404" t="s">
        <v>311</v>
      </c>
      <c r="W62" s="373">
        <v>1</v>
      </c>
      <c r="X62" s="399">
        <v>1000</v>
      </c>
      <c r="Y62" s="328">
        <f t="shared" si="12"/>
        <v>1000</v>
      </c>
      <c r="Z62" s="18"/>
      <c r="AA62" s="336">
        <v>0</v>
      </c>
      <c r="AB62" s="337">
        <f t="shared" si="13"/>
        <v>0</v>
      </c>
      <c r="AC62" s="338">
        <v>0</v>
      </c>
      <c r="AD62" s="339">
        <f t="shared" si="14"/>
        <v>0</v>
      </c>
      <c r="AE62" s="340">
        <f t="shared" si="15"/>
        <v>0</v>
      </c>
      <c r="AG62" s="591"/>
    </row>
    <row r="63" spans="1:33" ht="30" x14ac:dyDescent="0.25">
      <c r="A63" s="21"/>
      <c r="B63" s="346" t="s">
        <v>49</v>
      </c>
      <c r="C63" s="351" t="s">
        <v>164</v>
      </c>
      <c r="D63" s="391" t="s">
        <v>25</v>
      </c>
      <c r="E63" s="396" t="s">
        <v>694</v>
      </c>
      <c r="F63" s="324"/>
      <c r="G63" s="324"/>
      <c r="H63" s="89"/>
      <c r="I63" s="324"/>
      <c r="J63" s="98"/>
      <c r="K63" s="90"/>
      <c r="L63" s="92"/>
      <c r="M63" s="99"/>
      <c r="N63" s="93"/>
      <c r="O63" s="327"/>
      <c r="P63" s="328"/>
      <c r="Q63" s="329"/>
      <c r="R63" s="287"/>
      <c r="S63" s="287"/>
      <c r="T63" s="329"/>
      <c r="U63" s="111"/>
      <c r="V63" s="404" t="s">
        <v>57</v>
      </c>
      <c r="W63" s="373">
        <v>12</v>
      </c>
      <c r="X63" s="398">
        <v>30</v>
      </c>
      <c r="Y63" s="328">
        <f t="shared" si="12"/>
        <v>360</v>
      </c>
      <c r="Z63" s="18"/>
      <c r="AA63" s="336">
        <v>1</v>
      </c>
      <c r="AB63" s="337">
        <f t="shared" si="13"/>
        <v>360</v>
      </c>
      <c r="AC63" s="338">
        <v>0</v>
      </c>
      <c r="AD63" s="339">
        <f t="shared" si="14"/>
        <v>0</v>
      </c>
      <c r="AE63" s="340">
        <f t="shared" si="15"/>
        <v>360</v>
      </c>
      <c r="AF63" s="600" t="s">
        <v>792</v>
      </c>
    </row>
    <row r="64" spans="1:33" ht="45" x14ac:dyDescent="0.25">
      <c r="A64" s="21"/>
      <c r="B64" s="346" t="s">
        <v>49</v>
      </c>
      <c r="C64" s="351" t="s">
        <v>164</v>
      </c>
      <c r="D64" s="391" t="s">
        <v>25</v>
      </c>
      <c r="E64" s="396" t="s">
        <v>695</v>
      </c>
      <c r="F64" s="324"/>
      <c r="G64" s="324"/>
      <c r="H64" s="89"/>
      <c r="I64" s="324"/>
      <c r="J64" s="98"/>
      <c r="K64" s="90"/>
      <c r="L64" s="92"/>
      <c r="M64" s="99"/>
      <c r="N64" s="93"/>
      <c r="O64" s="327"/>
      <c r="P64" s="328"/>
      <c r="Q64" s="329"/>
      <c r="R64" s="287"/>
      <c r="S64" s="287"/>
      <c r="T64" s="329"/>
      <c r="U64" s="111"/>
      <c r="V64" s="404" t="s">
        <v>57</v>
      </c>
      <c r="W64" s="373">
        <v>12</v>
      </c>
      <c r="X64" s="398">
        <v>143.43</v>
      </c>
      <c r="Y64" s="328">
        <f t="shared" si="12"/>
        <v>1721.16</v>
      </c>
      <c r="Z64" s="18"/>
      <c r="AA64" s="336">
        <v>1</v>
      </c>
      <c r="AB64" s="337">
        <f t="shared" si="13"/>
        <v>1721.16</v>
      </c>
      <c r="AC64" s="338">
        <v>1</v>
      </c>
      <c r="AD64" s="339">
        <f t="shared" si="14"/>
        <v>1721.16</v>
      </c>
      <c r="AE64" s="340">
        <f t="shared" si="15"/>
        <v>0</v>
      </c>
    </row>
    <row r="65" spans="1:33" x14ac:dyDescent="0.25">
      <c r="A65" s="21"/>
      <c r="B65" s="346" t="s">
        <v>49</v>
      </c>
      <c r="C65" s="351" t="s">
        <v>164</v>
      </c>
      <c r="D65" s="391" t="s">
        <v>25</v>
      </c>
      <c r="E65" s="396" t="s">
        <v>696</v>
      </c>
      <c r="F65" s="324"/>
      <c r="G65" s="324"/>
      <c r="H65" s="89"/>
      <c r="I65" s="324"/>
      <c r="J65" s="98"/>
      <c r="K65" s="90"/>
      <c r="L65" s="92"/>
      <c r="M65" s="99"/>
      <c r="N65" s="93"/>
      <c r="O65" s="327"/>
      <c r="P65" s="328"/>
      <c r="Q65" s="329"/>
      <c r="R65" s="287"/>
      <c r="S65" s="287"/>
      <c r="T65" s="329"/>
      <c r="U65" s="111"/>
      <c r="V65" s="404" t="s">
        <v>311</v>
      </c>
      <c r="W65" s="373">
        <v>1</v>
      </c>
      <c r="X65" s="398">
        <v>100</v>
      </c>
      <c r="Y65" s="328">
        <f t="shared" si="12"/>
        <v>100</v>
      </c>
      <c r="Z65" s="18"/>
      <c r="AA65" s="336">
        <v>0</v>
      </c>
      <c r="AB65" s="337">
        <f t="shared" si="13"/>
        <v>0</v>
      </c>
      <c r="AC65" s="338">
        <v>0</v>
      </c>
      <c r="AD65" s="339">
        <f t="shared" si="14"/>
        <v>0</v>
      </c>
      <c r="AE65" s="340">
        <f t="shared" si="15"/>
        <v>0</v>
      </c>
    </row>
    <row r="66" spans="1:33" x14ac:dyDescent="0.25">
      <c r="A66" s="21"/>
      <c r="B66" s="346" t="s">
        <v>49</v>
      </c>
      <c r="C66" s="394" t="s">
        <v>674</v>
      </c>
      <c r="D66" s="391" t="s">
        <v>25</v>
      </c>
      <c r="E66" s="395" t="s">
        <v>697</v>
      </c>
      <c r="F66" s="324"/>
      <c r="G66" s="324"/>
      <c r="H66" s="89"/>
      <c r="I66" s="324"/>
      <c r="J66" s="98"/>
      <c r="K66" s="90"/>
      <c r="L66" s="92"/>
      <c r="M66" s="99"/>
      <c r="N66" s="93"/>
      <c r="O66" s="327"/>
      <c r="P66" s="328"/>
      <c r="Q66" s="329"/>
      <c r="R66" s="287"/>
      <c r="S66" s="287"/>
      <c r="T66" s="329"/>
      <c r="U66" s="111"/>
      <c r="V66" s="400" t="s">
        <v>160</v>
      </c>
      <c r="W66" s="400">
        <v>40</v>
      </c>
      <c r="X66" s="405">
        <v>61.75</v>
      </c>
      <c r="Y66" s="328">
        <f t="shared" si="12"/>
        <v>2470</v>
      </c>
      <c r="Z66" s="18"/>
      <c r="AA66" s="336">
        <v>1</v>
      </c>
      <c r="AB66" s="337">
        <f t="shared" si="13"/>
        <v>2470</v>
      </c>
      <c r="AC66" s="338">
        <v>1</v>
      </c>
      <c r="AD66" s="339">
        <f t="shared" si="14"/>
        <v>2470</v>
      </c>
      <c r="AE66" s="340">
        <f t="shared" si="15"/>
        <v>0</v>
      </c>
    </row>
    <row r="67" spans="1:33" ht="120" x14ac:dyDescent="0.25">
      <c r="A67" s="21"/>
      <c r="B67" s="346" t="s">
        <v>49</v>
      </c>
      <c r="C67" s="351" t="s">
        <v>72</v>
      </c>
      <c r="D67" s="391" t="s">
        <v>25</v>
      </c>
      <c r="E67" s="395" t="s">
        <v>662</v>
      </c>
      <c r="F67" s="324"/>
      <c r="G67" s="324"/>
      <c r="H67" s="89"/>
      <c r="I67" s="324"/>
      <c r="J67" s="98"/>
      <c r="K67" s="90"/>
      <c r="L67" s="92"/>
      <c r="M67" s="99"/>
      <c r="N67" s="93"/>
      <c r="O67" s="327"/>
      <c r="P67" s="328"/>
      <c r="Q67" s="329"/>
      <c r="R67" s="287"/>
      <c r="S67" s="287"/>
      <c r="T67" s="329"/>
      <c r="U67" s="111"/>
      <c r="V67" s="400" t="s">
        <v>79</v>
      </c>
      <c r="W67" s="400">
        <v>47</v>
      </c>
      <c r="X67" s="401">
        <v>69.040000000000006</v>
      </c>
      <c r="Y67" s="328">
        <f t="shared" si="12"/>
        <v>3244.88</v>
      </c>
      <c r="Z67" s="18"/>
      <c r="AA67" s="336">
        <v>1</v>
      </c>
      <c r="AB67" s="337">
        <f t="shared" si="13"/>
        <v>3244.88</v>
      </c>
      <c r="AC67" s="338">
        <v>1</v>
      </c>
      <c r="AD67" s="339">
        <f t="shared" si="14"/>
        <v>3244.88</v>
      </c>
      <c r="AE67" s="340">
        <f t="shared" si="15"/>
        <v>0</v>
      </c>
    </row>
    <row r="68" spans="1:33" ht="30" x14ac:dyDescent="0.25">
      <c r="A68" s="21"/>
      <c r="B68" s="346" t="s">
        <v>49</v>
      </c>
      <c r="C68" s="351" t="s">
        <v>72</v>
      </c>
      <c r="D68" s="391" t="s">
        <v>25</v>
      </c>
      <c r="E68" s="395" t="s">
        <v>663</v>
      </c>
      <c r="F68" s="324"/>
      <c r="G68" s="324"/>
      <c r="H68" s="89"/>
      <c r="I68" s="324"/>
      <c r="J68" s="98"/>
      <c r="K68" s="90"/>
      <c r="L68" s="92"/>
      <c r="M68" s="99"/>
      <c r="N68" s="93"/>
      <c r="O68" s="327"/>
      <c r="P68" s="328"/>
      <c r="Q68" s="329"/>
      <c r="R68" s="287"/>
      <c r="S68" s="287"/>
      <c r="T68" s="329"/>
      <c r="U68" s="111"/>
      <c r="V68" s="400" t="s">
        <v>75</v>
      </c>
      <c r="W68" s="400">
        <v>34</v>
      </c>
      <c r="X68" s="401">
        <v>11.016</v>
      </c>
      <c r="Y68" s="328">
        <f t="shared" si="12"/>
        <v>374.54399999999998</v>
      </c>
      <c r="Z68" s="18"/>
      <c r="AA68" s="336">
        <v>1</v>
      </c>
      <c r="AB68" s="337">
        <f t="shared" si="13"/>
        <v>374.54399999999998</v>
      </c>
      <c r="AC68" s="338">
        <v>1</v>
      </c>
      <c r="AD68" s="339">
        <f t="shared" si="14"/>
        <v>374.54399999999998</v>
      </c>
      <c r="AE68" s="340">
        <f t="shared" si="15"/>
        <v>0</v>
      </c>
    </row>
    <row r="69" spans="1:33" ht="60" x14ac:dyDescent="0.25">
      <c r="A69" s="21"/>
      <c r="B69" s="346" t="s">
        <v>49</v>
      </c>
      <c r="C69" s="351" t="s">
        <v>72</v>
      </c>
      <c r="D69" s="391" t="s">
        <v>25</v>
      </c>
      <c r="E69" s="395" t="s">
        <v>664</v>
      </c>
      <c r="F69" s="324"/>
      <c r="G69" s="324"/>
      <c r="H69" s="89"/>
      <c r="I69" s="324"/>
      <c r="J69" s="98"/>
      <c r="K69" s="90"/>
      <c r="L69" s="92"/>
      <c r="M69" s="99"/>
      <c r="N69" s="93"/>
      <c r="O69" s="327"/>
      <c r="P69" s="328"/>
      <c r="Q69" s="329"/>
      <c r="R69" s="287"/>
      <c r="S69" s="287"/>
      <c r="T69" s="329"/>
      <c r="U69" s="111"/>
      <c r="V69" s="400" t="s">
        <v>104</v>
      </c>
      <c r="W69" s="400">
        <v>13</v>
      </c>
      <c r="X69" s="401">
        <v>11.327999999999999</v>
      </c>
      <c r="Y69" s="328">
        <f t="shared" si="12"/>
        <v>147.26399999999998</v>
      </c>
      <c r="Z69" s="18"/>
      <c r="AA69" s="336">
        <v>1</v>
      </c>
      <c r="AB69" s="337">
        <f t="shared" si="13"/>
        <v>147.26399999999998</v>
      </c>
      <c r="AC69" s="338">
        <v>1</v>
      </c>
      <c r="AD69" s="339">
        <f t="shared" si="14"/>
        <v>147.26399999999998</v>
      </c>
      <c r="AE69" s="340">
        <f t="shared" si="15"/>
        <v>0</v>
      </c>
    </row>
    <row r="70" spans="1:33" ht="60" x14ac:dyDescent="0.25">
      <c r="A70" s="21"/>
      <c r="B70" s="346" t="s">
        <v>49</v>
      </c>
      <c r="C70" s="351" t="s">
        <v>72</v>
      </c>
      <c r="D70" s="391" t="s">
        <v>25</v>
      </c>
      <c r="E70" s="395" t="s">
        <v>665</v>
      </c>
      <c r="F70" s="324"/>
      <c r="G70" s="324"/>
      <c r="H70" s="89"/>
      <c r="I70" s="324"/>
      <c r="J70" s="98"/>
      <c r="K70" s="90"/>
      <c r="L70" s="92"/>
      <c r="M70" s="99"/>
      <c r="N70" s="93"/>
      <c r="O70" s="327"/>
      <c r="P70" s="328"/>
      <c r="Q70" s="329"/>
      <c r="R70" s="287"/>
      <c r="S70" s="287"/>
      <c r="T70" s="329"/>
      <c r="U70" s="111"/>
      <c r="V70" s="400" t="s">
        <v>104</v>
      </c>
      <c r="W70" s="400">
        <v>15</v>
      </c>
      <c r="X70" s="401">
        <v>21.847999999999999</v>
      </c>
      <c r="Y70" s="328">
        <f t="shared" si="12"/>
        <v>327.71999999999997</v>
      </c>
      <c r="Z70" s="18"/>
      <c r="AA70" s="336">
        <v>1</v>
      </c>
      <c r="AB70" s="337">
        <f t="shared" si="13"/>
        <v>327.71999999999997</v>
      </c>
      <c r="AC70" s="338">
        <v>1</v>
      </c>
      <c r="AD70" s="339">
        <f t="shared" si="14"/>
        <v>327.71999999999997</v>
      </c>
      <c r="AE70" s="340">
        <f t="shared" si="15"/>
        <v>0</v>
      </c>
    </row>
    <row r="71" spans="1:33" ht="75" x14ac:dyDescent="0.25">
      <c r="A71" s="21"/>
      <c r="B71" s="346" t="s">
        <v>49</v>
      </c>
      <c r="C71" s="351" t="s">
        <v>72</v>
      </c>
      <c r="D71" s="391" t="s">
        <v>25</v>
      </c>
      <c r="E71" s="395" t="s">
        <v>666</v>
      </c>
      <c r="F71" s="324"/>
      <c r="G71" s="324"/>
      <c r="H71" s="89"/>
      <c r="I71" s="324"/>
      <c r="J71" s="98"/>
      <c r="K71" s="90"/>
      <c r="L71" s="92"/>
      <c r="M71" s="99"/>
      <c r="N71" s="93"/>
      <c r="O71" s="327"/>
      <c r="P71" s="328"/>
      <c r="Q71" s="329"/>
      <c r="R71" s="287"/>
      <c r="S71" s="287"/>
      <c r="T71" s="329"/>
      <c r="U71" s="111"/>
      <c r="V71" s="400" t="s">
        <v>139</v>
      </c>
      <c r="W71" s="400">
        <v>1</v>
      </c>
      <c r="X71" s="401">
        <v>130.12800000000001</v>
      </c>
      <c r="Y71" s="328">
        <f t="shared" si="12"/>
        <v>130.12800000000001</v>
      </c>
      <c r="Z71" s="18"/>
      <c r="AA71" s="336">
        <v>1</v>
      </c>
      <c r="AB71" s="337">
        <f t="shared" si="13"/>
        <v>130.12800000000001</v>
      </c>
      <c r="AC71" s="338">
        <v>0</v>
      </c>
      <c r="AD71" s="339">
        <f t="shared" si="14"/>
        <v>0</v>
      </c>
      <c r="AE71" s="340">
        <f t="shared" si="15"/>
        <v>130.12800000000001</v>
      </c>
    </row>
    <row r="72" spans="1:33" ht="45" x14ac:dyDescent="0.25">
      <c r="A72" s="21"/>
      <c r="B72" s="346" t="s">
        <v>49</v>
      </c>
      <c r="C72" s="351" t="s">
        <v>72</v>
      </c>
      <c r="D72" s="391" t="s">
        <v>25</v>
      </c>
      <c r="E72" s="395" t="s">
        <v>698</v>
      </c>
      <c r="F72" s="324"/>
      <c r="G72" s="324"/>
      <c r="H72" s="89"/>
      <c r="I72" s="324"/>
      <c r="J72" s="98"/>
      <c r="K72" s="90"/>
      <c r="L72" s="92"/>
      <c r="M72" s="99"/>
      <c r="N72" s="93"/>
      <c r="O72" s="327"/>
      <c r="P72" s="328"/>
      <c r="Q72" s="329"/>
      <c r="R72" s="287"/>
      <c r="S72" s="287"/>
      <c r="T72" s="329"/>
      <c r="U72" s="111"/>
      <c r="V72" s="400" t="s">
        <v>104</v>
      </c>
      <c r="W72" s="400">
        <v>6</v>
      </c>
      <c r="X72" s="401">
        <v>110.70400000000001</v>
      </c>
      <c r="Y72" s="328">
        <f t="shared" si="12"/>
        <v>664.22400000000005</v>
      </c>
      <c r="Z72" s="18"/>
      <c r="AA72" s="336">
        <v>1</v>
      </c>
      <c r="AB72" s="337">
        <f t="shared" si="13"/>
        <v>664.22400000000005</v>
      </c>
      <c r="AC72" s="338">
        <v>0</v>
      </c>
      <c r="AD72" s="339">
        <f t="shared" si="14"/>
        <v>0</v>
      </c>
      <c r="AE72" s="340">
        <f t="shared" si="15"/>
        <v>664.22400000000005</v>
      </c>
      <c r="AF72" s="589" t="s">
        <v>792</v>
      </c>
    </row>
    <row r="73" spans="1:33" x14ac:dyDescent="0.25">
      <c r="A73" s="21"/>
      <c r="B73" s="346" t="s">
        <v>49</v>
      </c>
      <c r="C73" s="351" t="s">
        <v>72</v>
      </c>
      <c r="D73" s="391" t="s">
        <v>25</v>
      </c>
      <c r="E73" s="395" t="s">
        <v>699</v>
      </c>
      <c r="F73" s="324"/>
      <c r="G73" s="324"/>
      <c r="H73" s="89"/>
      <c r="I73" s="324"/>
      <c r="J73" s="98"/>
      <c r="K73" s="90"/>
      <c r="L73" s="92"/>
      <c r="M73" s="99"/>
      <c r="N73" s="93"/>
      <c r="O73" s="327"/>
      <c r="P73" s="328"/>
      <c r="Q73" s="329"/>
      <c r="R73" s="287"/>
      <c r="S73" s="287"/>
      <c r="T73" s="329"/>
      <c r="U73" s="111"/>
      <c r="V73" s="400" t="s">
        <v>104</v>
      </c>
      <c r="W73" s="400">
        <v>6</v>
      </c>
      <c r="X73" s="401">
        <v>15.912000000000001</v>
      </c>
      <c r="Y73" s="328">
        <f t="shared" si="12"/>
        <v>95.472000000000008</v>
      </c>
      <c r="Z73" s="18"/>
      <c r="AA73" s="336">
        <v>1</v>
      </c>
      <c r="AB73" s="337">
        <f t="shared" si="13"/>
        <v>95.472000000000008</v>
      </c>
      <c r="AC73" s="338">
        <v>0</v>
      </c>
      <c r="AD73" s="339">
        <f t="shared" si="14"/>
        <v>0</v>
      </c>
      <c r="AE73" s="340">
        <f t="shared" si="15"/>
        <v>95.472000000000008</v>
      </c>
      <c r="AF73" s="591" t="s">
        <v>793</v>
      </c>
    </row>
    <row r="74" spans="1:33" ht="30" x14ac:dyDescent="0.25">
      <c r="A74" s="21"/>
      <c r="B74" s="346" t="s">
        <v>49</v>
      </c>
      <c r="C74" s="351" t="s">
        <v>72</v>
      </c>
      <c r="D74" s="391" t="s">
        <v>25</v>
      </c>
      <c r="E74" s="395" t="s">
        <v>700</v>
      </c>
      <c r="F74" s="324"/>
      <c r="G74" s="324"/>
      <c r="H74" s="89"/>
      <c r="I74" s="324"/>
      <c r="J74" s="98"/>
      <c r="K74" s="90"/>
      <c r="L74" s="92"/>
      <c r="M74" s="99"/>
      <c r="N74" s="93"/>
      <c r="O74" s="327"/>
      <c r="P74" s="328"/>
      <c r="Q74" s="329"/>
      <c r="R74" s="287"/>
      <c r="S74" s="287"/>
      <c r="T74" s="329"/>
      <c r="U74" s="111"/>
      <c r="V74" s="400" t="s">
        <v>104</v>
      </c>
      <c r="W74" s="400">
        <v>4</v>
      </c>
      <c r="X74" s="401">
        <v>165</v>
      </c>
      <c r="Y74" s="328">
        <f t="shared" si="12"/>
        <v>660</v>
      </c>
      <c r="Z74" s="18"/>
      <c r="AA74" s="336">
        <v>1</v>
      </c>
      <c r="AB74" s="337">
        <f t="shared" si="13"/>
        <v>660</v>
      </c>
      <c r="AC74" s="338">
        <v>0</v>
      </c>
      <c r="AD74" s="339">
        <f t="shared" si="14"/>
        <v>0</v>
      </c>
      <c r="AE74" s="340">
        <f t="shared" si="15"/>
        <v>660</v>
      </c>
      <c r="AF74" s="589" t="s">
        <v>792</v>
      </c>
      <c r="AG74" s="589"/>
    </row>
    <row r="75" spans="1:33" ht="45" x14ac:dyDescent="0.25">
      <c r="A75" s="21"/>
      <c r="B75" s="346" t="s">
        <v>49</v>
      </c>
      <c r="C75" s="351" t="s">
        <v>72</v>
      </c>
      <c r="D75" s="391" t="s">
        <v>25</v>
      </c>
      <c r="E75" s="395" t="s">
        <v>701</v>
      </c>
      <c r="F75" s="324"/>
      <c r="G75" s="324"/>
      <c r="H75" s="89"/>
      <c r="I75" s="324"/>
      <c r="J75" s="98"/>
      <c r="K75" s="90"/>
      <c r="L75" s="92"/>
      <c r="M75" s="99"/>
      <c r="N75" s="93"/>
      <c r="O75" s="327"/>
      <c r="P75" s="328"/>
      <c r="Q75" s="329"/>
      <c r="R75" s="287"/>
      <c r="S75" s="287"/>
      <c r="T75" s="329"/>
      <c r="U75" s="111"/>
      <c r="V75" s="400" t="s">
        <v>104</v>
      </c>
      <c r="W75" s="400">
        <v>6</v>
      </c>
      <c r="X75" s="401">
        <v>46.472000000000008</v>
      </c>
      <c r="Y75" s="328">
        <f t="shared" si="12"/>
        <v>278.83200000000005</v>
      </c>
      <c r="Z75" s="18"/>
      <c r="AA75" s="336">
        <v>1</v>
      </c>
      <c r="AB75" s="337">
        <f t="shared" si="13"/>
        <v>278.83200000000005</v>
      </c>
      <c r="AC75" s="338">
        <v>0</v>
      </c>
      <c r="AD75" s="339">
        <f t="shared" si="14"/>
        <v>0</v>
      </c>
      <c r="AE75" s="340">
        <f t="shared" si="15"/>
        <v>278.83200000000005</v>
      </c>
      <c r="AF75" s="589" t="s">
        <v>792</v>
      </c>
      <c r="AG75" s="589"/>
    </row>
    <row r="76" spans="1:33" ht="90" x14ac:dyDescent="0.25">
      <c r="A76" s="21"/>
      <c r="B76" s="346" t="s">
        <v>49</v>
      </c>
      <c r="C76" s="351" t="s">
        <v>72</v>
      </c>
      <c r="D76" s="391" t="s">
        <v>25</v>
      </c>
      <c r="E76" s="395" t="s">
        <v>702</v>
      </c>
      <c r="F76" s="324"/>
      <c r="G76" s="324"/>
      <c r="H76" s="89"/>
      <c r="I76" s="324"/>
      <c r="J76" s="98"/>
      <c r="K76" s="90"/>
      <c r="L76" s="92"/>
      <c r="M76" s="99"/>
      <c r="N76" s="93"/>
      <c r="O76" s="327"/>
      <c r="P76" s="328"/>
      <c r="Q76" s="329"/>
      <c r="R76" s="287"/>
      <c r="S76" s="287"/>
      <c r="T76" s="329"/>
      <c r="U76" s="111"/>
      <c r="V76" s="400" t="s">
        <v>79</v>
      </c>
      <c r="W76" s="400">
        <v>6</v>
      </c>
      <c r="X76" s="401">
        <v>55.967999999999996</v>
      </c>
      <c r="Y76" s="328">
        <f t="shared" si="12"/>
        <v>335.80799999999999</v>
      </c>
      <c r="Z76" s="18"/>
      <c r="AA76" s="336">
        <v>1</v>
      </c>
      <c r="AB76" s="337">
        <f t="shared" si="13"/>
        <v>335.80799999999999</v>
      </c>
      <c r="AC76" s="338">
        <v>1</v>
      </c>
      <c r="AD76" s="339">
        <f t="shared" si="14"/>
        <v>335.80799999999999</v>
      </c>
      <c r="AE76" s="340">
        <f t="shared" si="15"/>
        <v>0</v>
      </c>
    </row>
    <row r="77" spans="1:33" ht="60" x14ac:dyDescent="0.25">
      <c r="A77" s="21"/>
      <c r="B77" s="346" t="s">
        <v>49</v>
      </c>
      <c r="C77" s="351" t="s">
        <v>72</v>
      </c>
      <c r="D77" s="391" t="s">
        <v>25</v>
      </c>
      <c r="E77" s="395" t="s">
        <v>664</v>
      </c>
      <c r="F77" s="324"/>
      <c r="G77" s="324"/>
      <c r="H77" s="89"/>
      <c r="I77" s="324"/>
      <c r="J77" s="98"/>
      <c r="K77" s="90"/>
      <c r="L77" s="92"/>
      <c r="M77" s="99"/>
      <c r="N77" s="93"/>
      <c r="O77" s="327"/>
      <c r="P77" s="328"/>
      <c r="Q77" s="329"/>
      <c r="R77" s="287"/>
      <c r="S77" s="287"/>
      <c r="T77" s="329"/>
      <c r="U77" s="111"/>
      <c r="V77" s="400" t="s">
        <v>104</v>
      </c>
      <c r="W77" s="400">
        <v>8</v>
      </c>
      <c r="X77" s="401">
        <v>15.103999999999999</v>
      </c>
      <c r="Y77" s="328">
        <f t="shared" si="12"/>
        <v>120.83199999999999</v>
      </c>
      <c r="Z77" s="18"/>
      <c r="AA77" s="336">
        <v>1</v>
      </c>
      <c r="AB77" s="337">
        <f t="shared" si="13"/>
        <v>120.83199999999999</v>
      </c>
      <c r="AC77" s="338">
        <v>0</v>
      </c>
      <c r="AD77" s="339">
        <f t="shared" si="14"/>
        <v>0</v>
      </c>
      <c r="AE77" s="340">
        <f t="shared" si="15"/>
        <v>120.83199999999999</v>
      </c>
      <c r="AF77" s="600" t="s">
        <v>794</v>
      </c>
    </row>
    <row r="78" spans="1:33" ht="75" x14ac:dyDescent="0.25">
      <c r="A78" s="21"/>
      <c r="B78" s="346" t="s">
        <v>49</v>
      </c>
      <c r="C78" s="351" t="s">
        <v>72</v>
      </c>
      <c r="D78" s="391" t="s">
        <v>25</v>
      </c>
      <c r="E78" s="395" t="s">
        <v>703</v>
      </c>
      <c r="F78" s="324"/>
      <c r="G78" s="324"/>
      <c r="H78" s="89"/>
      <c r="I78" s="324"/>
      <c r="J78" s="98"/>
      <c r="K78" s="90"/>
      <c r="L78" s="92"/>
      <c r="M78" s="99"/>
      <c r="N78" s="93"/>
      <c r="O78" s="327"/>
      <c r="P78" s="328"/>
      <c r="Q78" s="329"/>
      <c r="R78" s="287"/>
      <c r="S78" s="287"/>
      <c r="T78" s="329"/>
      <c r="U78" s="111"/>
      <c r="V78" s="400" t="s">
        <v>139</v>
      </c>
      <c r="W78" s="400">
        <v>1</v>
      </c>
      <c r="X78" s="401">
        <v>71.960000000000008</v>
      </c>
      <c r="Y78" s="328">
        <f t="shared" si="12"/>
        <v>71.960000000000008</v>
      </c>
      <c r="Z78" s="18"/>
      <c r="AA78" s="336">
        <v>1</v>
      </c>
      <c r="AB78" s="337">
        <f t="shared" si="13"/>
        <v>71.960000000000008</v>
      </c>
      <c r="AC78" s="338">
        <v>1</v>
      </c>
      <c r="AD78" s="339">
        <f t="shared" si="14"/>
        <v>71.960000000000008</v>
      </c>
      <c r="AE78" s="340">
        <f t="shared" si="15"/>
        <v>0</v>
      </c>
    </row>
    <row r="79" spans="1:33" x14ac:dyDescent="0.25">
      <c r="A79" s="21"/>
      <c r="B79" s="346" t="s">
        <v>49</v>
      </c>
      <c r="C79" s="406" t="s">
        <v>341</v>
      </c>
      <c r="D79" s="391" t="s">
        <v>25</v>
      </c>
      <c r="E79" s="395" t="s">
        <v>704</v>
      </c>
      <c r="F79" s="324"/>
      <c r="G79" s="324"/>
      <c r="H79" s="89"/>
      <c r="I79" s="324"/>
      <c r="J79" s="98"/>
      <c r="K79" s="90"/>
      <c r="L79" s="92"/>
      <c r="M79" s="99"/>
      <c r="N79" s="93"/>
      <c r="O79" s="327"/>
      <c r="P79" s="328"/>
      <c r="Q79" s="329"/>
      <c r="R79" s="287"/>
      <c r="S79" s="287"/>
      <c r="T79" s="329"/>
      <c r="U79" s="111"/>
      <c r="V79" s="400" t="s">
        <v>311</v>
      </c>
      <c r="W79" s="400">
        <v>1</v>
      </c>
      <c r="X79" s="401">
        <v>500</v>
      </c>
      <c r="Y79" s="328">
        <f t="shared" si="12"/>
        <v>500</v>
      </c>
      <c r="Z79" s="18"/>
      <c r="AA79" s="336">
        <v>0</v>
      </c>
      <c r="AB79" s="337">
        <f t="shared" si="13"/>
        <v>0</v>
      </c>
      <c r="AC79" s="338">
        <v>0</v>
      </c>
      <c r="AD79" s="339">
        <f t="shared" si="14"/>
        <v>0</v>
      </c>
      <c r="AE79" s="340">
        <f t="shared" si="15"/>
        <v>0</v>
      </c>
    </row>
    <row r="80" spans="1:33" x14ac:dyDescent="0.25">
      <c r="A80" s="21"/>
      <c r="B80" s="346" t="s">
        <v>49</v>
      </c>
      <c r="C80" s="406" t="s">
        <v>341</v>
      </c>
      <c r="D80" s="391" t="s">
        <v>25</v>
      </c>
      <c r="E80" s="395" t="s">
        <v>675</v>
      </c>
      <c r="F80" s="324"/>
      <c r="G80" s="324"/>
      <c r="H80" s="89"/>
      <c r="I80" s="324"/>
      <c r="J80" s="98"/>
      <c r="K80" s="90"/>
      <c r="L80" s="92"/>
      <c r="M80" s="99"/>
      <c r="N80" s="93"/>
      <c r="O80" s="327"/>
      <c r="P80" s="328"/>
      <c r="Q80" s="329"/>
      <c r="R80" s="287"/>
      <c r="S80" s="287"/>
      <c r="T80" s="329"/>
      <c r="U80" s="111"/>
      <c r="V80" s="400" t="s">
        <v>311</v>
      </c>
      <c r="W80" s="400">
        <v>1</v>
      </c>
      <c r="X80" s="401">
        <v>1500</v>
      </c>
      <c r="Y80" s="328">
        <f t="shared" si="12"/>
        <v>1500</v>
      </c>
      <c r="Z80" s="18"/>
      <c r="AA80" s="336">
        <v>0</v>
      </c>
      <c r="AB80" s="337">
        <f t="shared" si="13"/>
        <v>0</v>
      </c>
      <c r="AC80" s="338">
        <v>0</v>
      </c>
      <c r="AD80" s="339">
        <f t="shared" si="14"/>
        <v>0</v>
      </c>
      <c r="AE80" s="340">
        <f t="shared" si="15"/>
        <v>0</v>
      </c>
    </row>
    <row r="81" spans="1:31" x14ac:dyDescent="0.25">
      <c r="A81" s="21"/>
      <c r="B81" s="346" t="s">
        <v>49</v>
      </c>
      <c r="C81" s="88" t="s">
        <v>341</v>
      </c>
      <c r="D81" s="391" t="s">
        <v>25</v>
      </c>
      <c r="E81" s="396" t="s">
        <v>676</v>
      </c>
      <c r="F81" s="324"/>
      <c r="G81" s="324"/>
      <c r="H81" s="89"/>
      <c r="I81" s="324"/>
      <c r="J81" s="98"/>
      <c r="K81" s="90"/>
      <c r="L81" s="92"/>
      <c r="M81" s="99"/>
      <c r="N81" s="93"/>
      <c r="O81" s="327"/>
      <c r="P81" s="328"/>
      <c r="Q81" s="329"/>
      <c r="R81" s="287"/>
      <c r="S81" s="287"/>
      <c r="T81" s="329"/>
      <c r="U81" s="111"/>
      <c r="V81" s="404" t="s">
        <v>311</v>
      </c>
      <c r="W81" s="402">
        <v>1</v>
      </c>
      <c r="X81" s="403">
        <v>500</v>
      </c>
      <c r="Y81" s="328">
        <f t="shared" si="12"/>
        <v>500</v>
      </c>
      <c r="Z81" s="18"/>
      <c r="AA81" s="336">
        <v>0</v>
      </c>
      <c r="AB81" s="337">
        <f t="shared" si="13"/>
        <v>0</v>
      </c>
      <c r="AC81" s="338">
        <v>0</v>
      </c>
      <c r="AD81" s="339">
        <f t="shared" si="14"/>
        <v>0</v>
      </c>
      <c r="AE81" s="340">
        <f t="shared" si="15"/>
        <v>0</v>
      </c>
    </row>
    <row r="82" spans="1:31" x14ac:dyDescent="0.25">
      <c r="A82" s="21"/>
      <c r="B82" s="346" t="s">
        <v>49</v>
      </c>
      <c r="C82" s="390" t="s">
        <v>341</v>
      </c>
      <c r="D82" s="391" t="s">
        <v>25</v>
      </c>
      <c r="E82" s="395" t="s">
        <v>677</v>
      </c>
      <c r="F82" s="324"/>
      <c r="G82" s="324"/>
      <c r="H82" s="89"/>
      <c r="I82" s="324"/>
      <c r="J82" s="98"/>
      <c r="K82" s="90"/>
      <c r="L82" s="92"/>
      <c r="M82" s="99"/>
      <c r="N82" s="93"/>
      <c r="O82" s="327"/>
      <c r="P82" s="328"/>
      <c r="Q82" s="329"/>
      <c r="R82" s="287"/>
      <c r="S82" s="287"/>
      <c r="T82" s="329"/>
      <c r="U82" s="111"/>
      <c r="V82" s="404" t="s">
        <v>57</v>
      </c>
      <c r="W82" s="373">
        <v>2</v>
      </c>
      <c r="X82" s="398">
        <v>1250</v>
      </c>
      <c r="Y82" s="328">
        <f t="shared" si="12"/>
        <v>2500</v>
      </c>
      <c r="Z82" s="18"/>
      <c r="AA82" s="336">
        <v>0</v>
      </c>
      <c r="AB82" s="337">
        <f t="shared" si="13"/>
        <v>0</v>
      </c>
      <c r="AC82" s="338">
        <v>0</v>
      </c>
      <c r="AD82" s="339">
        <f t="shared" si="14"/>
        <v>0</v>
      </c>
      <c r="AE82" s="340">
        <f t="shared" si="15"/>
        <v>0</v>
      </c>
    </row>
    <row r="83" spans="1:31" s="586" customFormat="1" x14ac:dyDescent="0.25">
      <c r="A83" s="21"/>
      <c r="B83" s="346"/>
      <c r="C83" s="390"/>
      <c r="D83" s="391"/>
      <c r="E83" s="395"/>
      <c r="F83" s="324"/>
      <c r="G83" s="324"/>
      <c r="H83" s="89"/>
      <c r="I83" s="324"/>
      <c r="J83" s="98"/>
      <c r="K83" s="90"/>
      <c r="L83" s="92"/>
      <c r="M83" s="99"/>
      <c r="N83" s="93"/>
      <c r="O83" s="327"/>
      <c r="P83" s="328"/>
      <c r="Q83" s="329"/>
      <c r="R83" s="287"/>
      <c r="S83" s="287"/>
      <c r="T83" s="329"/>
      <c r="U83" s="111"/>
      <c r="V83" s="404"/>
      <c r="W83" s="373"/>
      <c r="X83" s="398"/>
      <c r="Y83" s="328"/>
      <c r="Z83" s="18"/>
      <c r="AA83" s="336"/>
      <c r="AB83" s="337"/>
      <c r="AC83" s="338"/>
      <c r="AD83" s="339"/>
      <c r="AE83" s="340"/>
    </row>
    <row r="84" spans="1:31" s="586" customFormat="1" x14ac:dyDescent="0.25">
      <c r="A84" s="21"/>
      <c r="B84" s="346" t="s">
        <v>49</v>
      </c>
      <c r="C84" s="351" t="s">
        <v>72</v>
      </c>
      <c r="D84" s="391" t="s">
        <v>25</v>
      </c>
      <c r="E84" s="395" t="s">
        <v>823</v>
      </c>
      <c r="F84" s="324"/>
      <c r="G84" s="324"/>
      <c r="H84" s="89"/>
      <c r="I84" s="324"/>
      <c r="J84" s="98"/>
      <c r="K84" s="90"/>
      <c r="L84" s="92"/>
      <c r="M84" s="99"/>
      <c r="N84" s="93"/>
      <c r="O84" s="327"/>
      <c r="P84" s="328"/>
      <c r="Q84" s="329"/>
      <c r="R84" s="287"/>
      <c r="S84" s="287"/>
      <c r="T84" s="329"/>
      <c r="U84" s="111"/>
      <c r="V84" s="400" t="s">
        <v>139</v>
      </c>
      <c r="W84" s="400">
        <v>1</v>
      </c>
      <c r="X84" s="401">
        <v>1784.8171980000006</v>
      </c>
      <c r="Y84" s="328">
        <f t="shared" ref="Y84" si="16">W84*X84</f>
        <v>1784.8171980000006</v>
      </c>
      <c r="Z84" s="18"/>
      <c r="AA84" s="336">
        <v>1</v>
      </c>
      <c r="AB84" s="337">
        <f t="shared" ref="AB84:AB86" si="17">Y84*AA84</f>
        <v>1784.8171980000006</v>
      </c>
      <c r="AC84" s="338"/>
      <c r="AD84" s="339">
        <f t="shared" ref="AD84:AD87" si="18">Y84*AC84</f>
        <v>0</v>
      </c>
      <c r="AE84" s="340">
        <f t="shared" ref="AE84:AE87" si="19">AB84-AD84</f>
        <v>1784.8171980000006</v>
      </c>
    </row>
    <row r="85" spans="1:31" s="586" customFormat="1" x14ac:dyDescent="0.25">
      <c r="A85" s="21"/>
      <c r="B85" s="346" t="s">
        <v>49</v>
      </c>
      <c r="C85" s="321" t="s">
        <v>24</v>
      </c>
      <c r="D85" s="322" t="s">
        <v>25</v>
      </c>
      <c r="E85" s="323" t="s">
        <v>824</v>
      </c>
      <c r="F85" s="324"/>
      <c r="G85" s="324"/>
      <c r="H85" s="325"/>
      <c r="I85" s="324"/>
      <c r="J85" s="326"/>
      <c r="K85" s="324"/>
      <c r="L85" s="288"/>
      <c r="M85" s="288"/>
      <c r="N85" s="119"/>
      <c r="O85" s="327"/>
      <c r="P85" s="328"/>
      <c r="Q85" s="329"/>
      <c r="R85" s="287"/>
      <c r="S85" s="287"/>
      <c r="T85" s="329"/>
      <c r="U85" s="329"/>
      <c r="V85" s="324" t="s">
        <v>311</v>
      </c>
      <c r="W85" s="672">
        <v>1</v>
      </c>
      <c r="X85" s="330">
        <v>7842.3202149999997</v>
      </c>
      <c r="Y85" s="328">
        <f t="shared" ref="Y85:Y86" si="20">X85*W85</f>
        <v>7842.3202149999997</v>
      </c>
      <c r="Z85" s="18"/>
      <c r="AA85" s="336">
        <v>1</v>
      </c>
      <c r="AB85" s="662">
        <f t="shared" si="17"/>
        <v>7842.3202149999997</v>
      </c>
      <c r="AC85" s="338"/>
      <c r="AD85" s="339">
        <f t="shared" si="18"/>
        <v>0</v>
      </c>
      <c r="AE85" s="340">
        <f t="shared" si="19"/>
        <v>7842.3202149999997</v>
      </c>
    </row>
    <row r="86" spans="1:31" s="586" customFormat="1" x14ac:dyDescent="0.25">
      <c r="A86" s="21"/>
      <c r="B86" s="346" t="s">
        <v>49</v>
      </c>
      <c r="C86" s="321" t="s">
        <v>308</v>
      </c>
      <c r="D86" s="322" t="s">
        <v>25</v>
      </c>
      <c r="E86" s="323" t="s">
        <v>825</v>
      </c>
      <c r="F86" s="324"/>
      <c r="G86" s="324"/>
      <c r="H86" s="325"/>
      <c r="I86" s="324"/>
      <c r="J86" s="326"/>
      <c r="K86" s="324"/>
      <c r="L86" s="288"/>
      <c r="M86" s="288"/>
      <c r="N86" s="119"/>
      <c r="O86" s="327"/>
      <c r="P86" s="328"/>
      <c r="Q86" s="329"/>
      <c r="R86" s="287"/>
      <c r="S86" s="287"/>
      <c r="T86" s="329"/>
      <c r="U86" s="329"/>
      <c r="V86" s="324" t="s">
        <v>311</v>
      </c>
      <c r="W86" s="288">
        <v>1</v>
      </c>
      <c r="X86" s="330">
        <v>444.6</v>
      </c>
      <c r="Y86" s="328">
        <f t="shared" si="20"/>
        <v>444.6</v>
      </c>
      <c r="Z86" s="18"/>
      <c r="AA86" s="336">
        <v>1</v>
      </c>
      <c r="AB86" s="662">
        <f t="shared" si="17"/>
        <v>444.6</v>
      </c>
      <c r="AC86" s="338"/>
      <c r="AD86" s="339">
        <f t="shared" si="18"/>
        <v>0</v>
      </c>
      <c r="AE86" s="340">
        <f t="shared" si="19"/>
        <v>444.6</v>
      </c>
    </row>
    <row r="87" spans="1:31" s="586" customFormat="1" x14ac:dyDescent="0.25">
      <c r="A87" s="21"/>
      <c r="B87" s="346" t="s">
        <v>49</v>
      </c>
      <c r="C87" s="321" t="s">
        <v>674</v>
      </c>
      <c r="D87" s="322" t="s">
        <v>25</v>
      </c>
      <c r="E87" s="323" t="s">
        <v>826</v>
      </c>
      <c r="F87" s="324"/>
      <c r="G87" s="324"/>
      <c r="H87" s="325"/>
      <c r="I87" s="324"/>
      <c r="J87" s="326"/>
      <c r="K87" s="324"/>
      <c r="L87" s="288"/>
      <c r="M87" s="288"/>
      <c r="N87" s="119"/>
      <c r="O87" s="327"/>
      <c r="P87" s="328"/>
      <c r="Q87" s="329"/>
      <c r="R87" s="287"/>
      <c r="S87" s="287"/>
      <c r="T87" s="329"/>
      <c r="U87" s="329"/>
      <c r="V87" s="324" t="s">
        <v>311</v>
      </c>
      <c r="W87" s="288">
        <v>1</v>
      </c>
      <c r="X87" s="330">
        <v>1482</v>
      </c>
      <c r="Y87" s="328">
        <f t="shared" ref="Y87" si="21">X87*W87</f>
        <v>1482</v>
      </c>
      <c r="Z87" s="18"/>
      <c r="AA87" s="336">
        <v>1</v>
      </c>
      <c r="AB87" s="662">
        <f t="shared" ref="AB87" si="22">Y87*AA87</f>
        <v>1482</v>
      </c>
      <c r="AC87" s="338"/>
      <c r="AD87" s="339">
        <f t="shared" si="18"/>
        <v>0</v>
      </c>
      <c r="AE87" s="340">
        <f t="shared" si="19"/>
        <v>1482</v>
      </c>
    </row>
    <row r="88" spans="1:31" ht="15.75" x14ac:dyDescent="0.25">
      <c r="A88" s="21"/>
      <c r="B88" s="85"/>
      <c r="C88" s="88"/>
      <c r="D88" s="87"/>
      <c r="E88" s="686"/>
      <c r="F88" s="324"/>
      <c r="G88" s="324"/>
      <c r="H88" s="89"/>
      <c r="I88" s="324"/>
      <c r="J88" s="98"/>
      <c r="K88" s="90"/>
      <c r="L88" s="92"/>
      <c r="M88" s="99"/>
      <c r="N88" s="93"/>
      <c r="O88" s="327"/>
      <c r="P88" s="328"/>
      <c r="Q88" s="329"/>
      <c r="R88" s="287"/>
      <c r="S88" s="287"/>
      <c r="T88" s="329"/>
      <c r="U88" s="111"/>
      <c r="V88" s="90"/>
      <c r="W88" s="92"/>
      <c r="X88" s="99"/>
      <c r="Y88" s="328"/>
      <c r="Z88" s="18"/>
      <c r="AA88" s="336"/>
      <c r="AB88" s="337"/>
      <c r="AC88" s="338"/>
      <c r="AD88" s="339"/>
      <c r="AE88" s="340"/>
    </row>
    <row r="89" spans="1:31" ht="15.75" thickBot="1" x14ac:dyDescent="0.3">
      <c r="A89" s="21"/>
      <c r="B89" s="371"/>
      <c r="C89" s="375"/>
      <c r="D89" s="376"/>
      <c r="E89" s="377"/>
      <c r="F89" s="378"/>
      <c r="G89" s="378"/>
      <c r="H89" s="379"/>
      <c r="I89" s="378"/>
      <c r="J89" s="380"/>
      <c r="K89" s="378"/>
      <c r="L89" s="381"/>
      <c r="M89" s="380"/>
      <c r="N89" s="382"/>
      <c r="O89" s="18"/>
      <c r="P89" s="16"/>
      <c r="Q89" s="18"/>
      <c r="R89" s="18"/>
      <c r="S89" s="18"/>
      <c r="T89" s="18"/>
    </row>
    <row r="90" spans="1:31" ht="15.75" thickBot="1" x14ac:dyDescent="0.3">
      <c r="S90" s="67" t="s">
        <v>5</v>
      </c>
      <c r="T90" s="68">
        <f>SUM(T11:T88)</f>
        <v>15466.562183000002</v>
      </c>
      <c r="U90" s="65"/>
      <c r="V90" s="21"/>
      <c r="W90" s="28"/>
      <c r="X90" s="67" t="s">
        <v>5</v>
      </c>
      <c r="Y90" s="68">
        <f>SUM(Y11:Y88)</f>
        <v>47078.433145399998</v>
      </c>
      <c r="Z90" s="18"/>
      <c r="AA90" s="75"/>
      <c r="AB90" s="115">
        <f>SUM(AB11:AB88)</f>
        <v>37690.150280399997</v>
      </c>
      <c r="AC90" s="75"/>
      <c r="AD90" s="116">
        <f>SUM(AD11:AD88)</f>
        <v>19584.379862000002</v>
      </c>
      <c r="AE90" s="124">
        <f>SUM(AE11:AE88)</f>
        <v>18105.770418399999</v>
      </c>
    </row>
    <row r="92" spans="1:31" x14ac:dyDescent="0.25">
      <c r="C92" t="s">
        <v>372</v>
      </c>
      <c r="D92" s="155"/>
      <c r="T92" s="307">
        <f t="shared" ref="T92:T97" si="23">SUMIF($C$10:$C$88,$C92,T$10:T$88)</f>
        <v>399.99552</v>
      </c>
      <c r="U92" s="65"/>
      <c r="Y92" s="307">
        <f t="shared" ref="Y92:Y97" si="24">SUMIF($C$10:$C$88,$C92,Y$10:Y$88)</f>
        <v>399.99552</v>
      </c>
      <c r="AA92" s="310">
        <f>AB92/Y92</f>
        <v>1</v>
      </c>
      <c r="AB92" s="307">
        <f t="shared" ref="AB92:AE97" si="25">SUMIF($C$10:$C$88,$C92,AB$10:AB$88)</f>
        <v>399.99552</v>
      </c>
      <c r="AC92" s="310">
        <f>AD92/Y92</f>
        <v>1</v>
      </c>
      <c r="AD92" s="307">
        <f t="shared" si="25"/>
        <v>399.99552</v>
      </c>
      <c r="AE92" s="307">
        <f t="shared" si="25"/>
        <v>0</v>
      </c>
    </row>
    <row r="93" spans="1:31" x14ac:dyDescent="0.25">
      <c r="C93" t="s">
        <v>308</v>
      </c>
      <c r="D93" s="155"/>
      <c r="T93" s="307">
        <f t="shared" si="23"/>
        <v>222.29999999999998</v>
      </c>
      <c r="U93" s="65"/>
      <c r="Y93" s="307">
        <f t="shared" si="24"/>
        <v>666.9</v>
      </c>
      <c r="AA93" s="310">
        <f t="shared" ref="AA93:AA101" si="26">AB93/Y93</f>
        <v>1</v>
      </c>
      <c r="AB93" s="307">
        <f t="shared" si="25"/>
        <v>666.9</v>
      </c>
      <c r="AC93" s="310">
        <f t="shared" ref="AC93:AC101" si="27">AD93/Y93</f>
        <v>0.33333333333333331</v>
      </c>
      <c r="AD93" s="307">
        <f t="shared" si="25"/>
        <v>222.29999999999998</v>
      </c>
      <c r="AE93" s="307">
        <f t="shared" si="25"/>
        <v>444.6</v>
      </c>
    </row>
    <row r="94" spans="1:31" x14ac:dyDescent="0.25">
      <c r="C94" t="s">
        <v>285</v>
      </c>
      <c r="D94" s="155"/>
      <c r="T94" s="307">
        <f t="shared" si="23"/>
        <v>0</v>
      </c>
      <c r="U94" s="65"/>
      <c r="Y94" s="307">
        <f t="shared" si="24"/>
        <v>0</v>
      </c>
      <c r="AA94" s="310" t="e">
        <f t="shared" si="26"/>
        <v>#DIV/0!</v>
      </c>
      <c r="AB94" s="307">
        <f t="shared" si="25"/>
        <v>0</v>
      </c>
      <c r="AC94" s="310" t="e">
        <f t="shared" si="27"/>
        <v>#DIV/0!</v>
      </c>
      <c r="AD94" s="307">
        <f t="shared" si="25"/>
        <v>0</v>
      </c>
      <c r="AE94" s="307">
        <f t="shared" si="25"/>
        <v>0</v>
      </c>
    </row>
    <row r="95" spans="1:31" x14ac:dyDescent="0.25">
      <c r="C95" t="s">
        <v>189</v>
      </c>
      <c r="D95" s="155"/>
      <c r="T95" s="307">
        <f t="shared" si="23"/>
        <v>1254.3729999999998</v>
      </c>
      <c r="U95" s="65"/>
      <c r="Y95" s="307">
        <f t="shared" si="24"/>
        <v>1873.1895</v>
      </c>
      <c r="AA95" s="310">
        <f t="shared" si="26"/>
        <v>1</v>
      </c>
      <c r="AB95" s="307">
        <f t="shared" si="25"/>
        <v>1873.1895</v>
      </c>
      <c r="AC95" s="310">
        <f t="shared" si="27"/>
        <v>1</v>
      </c>
      <c r="AD95" s="307">
        <f t="shared" si="25"/>
        <v>1873.1895</v>
      </c>
      <c r="AE95" s="307">
        <f t="shared" si="25"/>
        <v>0</v>
      </c>
    </row>
    <row r="96" spans="1:31" x14ac:dyDescent="0.25">
      <c r="C96" t="s">
        <v>72</v>
      </c>
      <c r="D96" s="155"/>
      <c r="T96" s="307">
        <f t="shared" si="23"/>
        <v>4593.8035460000001</v>
      </c>
      <c r="U96" s="65"/>
      <c r="Y96" s="307">
        <f t="shared" si="24"/>
        <v>9236.4811980000013</v>
      </c>
      <c r="AA96" s="310">
        <f t="shared" si="26"/>
        <v>0.89173366149258959</v>
      </c>
      <c r="AB96" s="307">
        <f t="shared" si="25"/>
        <v>8236.4811980000013</v>
      </c>
      <c r="AC96" s="310">
        <f t="shared" si="27"/>
        <v>0.48743411083593913</v>
      </c>
      <c r="AD96" s="307">
        <f t="shared" si="25"/>
        <v>4502.1760000000004</v>
      </c>
      <c r="AE96" s="307">
        <f t="shared" si="25"/>
        <v>3734.3051980000009</v>
      </c>
    </row>
    <row r="97" spans="3:31" x14ac:dyDescent="0.25">
      <c r="C97" t="s">
        <v>164</v>
      </c>
      <c r="D97" s="155"/>
      <c r="T97" s="307">
        <f t="shared" si="23"/>
        <v>766.51979199999994</v>
      </c>
      <c r="U97" s="65"/>
      <c r="Y97" s="307">
        <f t="shared" si="24"/>
        <v>3149.9143819999999</v>
      </c>
      <c r="AA97" s="310">
        <f t="shared" si="26"/>
        <v>0.96825310536329368</v>
      </c>
      <c r="AB97" s="307">
        <f t="shared" si="25"/>
        <v>3049.9143819999999</v>
      </c>
      <c r="AC97" s="310">
        <f t="shared" si="27"/>
        <v>0.85396428467115082</v>
      </c>
      <c r="AD97" s="307">
        <f t="shared" si="25"/>
        <v>2689.9143819999999</v>
      </c>
      <c r="AE97" s="307">
        <f t="shared" si="25"/>
        <v>360</v>
      </c>
    </row>
    <row r="98" spans="3:31" x14ac:dyDescent="0.25">
      <c r="C98" t="s">
        <v>24</v>
      </c>
      <c r="D98" s="155"/>
      <c r="T98" s="307">
        <f>SUMIF($C$10:$C$88,$C98,T$10:T$88)</f>
        <v>4858.893</v>
      </c>
      <c r="U98" s="65"/>
      <c r="Y98" s="307">
        <f>SUMIF($C$10:$C$88,$C98,Y$10:Y$88)</f>
        <v>19429.275220399999</v>
      </c>
      <c r="AA98" s="310">
        <f t="shared" si="26"/>
        <v>1</v>
      </c>
      <c r="AB98" s="307">
        <f>SUMIF($C$10:$C$88,$C98,AB$10:AB$88)</f>
        <v>19429.275220399999</v>
      </c>
      <c r="AC98" s="310">
        <f t="shared" si="27"/>
        <v>0.37800740978174263</v>
      </c>
      <c r="AD98" s="307">
        <f>SUMIF($C$10:$C$88,$C98,AD$10:AD$88)</f>
        <v>7344.41</v>
      </c>
      <c r="AE98" s="307">
        <f>SUMIF($C$10:$C$88,$C98,AE$10:AE$88)</f>
        <v>12084.865220399999</v>
      </c>
    </row>
    <row r="99" spans="3:31" x14ac:dyDescent="0.25">
      <c r="C99" t="s">
        <v>312</v>
      </c>
      <c r="D99" s="155"/>
      <c r="T99" s="307">
        <f t="shared" ref="T99:T101" si="28">SUMIF($C$10:$C$88,$C99,T$10:T$88)</f>
        <v>82.394459999999995</v>
      </c>
      <c r="U99" s="65"/>
      <c r="Y99" s="307">
        <f t="shared" ref="Y99:Y101" si="29">SUMIF($C$10:$C$88,$C99,Y$10:Y$88)</f>
        <v>82.394459999999995</v>
      </c>
      <c r="AA99" s="310">
        <f t="shared" si="26"/>
        <v>1</v>
      </c>
      <c r="AB99" s="307">
        <f t="shared" ref="AB99:AE101" si="30">SUMIF($C$10:$C$88,$C99,AB$10:AB$88)</f>
        <v>82.394459999999995</v>
      </c>
      <c r="AC99" s="310">
        <f t="shared" si="27"/>
        <v>1</v>
      </c>
      <c r="AD99" s="307">
        <f t="shared" si="30"/>
        <v>82.394459999999995</v>
      </c>
      <c r="AE99" s="307">
        <f t="shared" si="30"/>
        <v>0</v>
      </c>
    </row>
    <row r="100" spans="3:31" x14ac:dyDescent="0.25">
      <c r="C100" t="s">
        <v>341</v>
      </c>
      <c r="D100" s="155"/>
      <c r="T100" s="307">
        <f t="shared" si="28"/>
        <v>3288.2828650000001</v>
      </c>
      <c r="U100" s="65"/>
      <c r="Y100" s="307">
        <f t="shared" si="29"/>
        <v>8288.282865000001</v>
      </c>
      <c r="AA100" s="310">
        <f t="shared" si="26"/>
        <v>0</v>
      </c>
      <c r="AB100" s="307">
        <f t="shared" si="30"/>
        <v>0</v>
      </c>
      <c r="AC100" s="310">
        <f t="shared" si="27"/>
        <v>0</v>
      </c>
      <c r="AD100" s="307">
        <f t="shared" si="30"/>
        <v>0</v>
      </c>
      <c r="AE100" s="307">
        <f t="shared" si="30"/>
        <v>0</v>
      </c>
    </row>
    <row r="101" spans="3:31" x14ac:dyDescent="0.25">
      <c r="C101" t="s">
        <v>674</v>
      </c>
      <c r="T101" s="307">
        <f t="shared" si="28"/>
        <v>0</v>
      </c>
      <c r="Y101" s="307">
        <f t="shared" si="29"/>
        <v>3952</v>
      </c>
      <c r="AA101" s="310">
        <f t="shared" si="26"/>
        <v>1</v>
      </c>
      <c r="AB101" s="307">
        <f t="shared" si="30"/>
        <v>3952</v>
      </c>
      <c r="AC101" s="310">
        <f t="shared" si="27"/>
        <v>0.625</v>
      </c>
      <c r="AD101" s="307">
        <f t="shared" si="30"/>
        <v>2470</v>
      </c>
      <c r="AE101" s="307">
        <f t="shared" si="30"/>
        <v>1482</v>
      </c>
    </row>
  </sheetData>
  <autoFilter ref="B8:AE82" xr:uid="{00000000-0009-0000-0000-00000C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X44 X11:X12 X14 X18:X25 X27:X29 X31:X35 X46:X54 X37:X41 X63:X65 X61 X81:X83 S46:S88" xr:uid="{00000000-0002-0000-0C00-000000000000}">
      <formula1>P11</formula1>
    </dataValidation>
  </dataValidations>
  <pageMargins left="0.70866141732283472" right="0.70866141732283472" top="0.74803149606299213" bottom="0.74803149606299213" header="0.31496062992125984" footer="0.31496062992125984"/>
  <pageSetup paperSize="8" scale="5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66FFCC"/>
    <pageSetUpPr fitToPage="1"/>
  </sheetPr>
  <dimension ref="A1:AH107"/>
  <sheetViews>
    <sheetView topLeftCell="B1" zoomScale="55" zoomScaleNormal="55" workbookViewId="0">
      <pane xSplit="9" ySplit="8" topLeftCell="K42" activePane="bottomRight" state="frozen"/>
      <selection activeCell="E57" sqref="E57"/>
      <selection pane="topRight" activeCell="E57" sqref="E57"/>
      <selection pane="bottomLeft" activeCell="E57" sqref="E57"/>
      <selection pane="bottomRight" activeCell="AI49" sqref="AI49"/>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19.42578125" customWidth="1"/>
    <col min="33" max="33" width="12.42578125" style="591" customWidth="1"/>
    <col min="34" max="34" width="9.140625" style="591"/>
  </cols>
  <sheetData>
    <row r="1" spans="1:34" s="188" customFormat="1" x14ac:dyDescent="0.25">
      <c r="B1" s="188" t="str">
        <f>'Valuation Summary'!A1</f>
        <v>Mulalley &amp; Co Ltd</v>
      </c>
      <c r="AG1" s="590"/>
      <c r="AH1" s="590"/>
    </row>
    <row r="2" spans="1:34" s="188" customFormat="1" x14ac:dyDescent="0.25">
      <c r="AG2" s="590"/>
      <c r="AH2" s="590"/>
    </row>
    <row r="3" spans="1:34" s="188" customFormat="1" x14ac:dyDescent="0.25">
      <c r="B3" s="188" t="str">
        <f>'Valuation Summary'!A3</f>
        <v>Camden Better Homes - NW5 Blocks</v>
      </c>
      <c r="AG3" s="590"/>
      <c r="AH3" s="590"/>
    </row>
    <row r="4" spans="1:34" s="188" customFormat="1" x14ac:dyDescent="0.25">
      <c r="AG4" s="590"/>
      <c r="AH4" s="590"/>
    </row>
    <row r="5" spans="1:34" s="188" customFormat="1" x14ac:dyDescent="0.25">
      <c r="B5" s="188" t="s">
        <v>602</v>
      </c>
      <c r="AG5" s="590"/>
      <c r="AH5" s="590"/>
    </row>
    <row r="6" spans="1:34" s="188" customFormat="1" ht="16.5" thickBot="1" x14ac:dyDescent="0.3">
      <c r="B6" s="189"/>
      <c r="C6" s="190"/>
      <c r="D6" s="191"/>
      <c r="E6" s="190"/>
      <c r="F6" s="191"/>
      <c r="G6" s="191"/>
      <c r="H6" s="192"/>
      <c r="I6" s="191"/>
      <c r="J6" s="193"/>
      <c r="K6" s="191"/>
      <c r="L6" s="194"/>
      <c r="M6" s="193"/>
      <c r="N6" s="194"/>
      <c r="O6" s="195"/>
      <c r="P6" s="196"/>
      <c r="Q6" s="197"/>
      <c r="R6" s="193"/>
      <c r="S6" s="193"/>
      <c r="T6" s="193"/>
      <c r="AG6" s="590"/>
      <c r="AH6" s="590"/>
    </row>
    <row r="7" spans="1:34"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7" t="s">
        <v>795</v>
      </c>
      <c r="AG7" s="587" t="s">
        <v>765</v>
      </c>
      <c r="AH7" s="589"/>
    </row>
    <row r="8" spans="1:34" s="272" customFormat="1" ht="75.75" thickBot="1" x14ac:dyDescent="0.3">
      <c r="A8" s="264" t="s">
        <v>377</v>
      </c>
      <c r="B8" s="265" t="s">
        <v>438</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c r="AF8" s="587"/>
      <c r="AG8" s="587"/>
      <c r="AH8" s="587"/>
    </row>
    <row r="9" spans="1:34"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4" x14ac:dyDescent="0.25">
      <c r="A10" s="29" t="s">
        <v>429</v>
      </c>
      <c r="B10" s="346" t="s">
        <v>438</v>
      </c>
      <c r="C10" s="321" t="s">
        <v>372</v>
      </c>
      <c r="D10" s="322" t="s">
        <v>378</v>
      </c>
      <c r="E10" s="323"/>
      <c r="F10" s="324"/>
      <c r="G10" s="324"/>
      <c r="H10" s="325"/>
      <c r="I10" s="324"/>
      <c r="J10" s="326"/>
      <c r="K10" s="326"/>
      <c r="L10" s="326"/>
      <c r="M10" s="326"/>
      <c r="N10" s="326"/>
      <c r="O10" s="327"/>
      <c r="P10" s="347"/>
      <c r="Q10" s="348"/>
      <c r="R10" s="348"/>
      <c r="S10" s="348"/>
      <c r="T10" s="348"/>
      <c r="U10" s="111"/>
      <c r="V10" s="111"/>
      <c r="W10" s="111"/>
      <c r="X10" s="111"/>
      <c r="Y10" s="111"/>
      <c r="AA10" s="370"/>
      <c r="AB10" s="370"/>
      <c r="AC10" s="370"/>
      <c r="AD10" s="370"/>
      <c r="AE10" s="111"/>
    </row>
    <row r="11" spans="1:34" ht="90" x14ac:dyDescent="0.25">
      <c r="A11" s="29"/>
      <c r="B11" s="346" t="s">
        <v>438</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288">
        <v>1</v>
      </c>
      <c r="X11" s="287">
        <v>0</v>
      </c>
      <c r="Y11" s="328">
        <f>W11*X11</f>
        <v>0</v>
      </c>
      <c r="Z11" s="18"/>
      <c r="AA11" s="336">
        <v>0</v>
      </c>
      <c r="AB11" s="337">
        <f>Y11*AA11</f>
        <v>0</v>
      </c>
      <c r="AC11" s="338">
        <v>0</v>
      </c>
      <c r="AD11" s="339">
        <f>Y11*AC11</f>
        <v>0</v>
      </c>
      <c r="AE11" s="340">
        <f>AB11-AD11</f>
        <v>0</v>
      </c>
    </row>
    <row r="12" spans="1:34" ht="45" x14ac:dyDescent="0.25">
      <c r="A12" s="29"/>
      <c r="B12" s="346" t="s">
        <v>438</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288">
        <v>46.04</v>
      </c>
      <c r="X12" s="287">
        <v>8.6880000000000006</v>
      </c>
      <c r="Y12" s="328">
        <f t="shared" ref="Y12:Y56" si="0">W12*X12</f>
        <v>399.99552</v>
      </c>
      <c r="Z12" s="18"/>
      <c r="AA12" s="336">
        <v>1</v>
      </c>
      <c r="AB12" s="337">
        <f t="shared" ref="AB12:AB52" si="1">Y12*AA12</f>
        <v>399.99552</v>
      </c>
      <c r="AC12" s="338">
        <v>1</v>
      </c>
      <c r="AD12" s="339">
        <f>Y12*AC12</f>
        <v>399.99552</v>
      </c>
      <c r="AE12" s="340">
        <f t="shared" ref="AE12:AE61" si="2">AB12-AD12</f>
        <v>0</v>
      </c>
    </row>
    <row r="13" spans="1:34" x14ac:dyDescent="0.25">
      <c r="A13" s="15"/>
      <c r="B13" s="346" t="s">
        <v>438</v>
      </c>
      <c r="C13" s="321" t="s">
        <v>308</v>
      </c>
      <c r="D13" s="322" t="s">
        <v>378</v>
      </c>
      <c r="E13" s="323"/>
      <c r="F13" s="350"/>
      <c r="G13" s="350"/>
      <c r="H13" s="325"/>
      <c r="I13" s="350"/>
      <c r="J13" s="326"/>
      <c r="K13" s="324"/>
      <c r="L13" s="288"/>
      <c r="M13" s="326"/>
      <c r="N13" s="119"/>
      <c r="O13" s="327"/>
      <c r="P13" s="347"/>
      <c r="Q13" s="348"/>
      <c r="R13" s="348"/>
      <c r="S13" s="348"/>
      <c r="T13" s="348"/>
      <c r="U13" s="111"/>
      <c r="V13" s="324"/>
      <c r="W13" s="288"/>
      <c r="X13" s="348"/>
      <c r="Y13" s="328">
        <f t="shared" si="0"/>
        <v>0</v>
      </c>
      <c r="Z13" s="18"/>
      <c r="AA13" s="336">
        <v>0</v>
      </c>
      <c r="AB13" s="337">
        <f t="shared" si="1"/>
        <v>0</v>
      </c>
      <c r="AC13" s="338">
        <v>0</v>
      </c>
      <c r="AD13" s="339">
        <f t="shared" ref="AD13:AD52" si="3">Y13*AC13</f>
        <v>0</v>
      </c>
      <c r="AE13" s="340">
        <f t="shared" si="2"/>
        <v>0</v>
      </c>
    </row>
    <row r="14" spans="1:34" ht="30" x14ac:dyDescent="0.25">
      <c r="A14" s="15"/>
      <c r="B14" s="346" t="s">
        <v>438</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288">
        <v>1</v>
      </c>
      <c r="X14" s="287">
        <v>222.29999999999998</v>
      </c>
      <c r="Y14" s="328">
        <f t="shared" si="0"/>
        <v>222.29999999999998</v>
      </c>
      <c r="Z14" s="18"/>
      <c r="AA14" s="336">
        <v>1</v>
      </c>
      <c r="AB14" s="337">
        <f t="shared" si="1"/>
        <v>222.29999999999998</v>
      </c>
      <c r="AC14" s="338">
        <v>1</v>
      </c>
      <c r="AD14" s="339">
        <f t="shared" si="3"/>
        <v>222.29999999999998</v>
      </c>
      <c r="AE14" s="340">
        <f t="shared" si="2"/>
        <v>0</v>
      </c>
    </row>
    <row r="15" spans="1:34" x14ac:dyDescent="0.25">
      <c r="A15" s="15"/>
      <c r="B15" s="346" t="s">
        <v>438</v>
      </c>
      <c r="C15" s="321" t="s">
        <v>285</v>
      </c>
      <c r="D15" s="322" t="s">
        <v>378</v>
      </c>
      <c r="E15" s="323"/>
      <c r="F15" s="350"/>
      <c r="G15" s="350"/>
      <c r="H15" s="325"/>
      <c r="I15" s="350"/>
      <c r="J15" s="326"/>
      <c r="K15" s="324"/>
      <c r="L15" s="288"/>
      <c r="M15" s="326"/>
      <c r="N15" s="119"/>
      <c r="O15" s="327"/>
      <c r="P15" s="347"/>
      <c r="Q15" s="348"/>
      <c r="R15" s="348"/>
      <c r="S15" s="348"/>
      <c r="T15" s="348"/>
      <c r="U15" s="111"/>
      <c r="V15" s="324"/>
      <c r="W15" s="288"/>
      <c r="X15" s="348"/>
      <c r="Y15" s="328"/>
      <c r="Z15" s="18"/>
      <c r="AA15" s="336"/>
      <c r="AB15" s="337"/>
      <c r="AC15" s="338"/>
      <c r="AD15" s="339"/>
      <c r="AE15" s="340">
        <f t="shared" si="2"/>
        <v>0</v>
      </c>
    </row>
    <row r="16" spans="1:34" x14ac:dyDescent="0.25">
      <c r="A16" s="15"/>
      <c r="B16" s="346" t="s">
        <v>438</v>
      </c>
      <c r="C16" s="321"/>
      <c r="D16" s="322"/>
      <c r="E16" s="323"/>
      <c r="F16" s="350"/>
      <c r="G16" s="350"/>
      <c r="H16" s="325"/>
      <c r="I16" s="350"/>
      <c r="J16" s="326"/>
      <c r="K16" s="324"/>
      <c r="L16" s="288"/>
      <c r="M16" s="349"/>
      <c r="N16" s="119"/>
      <c r="O16" s="327"/>
      <c r="P16" s="347"/>
      <c r="Q16" s="348"/>
      <c r="R16" s="348"/>
      <c r="S16" s="348"/>
      <c r="T16" s="348"/>
      <c r="U16" s="111"/>
      <c r="V16" s="324"/>
      <c r="W16" s="288"/>
      <c r="X16" s="348"/>
      <c r="Y16" s="328"/>
      <c r="Z16" s="18"/>
      <c r="AA16" s="336"/>
      <c r="AB16" s="337"/>
      <c r="AC16" s="338"/>
      <c r="AD16" s="339"/>
      <c r="AE16" s="340">
        <f t="shared" si="2"/>
        <v>0</v>
      </c>
    </row>
    <row r="17" spans="1:31" ht="60.75" x14ac:dyDescent="0.25">
      <c r="A17" s="15"/>
      <c r="B17" s="346" t="s">
        <v>438</v>
      </c>
      <c r="C17" s="351" t="s">
        <v>189</v>
      </c>
      <c r="D17" s="322" t="s">
        <v>378</v>
      </c>
      <c r="E17" s="368" t="s">
        <v>500</v>
      </c>
      <c r="F17" s="350"/>
      <c r="G17" s="350"/>
      <c r="H17" s="325"/>
      <c r="I17" s="350"/>
      <c r="J17" s="326"/>
      <c r="K17" s="324"/>
      <c r="L17" s="288"/>
      <c r="M17" s="326"/>
      <c r="N17" s="288"/>
      <c r="O17" s="327"/>
      <c r="P17" s="326"/>
      <c r="Q17" s="286"/>
      <c r="R17" s="286"/>
      <c r="S17" s="286"/>
      <c r="T17" s="286"/>
      <c r="U17" s="111"/>
      <c r="V17" s="324"/>
      <c r="W17" s="288"/>
      <c r="X17" s="286"/>
      <c r="Y17" s="328"/>
      <c r="Z17" s="18"/>
      <c r="AA17" s="336"/>
      <c r="AB17" s="337"/>
      <c r="AC17" s="338"/>
      <c r="AD17" s="339"/>
      <c r="AE17" s="340">
        <f t="shared" si="2"/>
        <v>0</v>
      </c>
    </row>
    <row r="18" spans="1:31" ht="30" x14ac:dyDescent="0.25">
      <c r="A18" s="15"/>
      <c r="B18" s="346" t="s">
        <v>438</v>
      </c>
      <c r="C18" s="351" t="s">
        <v>189</v>
      </c>
      <c r="D18" s="322" t="s">
        <v>25</v>
      </c>
      <c r="E18" s="323" t="s">
        <v>337</v>
      </c>
      <c r="F18" s="350"/>
      <c r="G18" s="350"/>
      <c r="H18" s="325">
        <v>6.91</v>
      </c>
      <c r="I18" s="350"/>
      <c r="J18" s="326" t="s">
        <v>338</v>
      </c>
      <c r="K18" s="324" t="s">
        <v>79</v>
      </c>
      <c r="L18" s="288">
        <v>10</v>
      </c>
      <c r="M18" s="349">
        <v>20.13</v>
      </c>
      <c r="N18" s="288">
        <v>201.3</v>
      </c>
      <c r="O18" s="327"/>
      <c r="P18" s="328" t="e">
        <v>#VALUE!</v>
      </c>
      <c r="Q18" s="329" t="e">
        <f t="shared" ref="Q18:Q26" si="4">IF(J18="PROV SUM",N18,L18*P18)</f>
        <v>#VALUE!</v>
      </c>
      <c r="R18" s="287">
        <v>0</v>
      </c>
      <c r="S18" s="287">
        <v>14.594249999999999</v>
      </c>
      <c r="T18" s="329">
        <f t="shared" ref="T18:T26" si="5">IF(J18="SC024",N18,IF(ISERROR(S18),"",IF(J18="PROV SUM",N18,L18*S18)))</f>
        <v>145.9425</v>
      </c>
      <c r="U18" s="111"/>
      <c r="V18" s="324" t="s">
        <v>79</v>
      </c>
      <c r="W18" s="288">
        <v>40</v>
      </c>
      <c r="X18" s="287">
        <v>14.594249999999999</v>
      </c>
      <c r="Y18" s="328">
        <f t="shared" si="0"/>
        <v>583.77</v>
      </c>
      <c r="Z18" s="18"/>
      <c r="AA18" s="336">
        <v>1</v>
      </c>
      <c r="AB18" s="337">
        <f t="shared" si="1"/>
        <v>583.77</v>
      </c>
      <c r="AC18" s="338">
        <v>1</v>
      </c>
      <c r="AD18" s="339">
        <f t="shared" si="3"/>
        <v>583.77</v>
      </c>
      <c r="AE18" s="340">
        <f t="shared" si="2"/>
        <v>0</v>
      </c>
    </row>
    <row r="19" spans="1:31" ht="45" x14ac:dyDescent="0.25">
      <c r="A19" s="15"/>
      <c r="B19" s="346" t="s">
        <v>438</v>
      </c>
      <c r="C19" s="351" t="s">
        <v>189</v>
      </c>
      <c r="D19" s="322" t="s">
        <v>25</v>
      </c>
      <c r="E19" s="323" t="s">
        <v>203</v>
      </c>
      <c r="F19" s="350"/>
      <c r="G19" s="350"/>
      <c r="H19" s="325">
        <v>6.1270000000000104</v>
      </c>
      <c r="I19" s="350"/>
      <c r="J19" s="326" t="s">
        <v>204</v>
      </c>
      <c r="K19" s="324" t="s">
        <v>104</v>
      </c>
      <c r="L19" s="288">
        <v>12</v>
      </c>
      <c r="M19" s="349">
        <v>6.04</v>
      </c>
      <c r="N19" s="288">
        <v>72.48</v>
      </c>
      <c r="O19" s="327"/>
      <c r="P19" s="328" t="e">
        <v>#VALUE!</v>
      </c>
      <c r="Q19" s="329" t="e">
        <f t="shared" si="4"/>
        <v>#VALUE!</v>
      </c>
      <c r="R19" s="287">
        <v>0</v>
      </c>
      <c r="S19" s="287">
        <v>4.3789999999999996</v>
      </c>
      <c r="T19" s="329">
        <f t="shared" si="5"/>
        <v>52.547999999999995</v>
      </c>
      <c r="U19" s="111"/>
      <c r="V19" s="324" t="s">
        <v>104</v>
      </c>
      <c r="W19" s="288">
        <v>37</v>
      </c>
      <c r="X19" s="287">
        <v>4.3789999999999996</v>
      </c>
      <c r="Y19" s="328">
        <f t="shared" si="0"/>
        <v>162.023</v>
      </c>
      <c r="Z19" s="18"/>
      <c r="AA19" s="336">
        <v>1</v>
      </c>
      <c r="AB19" s="337">
        <f t="shared" si="1"/>
        <v>162.023</v>
      </c>
      <c r="AC19" s="338">
        <v>1</v>
      </c>
      <c r="AD19" s="339">
        <f t="shared" si="3"/>
        <v>162.023</v>
      </c>
      <c r="AE19" s="340">
        <f t="shared" si="2"/>
        <v>0</v>
      </c>
    </row>
    <row r="20" spans="1:31" ht="30" x14ac:dyDescent="0.25">
      <c r="A20" s="15"/>
      <c r="B20" s="346" t="s">
        <v>438</v>
      </c>
      <c r="C20" s="351" t="s">
        <v>189</v>
      </c>
      <c r="D20" s="322" t="s">
        <v>25</v>
      </c>
      <c r="E20" s="323" t="s">
        <v>227</v>
      </c>
      <c r="F20" s="350"/>
      <c r="G20" s="350"/>
      <c r="H20" s="325">
        <v>6.1940000000000301</v>
      </c>
      <c r="I20" s="350"/>
      <c r="J20" s="326" t="s">
        <v>228</v>
      </c>
      <c r="K20" s="324" t="s">
        <v>79</v>
      </c>
      <c r="L20" s="288">
        <v>110</v>
      </c>
      <c r="M20" s="349">
        <v>7.02</v>
      </c>
      <c r="N20" s="288">
        <v>772.2</v>
      </c>
      <c r="O20" s="327"/>
      <c r="P20" s="328" t="e">
        <v>#VALUE!</v>
      </c>
      <c r="Q20" s="329" t="e">
        <f t="shared" si="4"/>
        <v>#VALUE!</v>
      </c>
      <c r="R20" s="287">
        <v>0</v>
      </c>
      <c r="S20" s="287">
        <v>5.9669999999999996</v>
      </c>
      <c r="T20" s="329">
        <f t="shared" si="5"/>
        <v>656.37</v>
      </c>
      <c r="U20" s="111"/>
      <c r="V20" s="324" t="s">
        <v>79</v>
      </c>
      <c r="W20" s="288">
        <v>110</v>
      </c>
      <c r="X20" s="287">
        <v>5.9669999999999996</v>
      </c>
      <c r="Y20" s="328">
        <f t="shared" si="0"/>
        <v>656.37</v>
      </c>
      <c r="Z20" s="18"/>
      <c r="AA20" s="336">
        <v>1</v>
      </c>
      <c r="AB20" s="337">
        <f t="shared" si="1"/>
        <v>656.37</v>
      </c>
      <c r="AC20" s="338">
        <v>1</v>
      </c>
      <c r="AD20" s="339">
        <f t="shared" si="3"/>
        <v>656.37</v>
      </c>
      <c r="AE20" s="340">
        <f t="shared" si="2"/>
        <v>0</v>
      </c>
    </row>
    <row r="21" spans="1:31" ht="45" x14ac:dyDescent="0.25">
      <c r="A21" s="15"/>
      <c r="B21" s="346" t="s">
        <v>438</v>
      </c>
      <c r="C21" s="351" t="s">
        <v>189</v>
      </c>
      <c r="D21" s="322" t="s">
        <v>25</v>
      </c>
      <c r="E21" s="323" t="s">
        <v>238</v>
      </c>
      <c r="F21" s="350"/>
      <c r="G21" s="350"/>
      <c r="H21" s="325">
        <v>6.2150000000000398</v>
      </c>
      <c r="I21" s="350"/>
      <c r="J21" s="326" t="s">
        <v>239</v>
      </c>
      <c r="K21" s="324" t="s">
        <v>79</v>
      </c>
      <c r="L21" s="288">
        <v>18</v>
      </c>
      <c r="M21" s="349">
        <v>16.079999999999998</v>
      </c>
      <c r="N21" s="288">
        <v>289.44</v>
      </c>
      <c r="O21" s="327"/>
      <c r="P21" s="328" t="e">
        <v>#VALUE!</v>
      </c>
      <c r="Q21" s="329" t="e">
        <f t="shared" si="4"/>
        <v>#VALUE!</v>
      </c>
      <c r="R21" s="287">
        <v>0</v>
      </c>
      <c r="S21" s="287">
        <v>13.667999999999997</v>
      </c>
      <c r="T21" s="329">
        <f t="shared" si="5"/>
        <v>246.02399999999994</v>
      </c>
      <c r="U21" s="111"/>
      <c r="V21" s="324" t="s">
        <v>79</v>
      </c>
      <c r="W21" s="288">
        <v>18</v>
      </c>
      <c r="X21" s="287">
        <v>13.667999999999997</v>
      </c>
      <c r="Y21" s="328">
        <f t="shared" si="0"/>
        <v>246.02399999999994</v>
      </c>
      <c r="Z21" s="18"/>
      <c r="AA21" s="336">
        <v>1</v>
      </c>
      <c r="AB21" s="337">
        <f t="shared" si="1"/>
        <v>246.02399999999994</v>
      </c>
      <c r="AC21" s="338">
        <v>1</v>
      </c>
      <c r="AD21" s="339">
        <f t="shared" si="3"/>
        <v>246.02399999999994</v>
      </c>
      <c r="AE21" s="340">
        <f t="shared" si="2"/>
        <v>0</v>
      </c>
    </row>
    <row r="22" spans="1:31" ht="30" x14ac:dyDescent="0.25">
      <c r="A22" s="15"/>
      <c r="B22" s="346" t="s">
        <v>438</v>
      </c>
      <c r="C22" s="351" t="s">
        <v>189</v>
      </c>
      <c r="D22" s="322" t="s">
        <v>25</v>
      </c>
      <c r="E22" s="323" t="s">
        <v>411</v>
      </c>
      <c r="F22" s="350"/>
      <c r="G22" s="350"/>
      <c r="H22" s="325">
        <v>6.2360000000000504</v>
      </c>
      <c r="I22" s="350"/>
      <c r="J22" s="326" t="s">
        <v>251</v>
      </c>
      <c r="K22" s="324" t="s">
        <v>79</v>
      </c>
      <c r="L22" s="288">
        <v>18</v>
      </c>
      <c r="M22" s="349">
        <v>25.87</v>
      </c>
      <c r="N22" s="288">
        <v>465.66</v>
      </c>
      <c r="O22" s="327"/>
      <c r="P22" s="328" t="e">
        <v>#VALUE!</v>
      </c>
      <c r="Q22" s="329" t="e">
        <f t="shared" si="4"/>
        <v>#VALUE!</v>
      </c>
      <c r="R22" s="287">
        <v>0</v>
      </c>
      <c r="S22" s="287">
        <v>21.9895</v>
      </c>
      <c r="T22" s="329">
        <f t="shared" si="5"/>
        <v>395.81099999999998</v>
      </c>
      <c r="U22" s="111"/>
      <c r="V22" s="324" t="s">
        <v>79</v>
      </c>
      <c r="W22" s="288">
        <v>18</v>
      </c>
      <c r="X22" s="287">
        <v>21.9895</v>
      </c>
      <c r="Y22" s="328">
        <f t="shared" si="0"/>
        <v>395.81099999999998</v>
      </c>
      <c r="Z22" s="18"/>
      <c r="AA22" s="336">
        <v>1</v>
      </c>
      <c r="AB22" s="337">
        <f t="shared" si="1"/>
        <v>395.81099999999998</v>
      </c>
      <c r="AC22" s="338">
        <v>1</v>
      </c>
      <c r="AD22" s="339">
        <f t="shared" si="3"/>
        <v>395.81099999999998</v>
      </c>
      <c r="AE22" s="340">
        <f t="shared" si="2"/>
        <v>0</v>
      </c>
    </row>
    <row r="23" spans="1:31" ht="30" x14ac:dyDescent="0.25">
      <c r="A23" s="15"/>
      <c r="B23" s="346" t="s">
        <v>438</v>
      </c>
      <c r="C23" s="351" t="s">
        <v>189</v>
      </c>
      <c r="D23" s="322" t="s">
        <v>25</v>
      </c>
      <c r="E23" s="323" t="s">
        <v>412</v>
      </c>
      <c r="F23" s="350"/>
      <c r="G23" s="350"/>
      <c r="H23" s="325">
        <v>6.2370000000000498</v>
      </c>
      <c r="I23" s="350"/>
      <c r="J23" s="326" t="s">
        <v>253</v>
      </c>
      <c r="K23" s="324" t="s">
        <v>104</v>
      </c>
      <c r="L23" s="288">
        <v>30</v>
      </c>
      <c r="M23" s="349">
        <v>6.28</v>
      </c>
      <c r="N23" s="288">
        <v>188.4</v>
      </c>
      <c r="O23" s="327"/>
      <c r="P23" s="328" t="e">
        <v>#VALUE!</v>
      </c>
      <c r="Q23" s="329" t="e">
        <f t="shared" si="4"/>
        <v>#VALUE!</v>
      </c>
      <c r="R23" s="287">
        <v>0</v>
      </c>
      <c r="S23" s="287">
        <v>5.3380000000000001</v>
      </c>
      <c r="T23" s="329">
        <f t="shared" si="5"/>
        <v>160.14000000000001</v>
      </c>
      <c r="U23" s="111"/>
      <c r="V23" s="324" t="s">
        <v>104</v>
      </c>
      <c r="W23" s="288">
        <v>30</v>
      </c>
      <c r="X23" s="287">
        <v>5.3380000000000001</v>
      </c>
      <c r="Y23" s="328">
        <f t="shared" si="0"/>
        <v>160.14000000000001</v>
      </c>
      <c r="Z23" s="18"/>
      <c r="AA23" s="336">
        <v>1</v>
      </c>
      <c r="AB23" s="337">
        <f t="shared" si="1"/>
        <v>160.14000000000001</v>
      </c>
      <c r="AC23" s="338">
        <v>1</v>
      </c>
      <c r="AD23" s="339">
        <f t="shared" si="3"/>
        <v>160.14000000000001</v>
      </c>
      <c r="AE23" s="340">
        <f t="shared" si="2"/>
        <v>0</v>
      </c>
    </row>
    <row r="24" spans="1:31" ht="45" x14ac:dyDescent="0.25">
      <c r="A24" s="15"/>
      <c r="B24" s="346" t="s">
        <v>438</v>
      </c>
      <c r="C24" s="351" t="s">
        <v>189</v>
      </c>
      <c r="D24" s="322" t="s">
        <v>25</v>
      </c>
      <c r="E24" s="323" t="s">
        <v>413</v>
      </c>
      <c r="F24" s="350"/>
      <c r="G24" s="350"/>
      <c r="H24" s="325">
        <v>6.2380000000000502</v>
      </c>
      <c r="I24" s="350"/>
      <c r="J24" s="326" t="s">
        <v>255</v>
      </c>
      <c r="K24" s="324" t="s">
        <v>139</v>
      </c>
      <c r="L24" s="288">
        <v>5</v>
      </c>
      <c r="M24" s="349">
        <v>20.71</v>
      </c>
      <c r="N24" s="288">
        <v>103.55</v>
      </c>
      <c r="O24" s="327"/>
      <c r="P24" s="328" t="e">
        <v>#VALUE!</v>
      </c>
      <c r="Q24" s="329" t="e">
        <f t="shared" si="4"/>
        <v>#VALUE!</v>
      </c>
      <c r="R24" s="287">
        <v>0</v>
      </c>
      <c r="S24" s="287">
        <v>17.6035</v>
      </c>
      <c r="T24" s="329">
        <f t="shared" si="5"/>
        <v>88.017499999999998</v>
      </c>
      <c r="U24" s="111"/>
      <c r="V24" s="324" t="s">
        <v>139</v>
      </c>
      <c r="W24" s="288">
        <v>5</v>
      </c>
      <c r="X24" s="287">
        <v>17.6035</v>
      </c>
      <c r="Y24" s="328">
        <f t="shared" si="0"/>
        <v>88.017499999999998</v>
      </c>
      <c r="Z24" s="18"/>
      <c r="AA24" s="336">
        <v>1</v>
      </c>
      <c r="AB24" s="337">
        <f t="shared" si="1"/>
        <v>88.017499999999998</v>
      </c>
      <c r="AC24" s="338">
        <v>1</v>
      </c>
      <c r="AD24" s="339">
        <f t="shared" si="3"/>
        <v>88.017499999999998</v>
      </c>
      <c r="AE24" s="340">
        <f t="shared" si="2"/>
        <v>0</v>
      </c>
    </row>
    <row r="25" spans="1:31" ht="45" x14ac:dyDescent="0.25">
      <c r="A25" s="15"/>
      <c r="B25" s="346" t="s">
        <v>438</v>
      </c>
      <c r="C25" s="351" t="s">
        <v>189</v>
      </c>
      <c r="D25" s="322" t="s">
        <v>25</v>
      </c>
      <c r="E25" s="323" t="s">
        <v>209</v>
      </c>
      <c r="F25" s="350"/>
      <c r="G25" s="350"/>
      <c r="H25" s="325">
        <v>6.3050000000000699</v>
      </c>
      <c r="I25" s="350"/>
      <c r="J25" s="326" t="s">
        <v>210</v>
      </c>
      <c r="K25" s="324" t="s">
        <v>79</v>
      </c>
      <c r="L25" s="288">
        <v>2</v>
      </c>
      <c r="M25" s="349">
        <v>33.5</v>
      </c>
      <c r="N25" s="288">
        <v>67</v>
      </c>
      <c r="O25" s="327"/>
      <c r="P25" s="328" t="e">
        <v>#VALUE!</v>
      </c>
      <c r="Q25" s="329" t="e">
        <f t="shared" si="4"/>
        <v>#VALUE!</v>
      </c>
      <c r="R25" s="287">
        <v>0</v>
      </c>
      <c r="S25" s="287">
        <v>24.287499999999998</v>
      </c>
      <c r="T25" s="329">
        <f t="shared" si="5"/>
        <v>48.574999999999996</v>
      </c>
      <c r="U25" s="111"/>
      <c r="V25" s="324" t="s">
        <v>79</v>
      </c>
      <c r="W25" s="288">
        <v>2</v>
      </c>
      <c r="X25" s="287">
        <v>24.287499999999998</v>
      </c>
      <c r="Y25" s="328">
        <f t="shared" si="0"/>
        <v>48.574999999999996</v>
      </c>
      <c r="Z25" s="18"/>
      <c r="AA25" s="336">
        <v>1</v>
      </c>
      <c r="AB25" s="337">
        <f t="shared" si="1"/>
        <v>48.574999999999996</v>
      </c>
      <c r="AC25" s="338">
        <v>1</v>
      </c>
      <c r="AD25" s="339">
        <f t="shared" si="3"/>
        <v>48.574999999999996</v>
      </c>
      <c r="AE25" s="340">
        <f t="shared" si="2"/>
        <v>0</v>
      </c>
    </row>
    <row r="26" spans="1:31" ht="45" x14ac:dyDescent="0.25">
      <c r="A26" s="15"/>
      <c r="B26" s="346" t="s">
        <v>438</v>
      </c>
      <c r="C26" s="351" t="s">
        <v>189</v>
      </c>
      <c r="D26" s="322" t="s">
        <v>25</v>
      </c>
      <c r="E26" s="323" t="s">
        <v>439</v>
      </c>
      <c r="F26" s="350"/>
      <c r="G26" s="350"/>
      <c r="H26" s="325">
        <v>6.3060000000000702</v>
      </c>
      <c r="I26" s="350"/>
      <c r="J26" s="326" t="s">
        <v>212</v>
      </c>
      <c r="K26" s="324" t="s">
        <v>104</v>
      </c>
      <c r="L26" s="288">
        <v>2</v>
      </c>
      <c r="M26" s="349">
        <v>6.87</v>
      </c>
      <c r="N26" s="288">
        <v>13.74</v>
      </c>
      <c r="O26" s="327"/>
      <c r="P26" s="328" t="e">
        <v>#VALUE!</v>
      </c>
      <c r="Q26" s="329" t="e">
        <f t="shared" si="4"/>
        <v>#VALUE!</v>
      </c>
      <c r="R26" s="287">
        <v>0</v>
      </c>
      <c r="S26" s="287">
        <v>4.9807499999999996</v>
      </c>
      <c r="T26" s="329">
        <f t="shared" si="5"/>
        <v>9.9614999999999991</v>
      </c>
      <c r="U26" s="111"/>
      <c r="V26" s="324" t="s">
        <v>104</v>
      </c>
      <c r="W26" s="288">
        <v>2</v>
      </c>
      <c r="X26" s="287">
        <v>4.9807499999999996</v>
      </c>
      <c r="Y26" s="328">
        <f t="shared" si="0"/>
        <v>9.9614999999999991</v>
      </c>
      <c r="Z26" s="18"/>
      <c r="AA26" s="336">
        <v>1</v>
      </c>
      <c r="AB26" s="337">
        <f t="shared" si="1"/>
        <v>9.9614999999999991</v>
      </c>
      <c r="AC26" s="338">
        <v>1</v>
      </c>
      <c r="AD26" s="339">
        <f t="shared" si="3"/>
        <v>9.9614999999999991</v>
      </c>
      <c r="AE26" s="340">
        <f t="shared" si="2"/>
        <v>0</v>
      </c>
    </row>
    <row r="27" spans="1:31" x14ac:dyDescent="0.25">
      <c r="A27" s="15"/>
      <c r="B27" s="346" t="s">
        <v>438</v>
      </c>
      <c r="C27" s="351" t="s">
        <v>72</v>
      </c>
      <c r="D27" s="322" t="s">
        <v>378</v>
      </c>
      <c r="E27" s="323"/>
      <c r="F27" s="350"/>
      <c r="G27" s="350"/>
      <c r="H27" s="325"/>
      <c r="I27" s="350"/>
      <c r="J27" s="326"/>
      <c r="K27" s="324"/>
      <c r="L27" s="288"/>
      <c r="M27" s="326"/>
      <c r="N27" s="288"/>
      <c r="O27" s="352"/>
      <c r="P27" s="326"/>
      <c r="Q27" s="286"/>
      <c r="R27" s="286"/>
      <c r="S27" s="286"/>
      <c r="T27" s="286"/>
      <c r="U27" s="111"/>
      <c r="V27" s="324"/>
      <c r="W27" s="288"/>
      <c r="X27" s="286"/>
      <c r="Y27" s="328">
        <f t="shared" si="0"/>
        <v>0</v>
      </c>
      <c r="Z27" s="18"/>
      <c r="AA27" s="336">
        <v>0</v>
      </c>
      <c r="AB27" s="337">
        <f t="shared" si="1"/>
        <v>0</v>
      </c>
      <c r="AC27" s="338">
        <v>0</v>
      </c>
      <c r="AD27" s="339">
        <f t="shared" si="3"/>
        <v>0</v>
      </c>
      <c r="AE27" s="340">
        <f t="shared" si="2"/>
        <v>0</v>
      </c>
    </row>
    <row r="28" spans="1:31" ht="45.75" x14ac:dyDescent="0.25">
      <c r="A28" s="15"/>
      <c r="B28" s="346" t="s">
        <v>438</v>
      </c>
      <c r="C28" s="351" t="s">
        <v>72</v>
      </c>
      <c r="D28" s="322" t="s">
        <v>25</v>
      </c>
      <c r="E28" s="323" t="s">
        <v>440</v>
      </c>
      <c r="F28" s="350"/>
      <c r="G28" s="350"/>
      <c r="H28" s="325">
        <v>3.4340000000000002</v>
      </c>
      <c r="I28" s="350"/>
      <c r="J28" s="326" t="s">
        <v>379</v>
      </c>
      <c r="K28" s="324" t="s">
        <v>380</v>
      </c>
      <c r="L28" s="288">
        <v>1</v>
      </c>
      <c r="M28" s="349">
        <v>2200</v>
      </c>
      <c r="N28" s="288">
        <v>2200</v>
      </c>
      <c r="O28" s="352"/>
      <c r="P28" s="328" t="e">
        <v>#VALUE!</v>
      </c>
      <c r="Q28" s="329">
        <f>IF(J28="PROV SUM",N28,L28*P28)</f>
        <v>2200</v>
      </c>
      <c r="R28" s="287" t="s">
        <v>381</v>
      </c>
      <c r="S28" s="287" t="s">
        <v>381</v>
      </c>
      <c r="T28" s="329">
        <f>IF(J28="SC024",N28,IF(ISERROR(S28),"",IF(J28="PROV SUM",N28,L28*S28)))</f>
        <v>2200</v>
      </c>
      <c r="U28" s="111"/>
      <c r="V28" s="324" t="s">
        <v>380</v>
      </c>
      <c r="W28" s="288">
        <v>0</v>
      </c>
      <c r="X28" s="287">
        <v>2200</v>
      </c>
      <c r="Y28" s="328">
        <f>X28*W28</f>
        <v>0</v>
      </c>
      <c r="Z28" s="18"/>
      <c r="AA28" s="336">
        <v>0</v>
      </c>
      <c r="AB28" s="337">
        <f t="shared" si="1"/>
        <v>0</v>
      </c>
      <c r="AC28" s="338">
        <v>0</v>
      </c>
      <c r="AD28" s="339">
        <f t="shared" si="3"/>
        <v>0</v>
      </c>
      <c r="AE28" s="340">
        <f t="shared" si="2"/>
        <v>0</v>
      </c>
    </row>
    <row r="29" spans="1:31" ht="75.75" x14ac:dyDescent="0.25">
      <c r="A29" s="15"/>
      <c r="B29" s="346" t="s">
        <v>438</v>
      </c>
      <c r="C29" s="351" t="s">
        <v>72</v>
      </c>
      <c r="D29" s="322" t="s">
        <v>25</v>
      </c>
      <c r="E29" s="323" t="s">
        <v>441</v>
      </c>
      <c r="F29" s="350"/>
      <c r="G29" s="350"/>
      <c r="H29" s="325">
        <v>3.4350000000000001</v>
      </c>
      <c r="I29" s="350"/>
      <c r="J29" s="326" t="s">
        <v>379</v>
      </c>
      <c r="K29" s="324" t="s">
        <v>380</v>
      </c>
      <c r="L29" s="288">
        <v>1</v>
      </c>
      <c r="M29" s="349">
        <v>1300</v>
      </c>
      <c r="N29" s="288">
        <v>1300</v>
      </c>
      <c r="O29" s="352"/>
      <c r="P29" s="328" t="e">
        <v>#VALUE!</v>
      </c>
      <c r="Q29" s="329">
        <f>IF(J29="PROV SUM",N29,L29*P29)</f>
        <v>1300</v>
      </c>
      <c r="R29" s="287" t="s">
        <v>381</v>
      </c>
      <c r="S29" s="287" t="s">
        <v>381</v>
      </c>
      <c r="T29" s="329">
        <f>IF(J29="SC024",N29,IF(ISERROR(S29),"",IF(J29="PROV SUM",N29,L29*S29)))</f>
        <v>1300</v>
      </c>
      <c r="U29" s="111"/>
      <c r="V29" s="324" t="s">
        <v>380</v>
      </c>
      <c r="W29" s="288">
        <v>0</v>
      </c>
      <c r="X29" s="287">
        <v>1300</v>
      </c>
      <c r="Y29" s="328">
        <f>X29*W29</f>
        <v>0</v>
      </c>
      <c r="Z29" s="18"/>
      <c r="AA29" s="336">
        <v>0</v>
      </c>
      <c r="AB29" s="337">
        <f t="shared" si="1"/>
        <v>0</v>
      </c>
      <c r="AC29" s="338">
        <v>0</v>
      </c>
      <c r="AD29" s="339">
        <f t="shared" si="3"/>
        <v>0</v>
      </c>
      <c r="AE29" s="340">
        <f t="shared" si="2"/>
        <v>0</v>
      </c>
    </row>
    <row r="30" spans="1:31" ht="30.75" x14ac:dyDescent="0.25">
      <c r="A30" s="15"/>
      <c r="B30" s="346" t="s">
        <v>438</v>
      </c>
      <c r="C30" s="351" t="s">
        <v>72</v>
      </c>
      <c r="D30" s="322" t="s">
        <v>25</v>
      </c>
      <c r="E30" s="323" t="s">
        <v>442</v>
      </c>
      <c r="F30" s="350"/>
      <c r="G30" s="350"/>
      <c r="H30" s="325">
        <v>3.4359999999999999</v>
      </c>
      <c r="I30" s="350"/>
      <c r="J30" s="326" t="s">
        <v>379</v>
      </c>
      <c r="K30" s="324" t="s">
        <v>380</v>
      </c>
      <c r="L30" s="288">
        <v>1</v>
      </c>
      <c r="M30" s="349">
        <v>900</v>
      </c>
      <c r="N30" s="288">
        <v>900</v>
      </c>
      <c r="O30" s="352"/>
      <c r="P30" s="328" t="e">
        <v>#VALUE!</v>
      </c>
      <c r="Q30" s="329">
        <f>IF(J30="PROV SUM",N30,L30*P30)</f>
        <v>900</v>
      </c>
      <c r="R30" s="287" t="s">
        <v>381</v>
      </c>
      <c r="S30" s="287" t="s">
        <v>381</v>
      </c>
      <c r="T30" s="329">
        <f>IF(J30="SC024",N30,IF(ISERROR(S30),"",IF(J30="PROV SUM",N30,L30*S30)))</f>
        <v>900</v>
      </c>
      <c r="U30" s="111"/>
      <c r="V30" s="324" t="s">
        <v>380</v>
      </c>
      <c r="W30" s="288">
        <v>0</v>
      </c>
      <c r="X30" s="287">
        <v>900</v>
      </c>
      <c r="Y30" s="328">
        <f>X30*W30</f>
        <v>0</v>
      </c>
      <c r="Z30" s="18"/>
      <c r="AA30" s="336">
        <v>0</v>
      </c>
      <c r="AB30" s="337">
        <f t="shared" si="1"/>
        <v>0</v>
      </c>
      <c r="AC30" s="338">
        <v>0</v>
      </c>
      <c r="AD30" s="339">
        <f t="shared" si="3"/>
        <v>0</v>
      </c>
      <c r="AE30" s="340">
        <f t="shared" si="2"/>
        <v>0</v>
      </c>
    </row>
    <row r="31" spans="1:31" x14ac:dyDescent="0.25">
      <c r="A31" s="15"/>
      <c r="B31" s="346" t="s">
        <v>438</v>
      </c>
      <c r="C31" s="351" t="s">
        <v>164</v>
      </c>
      <c r="D31" s="322" t="s">
        <v>378</v>
      </c>
      <c r="E31" s="323"/>
      <c r="F31" s="350"/>
      <c r="G31" s="350"/>
      <c r="H31" s="325"/>
      <c r="I31" s="350"/>
      <c r="J31" s="326"/>
      <c r="K31" s="324"/>
      <c r="L31" s="288"/>
      <c r="M31" s="326"/>
      <c r="N31" s="288"/>
      <c r="O31" s="352"/>
      <c r="P31" s="326"/>
      <c r="Q31" s="286"/>
      <c r="R31" s="286"/>
      <c r="S31" s="286"/>
      <c r="T31" s="286"/>
      <c r="U31" s="111"/>
      <c r="V31" s="324"/>
      <c r="W31" s="288"/>
      <c r="X31" s="286"/>
      <c r="Y31" s="328">
        <f t="shared" si="0"/>
        <v>0</v>
      </c>
      <c r="Z31" s="18"/>
      <c r="AA31" s="336">
        <v>0</v>
      </c>
      <c r="AB31" s="337">
        <f t="shared" si="1"/>
        <v>0</v>
      </c>
      <c r="AC31" s="338">
        <v>0</v>
      </c>
      <c r="AD31" s="339">
        <f t="shared" si="3"/>
        <v>0</v>
      </c>
      <c r="AE31" s="340">
        <f t="shared" si="2"/>
        <v>0</v>
      </c>
    </row>
    <row r="32" spans="1:31" ht="90" x14ac:dyDescent="0.25">
      <c r="A32" s="15"/>
      <c r="B32" s="346" t="s">
        <v>438</v>
      </c>
      <c r="C32" s="351" t="s">
        <v>164</v>
      </c>
      <c r="D32" s="322" t="s">
        <v>25</v>
      </c>
      <c r="E32" s="323" t="s">
        <v>183</v>
      </c>
      <c r="F32" s="350"/>
      <c r="G32" s="350"/>
      <c r="H32" s="325">
        <v>4.1100000000000003</v>
      </c>
      <c r="I32" s="350"/>
      <c r="J32" s="326" t="s">
        <v>184</v>
      </c>
      <c r="K32" s="324" t="s">
        <v>57</v>
      </c>
      <c r="L32" s="288">
        <v>5</v>
      </c>
      <c r="M32" s="349">
        <v>36.75</v>
      </c>
      <c r="N32" s="288">
        <v>183.75</v>
      </c>
      <c r="O32" s="352"/>
      <c r="P32" s="328" t="e">
        <v>#VALUE!</v>
      </c>
      <c r="Q32" s="329" t="e">
        <f>IF(J32="PROV SUM",N32,L32*P32)</f>
        <v>#VALUE!</v>
      </c>
      <c r="R32" s="287">
        <v>0</v>
      </c>
      <c r="S32" s="287">
        <v>34.912500000000001</v>
      </c>
      <c r="T32" s="329">
        <f>IF(J32="SC024",N32,IF(ISERROR(S32),"",IF(J32="PROV SUM",N32,L32*S32)))</f>
        <v>174.5625</v>
      </c>
      <c r="U32" s="111"/>
      <c r="V32" s="324" t="s">
        <v>57</v>
      </c>
      <c r="W32" s="288">
        <v>5</v>
      </c>
      <c r="X32" s="287">
        <v>34.912500000000001</v>
      </c>
      <c r="Y32" s="328">
        <f t="shared" si="0"/>
        <v>174.5625</v>
      </c>
      <c r="Z32" s="18"/>
      <c r="AA32" s="336">
        <v>1</v>
      </c>
      <c r="AB32" s="337">
        <f t="shared" si="1"/>
        <v>174.5625</v>
      </c>
      <c r="AC32" s="338">
        <v>1</v>
      </c>
      <c r="AD32" s="339">
        <f t="shared" si="3"/>
        <v>174.5625</v>
      </c>
      <c r="AE32" s="340">
        <f t="shared" si="2"/>
        <v>0</v>
      </c>
    </row>
    <row r="33" spans="1:32" ht="60" x14ac:dyDescent="0.25">
      <c r="A33" s="15"/>
      <c r="B33" s="346" t="s">
        <v>438</v>
      </c>
      <c r="C33" s="351" t="s">
        <v>164</v>
      </c>
      <c r="D33" s="322" t="s">
        <v>25</v>
      </c>
      <c r="E33" s="323" t="s">
        <v>185</v>
      </c>
      <c r="F33" s="350"/>
      <c r="G33" s="350"/>
      <c r="H33" s="325">
        <v>4.13</v>
      </c>
      <c r="I33" s="350"/>
      <c r="J33" s="326" t="s">
        <v>186</v>
      </c>
      <c r="K33" s="324" t="s">
        <v>57</v>
      </c>
      <c r="L33" s="288">
        <v>60</v>
      </c>
      <c r="M33" s="349">
        <v>4.25</v>
      </c>
      <c r="N33" s="288">
        <v>255</v>
      </c>
      <c r="O33" s="352"/>
      <c r="P33" s="328" t="e">
        <v>#VALUE!</v>
      </c>
      <c r="Q33" s="329" t="e">
        <f>IF(J33="PROV SUM",N33,L33*P33)</f>
        <v>#VALUE!</v>
      </c>
      <c r="R33" s="287">
        <v>0</v>
      </c>
      <c r="S33" s="287">
        <v>4.0374999999999996</v>
      </c>
      <c r="T33" s="329">
        <f>IF(J33="SC024",N33,IF(ISERROR(S33),"",IF(J33="PROV SUM",N33,L33*S33)))</f>
        <v>242.24999999999997</v>
      </c>
      <c r="U33" s="111"/>
      <c r="V33" s="324" t="s">
        <v>57</v>
      </c>
      <c r="W33" s="288">
        <v>60</v>
      </c>
      <c r="X33" s="287">
        <v>4.0374999999999996</v>
      </c>
      <c r="Y33" s="328">
        <f t="shared" si="0"/>
        <v>242.24999999999997</v>
      </c>
      <c r="Z33" s="18"/>
      <c r="AA33" s="336">
        <v>1</v>
      </c>
      <c r="AB33" s="337">
        <f t="shared" si="1"/>
        <v>242.24999999999997</v>
      </c>
      <c r="AC33" s="338">
        <v>1</v>
      </c>
      <c r="AD33" s="339">
        <f t="shared" si="3"/>
        <v>242.24999999999997</v>
      </c>
      <c r="AE33" s="340">
        <f t="shared" si="2"/>
        <v>0</v>
      </c>
    </row>
    <row r="34" spans="1:32" ht="60" x14ac:dyDescent="0.25">
      <c r="A34" s="15"/>
      <c r="B34" s="346" t="s">
        <v>438</v>
      </c>
      <c r="C34" s="351" t="s">
        <v>164</v>
      </c>
      <c r="D34" s="322" t="s">
        <v>25</v>
      </c>
      <c r="E34" s="323" t="s">
        <v>187</v>
      </c>
      <c r="F34" s="350"/>
      <c r="G34" s="350"/>
      <c r="H34" s="325">
        <v>4.1399999999999997</v>
      </c>
      <c r="I34" s="350"/>
      <c r="J34" s="326" t="s">
        <v>188</v>
      </c>
      <c r="K34" s="324" t="s">
        <v>57</v>
      </c>
      <c r="L34" s="288">
        <v>10</v>
      </c>
      <c r="M34" s="349">
        <v>6.75</v>
      </c>
      <c r="N34" s="288">
        <v>67.5</v>
      </c>
      <c r="O34" s="352"/>
      <c r="P34" s="328" t="e">
        <v>#VALUE!</v>
      </c>
      <c r="Q34" s="329" t="e">
        <f>IF(J34="PROV SUM",N34,L34*P34)</f>
        <v>#VALUE!</v>
      </c>
      <c r="R34" s="287">
        <v>0</v>
      </c>
      <c r="S34" s="287">
        <v>6.4124999999999996</v>
      </c>
      <c r="T34" s="329">
        <f>IF(J34="SC024",N34,IF(ISERROR(S34),"",IF(J34="PROV SUM",N34,L34*S34)))</f>
        <v>64.125</v>
      </c>
      <c r="U34" s="111"/>
      <c r="V34" s="324" t="s">
        <v>57</v>
      </c>
      <c r="W34" s="288">
        <v>10</v>
      </c>
      <c r="X34" s="287">
        <v>6.4124999999999996</v>
      </c>
      <c r="Y34" s="328">
        <f t="shared" si="0"/>
        <v>64.125</v>
      </c>
      <c r="Z34" s="18"/>
      <c r="AA34" s="336">
        <v>1</v>
      </c>
      <c r="AB34" s="337">
        <f t="shared" si="1"/>
        <v>64.125</v>
      </c>
      <c r="AC34" s="338">
        <v>1</v>
      </c>
      <c r="AD34" s="339">
        <f t="shared" si="3"/>
        <v>64.125</v>
      </c>
      <c r="AE34" s="340">
        <f t="shared" si="2"/>
        <v>0</v>
      </c>
    </row>
    <row r="35" spans="1:32" ht="90" x14ac:dyDescent="0.25">
      <c r="A35" s="15"/>
      <c r="B35" s="346" t="s">
        <v>438</v>
      </c>
      <c r="C35" s="351" t="s">
        <v>164</v>
      </c>
      <c r="D35" s="322" t="s">
        <v>25</v>
      </c>
      <c r="E35" s="323" t="s">
        <v>171</v>
      </c>
      <c r="F35" s="350"/>
      <c r="G35" s="350"/>
      <c r="H35" s="325">
        <v>4.8999999999999799</v>
      </c>
      <c r="I35" s="350"/>
      <c r="J35" s="326" t="s">
        <v>172</v>
      </c>
      <c r="K35" s="324" t="s">
        <v>75</v>
      </c>
      <c r="L35" s="288">
        <v>6</v>
      </c>
      <c r="M35" s="349">
        <v>35.61</v>
      </c>
      <c r="N35" s="288">
        <v>213.66</v>
      </c>
      <c r="O35" s="352"/>
      <c r="P35" s="328" t="e">
        <v>#VALUE!</v>
      </c>
      <c r="Q35" s="329" t="e">
        <f>IF(J35="PROV SUM",N35,L35*P35)</f>
        <v>#VALUE!</v>
      </c>
      <c r="R35" s="287">
        <v>0</v>
      </c>
      <c r="S35" s="287">
        <v>31.568264999999997</v>
      </c>
      <c r="T35" s="329">
        <f>IF(J35="SC024",N35,IF(ISERROR(S35),"",IF(J35="PROV SUM",N35,L35*S35)))</f>
        <v>189.40958999999998</v>
      </c>
      <c r="U35" s="111"/>
      <c r="V35" s="324" t="s">
        <v>75</v>
      </c>
      <c r="W35" s="288">
        <v>10</v>
      </c>
      <c r="X35" s="287">
        <v>31.568264999999997</v>
      </c>
      <c r="Y35" s="328">
        <f t="shared" si="0"/>
        <v>315.68264999999997</v>
      </c>
      <c r="Z35" s="18"/>
      <c r="AA35" s="336">
        <v>1</v>
      </c>
      <c r="AB35" s="337">
        <f t="shared" si="1"/>
        <v>315.68264999999997</v>
      </c>
      <c r="AC35" s="338">
        <v>1</v>
      </c>
      <c r="AD35" s="339">
        <f t="shared" si="3"/>
        <v>315.68264999999997</v>
      </c>
      <c r="AE35" s="340">
        <f t="shared" si="2"/>
        <v>0</v>
      </c>
    </row>
    <row r="36" spans="1:32" ht="45" x14ac:dyDescent="0.25">
      <c r="A36" s="15"/>
      <c r="B36" s="346" t="s">
        <v>438</v>
      </c>
      <c r="C36" s="351" t="s">
        <v>164</v>
      </c>
      <c r="D36" s="322" t="s">
        <v>25</v>
      </c>
      <c r="E36" s="323" t="s">
        <v>179</v>
      </c>
      <c r="F36" s="350"/>
      <c r="G36" s="350"/>
      <c r="H36" s="325">
        <v>4.2309999999999297</v>
      </c>
      <c r="I36" s="350"/>
      <c r="J36" s="326" t="s">
        <v>180</v>
      </c>
      <c r="K36" s="324" t="s">
        <v>79</v>
      </c>
      <c r="L36" s="288">
        <v>1</v>
      </c>
      <c r="M36" s="349">
        <v>67.930000000000007</v>
      </c>
      <c r="N36" s="288">
        <v>67.930000000000007</v>
      </c>
      <c r="O36" s="352"/>
      <c r="P36" s="328" t="e">
        <v>#VALUE!</v>
      </c>
      <c r="Q36" s="329" t="e">
        <f>IF(J36="PROV SUM",N36,L36*P36)</f>
        <v>#VALUE!</v>
      </c>
      <c r="R36" s="287">
        <v>0</v>
      </c>
      <c r="S36" s="287">
        <v>55.797702000000008</v>
      </c>
      <c r="T36" s="329">
        <f>IF(J36="SC024",N36,IF(ISERROR(S36),"",IF(J36="PROV SUM",N36,L36*S36)))</f>
        <v>55.797702000000008</v>
      </c>
      <c r="U36" s="111"/>
      <c r="V36" s="324" t="s">
        <v>79</v>
      </c>
      <c r="W36" s="288">
        <v>1</v>
      </c>
      <c r="X36" s="287">
        <v>55.797702000000008</v>
      </c>
      <c r="Y36" s="328">
        <f t="shared" si="0"/>
        <v>55.797702000000008</v>
      </c>
      <c r="Z36" s="18"/>
      <c r="AA36" s="336">
        <v>1</v>
      </c>
      <c r="AB36" s="337">
        <f t="shared" si="1"/>
        <v>55.797702000000008</v>
      </c>
      <c r="AC36" s="338">
        <v>1</v>
      </c>
      <c r="AD36" s="339">
        <f t="shared" si="3"/>
        <v>55.797702000000008</v>
      </c>
      <c r="AE36" s="340">
        <f t="shared" si="2"/>
        <v>0</v>
      </c>
    </row>
    <row r="37" spans="1:32" x14ac:dyDescent="0.25">
      <c r="A37" s="15"/>
      <c r="B37" s="346" t="s">
        <v>438</v>
      </c>
      <c r="C37" s="351" t="s">
        <v>24</v>
      </c>
      <c r="D37" s="322" t="s">
        <v>378</v>
      </c>
      <c r="E37" s="323"/>
      <c r="F37" s="350"/>
      <c r="G37" s="350"/>
      <c r="H37" s="325"/>
      <c r="I37" s="350"/>
      <c r="J37" s="326"/>
      <c r="K37" s="324"/>
      <c r="L37" s="288"/>
      <c r="M37" s="326"/>
      <c r="N37" s="288"/>
      <c r="O37" s="352"/>
      <c r="P37" s="326"/>
      <c r="Q37" s="286"/>
      <c r="R37" s="286"/>
      <c r="S37" s="286"/>
      <c r="T37" s="286"/>
      <c r="U37" s="111"/>
      <c r="V37" s="324"/>
      <c r="W37" s="288"/>
      <c r="X37" s="286"/>
      <c r="Y37" s="328">
        <f t="shared" si="0"/>
        <v>0</v>
      </c>
      <c r="Z37" s="18"/>
      <c r="AA37" s="336">
        <v>0</v>
      </c>
      <c r="AB37" s="337">
        <f t="shared" si="1"/>
        <v>0</v>
      </c>
      <c r="AC37" s="338">
        <v>0</v>
      </c>
      <c r="AD37" s="339">
        <f t="shared" si="3"/>
        <v>0</v>
      </c>
      <c r="AE37" s="340">
        <f t="shared" si="2"/>
        <v>0</v>
      </c>
    </row>
    <row r="38" spans="1:32" ht="120" x14ac:dyDescent="0.25">
      <c r="A38" s="21"/>
      <c r="B38" s="321" t="s">
        <v>438</v>
      </c>
      <c r="C38" s="321" t="s">
        <v>24</v>
      </c>
      <c r="D38" s="322" t="s">
        <v>25</v>
      </c>
      <c r="E38" s="323" t="s">
        <v>26</v>
      </c>
      <c r="F38" s="324"/>
      <c r="G38" s="324"/>
      <c r="H38" s="325">
        <v>2.1</v>
      </c>
      <c r="I38" s="324"/>
      <c r="J38" s="326" t="s">
        <v>27</v>
      </c>
      <c r="K38" s="324" t="s">
        <v>28</v>
      </c>
      <c r="L38" s="288">
        <v>120</v>
      </c>
      <c r="M38" s="118">
        <v>12.92</v>
      </c>
      <c r="N38" s="119">
        <v>1550.4</v>
      </c>
      <c r="O38" s="327"/>
      <c r="P38" s="328" t="e">
        <v>#VALUE!</v>
      </c>
      <c r="Q38" s="329" t="e">
        <f>IF(J38="PROV SUM",N38,L38*P38)</f>
        <v>#VALUE!</v>
      </c>
      <c r="R38" s="287">
        <v>0</v>
      </c>
      <c r="S38" s="287">
        <v>16.4084</v>
      </c>
      <c r="T38" s="329">
        <f>IF(J38="SC024",N38,IF(ISERROR(S38),"",IF(J38="PROV SUM",N38,L38*S38)))</f>
        <v>1969.008</v>
      </c>
      <c r="U38" s="111"/>
      <c r="V38" s="324" t="s">
        <v>28</v>
      </c>
      <c r="W38" s="288">
        <v>168</v>
      </c>
      <c r="X38" s="287">
        <v>16.4084</v>
      </c>
      <c r="Y38" s="328">
        <f t="shared" si="0"/>
        <v>2756.6112000000003</v>
      </c>
      <c r="Z38" s="18"/>
      <c r="AA38" s="336">
        <v>1</v>
      </c>
      <c r="AB38" s="337">
        <f t="shared" si="1"/>
        <v>2756.6112000000003</v>
      </c>
      <c r="AC38" s="338">
        <v>1</v>
      </c>
      <c r="AD38" s="339">
        <f t="shared" si="3"/>
        <v>2756.6112000000003</v>
      </c>
      <c r="AE38" s="340">
        <f t="shared" si="2"/>
        <v>0</v>
      </c>
    </row>
    <row r="39" spans="1:32" ht="30" x14ac:dyDescent="0.25">
      <c r="A39" s="21"/>
      <c r="B39" s="321" t="s">
        <v>438</v>
      </c>
      <c r="C39" s="321" t="s">
        <v>24</v>
      </c>
      <c r="D39" s="322" t="s">
        <v>25</v>
      </c>
      <c r="E39" s="323" t="s">
        <v>29</v>
      </c>
      <c r="F39" s="324"/>
      <c r="G39" s="324"/>
      <c r="H39" s="325">
        <v>2.5</v>
      </c>
      <c r="I39" s="324"/>
      <c r="J39" s="326" t="s">
        <v>30</v>
      </c>
      <c r="K39" s="324" t="s">
        <v>31</v>
      </c>
      <c r="L39" s="288">
        <v>1</v>
      </c>
      <c r="M39" s="118">
        <v>420</v>
      </c>
      <c r="N39" s="119">
        <v>420</v>
      </c>
      <c r="O39" s="327"/>
      <c r="P39" s="328" t="e">
        <v>#VALUE!</v>
      </c>
      <c r="Q39" s="329" t="e">
        <f>IF(J39="PROV SUM",N39,L39*P39)</f>
        <v>#VALUE!</v>
      </c>
      <c r="R39" s="287">
        <v>0</v>
      </c>
      <c r="S39" s="287">
        <v>533.4</v>
      </c>
      <c r="T39" s="329">
        <f>IF(J39="SC024",N39,IF(ISERROR(S39),"",IF(J39="PROV SUM",N39,L39*S39)))</f>
        <v>533.4</v>
      </c>
      <c r="U39" s="111"/>
      <c r="V39" s="324" t="s">
        <v>31</v>
      </c>
      <c r="W39" s="288">
        <v>1</v>
      </c>
      <c r="X39" s="287">
        <v>533.4</v>
      </c>
      <c r="Y39" s="328">
        <f t="shared" si="0"/>
        <v>533.4</v>
      </c>
      <c r="Z39" s="18"/>
      <c r="AA39" s="336">
        <v>1</v>
      </c>
      <c r="AB39" s="337">
        <f t="shared" si="1"/>
        <v>533.4</v>
      </c>
      <c r="AC39" s="338">
        <v>1</v>
      </c>
      <c r="AD39" s="339">
        <f t="shared" si="3"/>
        <v>533.4</v>
      </c>
      <c r="AE39" s="340">
        <f t="shared" si="2"/>
        <v>0</v>
      </c>
    </row>
    <row r="40" spans="1:32" x14ac:dyDescent="0.25">
      <c r="A40" s="21"/>
      <c r="B40" s="321" t="s">
        <v>438</v>
      </c>
      <c r="C40" s="321" t="s">
        <v>24</v>
      </c>
      <c r="D40" s="322" t="s">
        <v>25</v>
      </c>
      <c r="E40" s="323" t="s">
        <v>32</v>
      </c>
      <c r="F40" s="324"/>
      <c r="G40" s="324"/>
      <c r="H40" s="325">
        <v>2.6</v>
      </c>
      <c r="I40" s="324"/>
      <c r="J40" s="326" t="s">
        <v>33</v>
      </c>
      <c r="K40" s="324" t="s">
        <v>31</v>
      </c>
      <c r="L40" s="288">
        <v>1</v>
      </c>
      <c r="M40" s="118">
        <v>50</v>
      </c>
      <c r="N40" s="119">
        <v>50</v>
      </c>
      <c r="O40" s="327"/>
      <c r="P40" s="328" t="e">
        <v>#VALUE!</v>
      </c>
      <c r="Q40" s="329" t="e">
        <f>IF(J40="PROV SUM",N40,L40*P40)</f>
        <v>#VALUE!</v>
      </c>
      <c r="R40" s="287">
        <v>0</v>
      </c>
      <c r="S40" s="287">
        <v>63.5</v>
      </c>
      <c r="T40" s="329">
        <f>IF(J40="SC024",N40,IF(ISERROR(S40),"",IF(J40="PROV SUM",N40,L40*S40)))</f>
        <v>63.5</v>
      </c>
      <c r="U40" s="111"/>
      <c r="V40" s="324" t="s">
        <v>31</v>
      </c>
      <c r="W40" s="288">
        <v>1</v>
      </c>
      <c r="X40" s="287">
        <v>63.5</v>
      </c>
      <c r="Y40" s="328">
        <f t="shared" si="0"/>
        <v>63.5</v>
      </c>
      <c r="Z40" s="18"/>
      <c r="AA40" s="336">
        <v>1</v>
      </c>
      <c r="AB40" s="337">
        <f t="shared" si="1"/>
        <v>63.5</v>
      </c>
      <c r="AC40" s="338">
        <v>1</v>
      </c>
      <c r="AD40" s="339">
        <f t="shared" si="3"/>
        <v>63.5</v>
      </c>
      <c r="AE40" s="340">
        <f t="shared" si="2"/>
        <v>0</v>
      </c>
    </row>
    <row r="41" spans="1:32" x14ac:dyDescent="0.25">
      <c r="A41" s="21"/>
      <c r="B41" s="321" t="s">
        <v>438</v>
      </c>
      <c r="C41" s="321" t="s">
        <v>24</v>
      </c>
      <c r="D41" s="322" t="s">
        <v>25</v>
      </c>
      <c r="E41" s="323" t="s">
        <v>43</v>
      </c>
      <c r="F41" s="324"/>
      <c r="G41" s="324"/>
      <c r="H41" s="325">
        <v>2.17</v>
      </c>
      <c r="I41" s="324"/>
      <c r="J41" s="326" t="s">
        <v>44</v>
      </c>
      <c r="K41" s="324" t="s">
        <v>31</v>
      </c>
      <c r="L41" s="288">
        <v>1</v>
      </c>
      <c r="M41" s="118">
        <v>842</v>
      </c>
      <c r="N41" s="119">
        <v>842</v>
      </c>
      <c r="O41" s="327"/>
      <c r="P41" s="328" t="e">
        <v>#VALUE!</v>
      </c>
      <c r="Q41" s="329" t="e">
        <f>IF(J41="PROV SUM",N41,L41*P41)</f>
        <v>#VALUE!</v>
      </c>
      <c r="R41" s="287">
        <v>0</v>
      </c>
      <c r="S41" s="287">
        <v>1069.3399999999999</v>
      </c>
      <c r="T41" s="329">
        <f>IF(J41="SC024",N41,IF(ISERROR(S41),"",IF(J41="PROV SUM",N41,L41*S41)))</f>
        <v>1069.3399999999999</v>
      </c>
      <c r="U41" s="111"/>
      <c r="V41" s="324" t="s">
        <v>31</v>
      </c>
      <c r="W41" s="288">
        <v>1</v>
      </c>
      <c r="X41" s="287">
        <v>1069.3399999999999</v>
      </c>
      <c r="Y41" s="328">
        <f t="shared" si="0"/>
        <v>1069.3399999999999</v>
      </c>
      <c r="Z41" s="18"/>
      <c r="AA41" s="336">
        <v>1</v>
      </c>
      <c r="AB41" s="337">
        <f t="shared" si="1"/>
        <v>1069.3399999999999</v>
      </c>
      <c r="AC41" s="338">
        <v>1</v>
      </c>
      <c r="AD41" s="339">
        <f t="shared" si="3"/>
        <v>1069.3399999999999</v>
      </c>
      <c r="AE41" s="340">
        <f t="shared" si="2"/>
        <v>0</v>
      </c>
    </row>
    <row r="42" spans="1:32" ht="60" x14ac:dyDescent="0.25">
      <c r="A42" s="21"/>
      <c r="B42" s="321" t="s">
        <v>438</v>
      </c>
      <c r="C42" s="321" t="s">
        <v>24</v>
      </c>
      <c r="D42" s="322" t="s">
        <v>25</v>
      </c>
      <c r="E42" s="323" t="s">
        <v>382</v>
      </c>
      <c r="F42" s="324"/>
      <c r="G42" s="324"/>
      <c r="H42" s="325"/>
      <c r="I42" s="324"/>
      <c r="J42" s="326" t="s">
        <v>383</v>
      </c>
      <c r="K42" s="324" t="s">
        <v>31</v>
      </c>
      <c r="L42" s="288"/>
      <c r="M42" s="118">
        <v>4.8300000000000003E-2</v>
      </c>
      <c r="N42" s="119">
        <v>0</v>
      </c>
      <c r="O42" s="327"/>
      <c r="P42" s="328" t="e">
        <v>#VALUE!</v>
      </c>
      <c r="Q42" s="329" t="e">
        <f>IF(J42="PROV SUM",N42,L42*P42)</f>
        <v>#VALUE!</v>
      </c>
      <c r="R42" s="287" t="e">
        <v>#N/A</v>
      </c>
      <c r="S42" s="287" t="e">
        <v>#N/A</v>
      </c>
      <c r="T42" s="329">
        <f>IF(J42="SC024",N42,IF(ISERROR(S42),"",IF(J42="PROV SUM",N42,L42*S42)))</f>
        <v>0</v>
      </c>
      <c r="U42" s="111"/>
      <c r="V42" s="324" t="s">
        <v>416</v>
      </c>
      <c r="W42" s="288">
        <v>14.1</v>
      </c>
      <c r="X42" s="369">
        <f>SUM(Y38+Y39+Y40+Y62+Y63)*0.0483</f>
        <v>247.64430096000004</v>
      </c>
      <c r="Y42" s="328">
        <f>X42*W42</f>
        <v>3491.7846435360007</v>
      </c>
      <c r="Z42" s="18"/>
      <c r="AA42" s="336">
        <v>1</v>
      </c>
      <c r="AB42" s="337">
        <f t="shared" si="1"/>
        <v>3491.7846435360007</v>
      </c>
      <c r="AC42" s="338">
        <v>0</v>
      </c>
      <c r="AD42" s="339">
        <f t="shared" si="3"/>
        <v>0</v>
      </c>
      <c r="AE42" s="340">
        <f t="shared" si="2"/>
        <v>3491.7846435360007</v>
      </c>
      <c r="AF42" s="600" t="s">
        <v>776</v>
      </c>
    </row>
    <row r="43" spans="1:32" x14ac:dyDescent="0.25">
      <c r="A43" s="21"/>
      <c r="B43" s="320" t="s">
        <v>438</v>
      </c>
      <c r="C43" s="321" t="s">
        <v>312</v>
      </c>
      <c r="D43" s="322" t="s">
        <v>378</v>
      </c>
      <c r="E43" s="323"/>
      <c r="F43" s="324"/>
      <c r="G43" s="324"/>
      <c r="H43" s="325"/>
      <c r="I43" s="324"/>
      <c r="J43" s="326"/>
      <c r="K43" s="324"/>
      <c r="L43" s="288"/>
      <c r="M43" s="326"/>
      <c r="N43" s="119"/>
      <c r="O43" s="327"/>
      <c r="P43" s="347"/>
      <c r="Q43" s="348"/>
      <c r="R43" s="348"/>
      <c r="S43" s="348"/>
      <c r="T43" s="348"/>
      <c r="U43" s="111"/>
      <c r="V43" s="324"/>
      <c r="W43" s="288"/>
      <c r="X43" s="348"/>
      <c r="Y43" s="328">
        <f t="shared" si="0"/>
        <v>0</v>
      </c>
      <c r="Z43" s="18"/>
      <c r="AA43" s="336">
        <v>0</v>
      </c>
      <c r="AB43" s="337">
        <f t="shared" si="1"/>
        <v>0</v>
      </c>
      <c r="AC43" s="338">
        <v>0</v>
      </c>
      <c r="AD43" s="339">
        <f t="shared" si="3"/>
        <v>0</v>
      </c>
      <c r="AE43" s="340">
        <f t="shared" si="2"/>
        <v>0</v>
      </c>
    </row>
    <row r="44" spans="1:32" ht="60.75" x14ac:dyDescent="0.25">
      <c r="A44" s="21"/>
      <c r="B44" s="320" t="s">
        <v>438</v>
      </c>
      <c r="C44" s="321" t="s">
        <v>312</v>
      </c>
      <c r="D44" s="322" t="s">
        <v>25</v>
      </c>
      <c r="E44" s="323" t="s">
        <v>443</v>
      </c>
      <c r="F44" s="324"/>
      <c r="G44" s="324"/>
      <c r="H44" s="325">
        <v>7.3159999999999998</v>
      </c>
      <c r="I44" s="324"/>
      <c r="J44" s="326" t="s">
        <v>379</v>
      </c>
      <c r="K44" s="324" t="s">
        <v>380</v>
      </c>
      <c r="L44" s="288">
        <v>1</v>
      </c>
      <c r="M44" s="349">
        <v>240</v>
      </c>
      <c r="N44" s="119">
        <v>240</v>
      </c>
      <c r="O44" s="327"/>
      <c r="P44" s="328" t="e">
        <v>#VALUE!</v>
      </c>
      <c r="Q44" s="329">
        <f>IF(J44="PROV SUM",N44,L44*P44)</f>
        <v>240</v>
      </c>
      <c r="R44" s="287" t="s">
        <v>381</v>
      </c>
      <c r="S44" s="287" t="s">
        <v>381</v>
      </c>
      <c r="T44" s="329">
        <f>IF(J44="SC024",N44,IF(ISERROR(S44),"",IF(J44="PROV SUM",N44,L44*S44)))</f>
        <v>240</v>
      </c>
      <c r="U44" s="111"/>
      <c r="V44" s="324" t="s">
        <v>380</v>
      </c>
      <c r="W44" s="288">
        <v>1</v>
      </c>
      <c r="X44" s="287" t="s">
        <v>381</v>
      </c>
      <c r="Y44" s="328">
        <v>240</v>
      </c>
      <c r="Z44" s="18"/>
      <c r="AA44" s="336">
        <v>0</v>
      </c>
      <c r="AB44" s="337">
        <f t="shared" si="1"/>
        <v>0</v>
      </c>
      <c r="AC44" s="338">
        <v>0</v>
      </c>
      <c r="AD44" s="339">
        <f t="shared" si="3"/>
        <v>0</v>
      </c>
      <c r="AE44" s="340">
        <f t="shared" si="2"/>
        <v>0</v>
      </c>
    </row>
    <row r="45" spans="1:32" ht="90.75" x14ac:dyDescent="0.25">
      <c r="A45" s="21"/>
      <c r="B45" s="320" t="s">
        <v>438</v>
      </c>
      <c r="C45" s="321" t="s">
        <v>312</v>
      </c>
      <c r="D45" s="322" t="s">
        <v>25</v>
      </c>
      <c r="E45" s="323" t="s">
        <v>444</v>
      </c>
      <c r="F45" s="324"/>
      <c r="G45" s="324"/>
      <c r="H45" s="325">
        <v>7.3170000000000002</v>
      </c>
      <c r="I45" s="324"/>
      <c r="J45" s="326" t="s">
        <v>379</v>
      </c>
      <c r="K45" s="324" t="s">
        <v>380</v>
      </c>
      <c r="L45" s="288">
        <v>1</v>
      </c>
      <c r="M45" s="349">
        <v>450</v>
      </c>
      <c r="N45" s="119">
        <v>450</v>
      </c>
      <c r="O45" s="327"/>
      <c r="P45" s="328" t="e">
        <v>#VALUE!</v>
      </c>
      <c r="Q45" s="329">
        <f>IF(J45="PROV SUM",N45,L45*P45)</f>
        <v>450</v>
      </c>
      <c r="R45" s="287" t="s">
        <v>381</v>
      </c>
      <c r="S45" s="287" t="s">
        <v>381</v>
      </c>
      <c r="T45" s="329">
        <f>IF(J45="SC024",N45,IF(ISERROR(S45),"",IF(J45="PROV SUM",N45,L45*S45)))</f>
        <v>450</v>
      </c>
      <c r="U45" s="111"/>
      <c r="V45" s="324" t="s">
        <v>380</v>
      </c>
      <c r="W45" s="288">
        <v>1</v>
      </c>
      <c r="X45" s="287" t="s">
        <v>381</v>
      </c>
      <c r="Y45" s="328">
        <v>450</v>
      </c>
      <c r="Z45" s="18"/>
      <c r="AA45" s="336">
        <v>0</v>
      </c>
      <c r="AB45" s="337">
        <f t="shared" si="1"/>
        <v>0</v>
      </c>
      <c r="AC45" s="338">
        <v>0</v>
      </c>
      <c r="AD45" s="339">
        <f t="shared" si="3"/>
        <v>0</v>
      </c>
      <c r="AE45" s="340">
        <f t="shared" si="2"/>
        <v>0</v>
      </c>
    </row>
    <row r="46" spans="1:32" ht="60.75" x14ac:dyDescent="0.25">
      <c r="A46" s="21"/>
      <c r="B46" s="320" t="s">
        <v>438</v>
      </c>
      <c r="C46" s="321" t="s">
        <v>312</v>
      </c>
      <c r="D46" s="322" t="s">
        <v>25</v>
      </c>
      <c r="E46" s="323" t="s">
        <v>445</v>
      </c>
      <c r="F46" s="324"/>
      <c r="G46" s="324"/>
      <c r="H46" s="325">
        <v>7.3179999999999996</v>
      </c>
      <c r="I46" s="324"/>
      <c r="J46" s="326" t="s">
        <v>379</v>
      </c>
      <c r="K46" s="324" t="s">
        <v>380</v>
      </c>
      <c r="L46" s="288">
        <v>1</v>
      </c>
      <c r="M46" s="349">
        <v>150</v>
      </c>
      <c r="N46" s="119">
        <v>150</v>
      </c>
      <c r="O46" s="327"/>
      <c r="P46" s="328" t="e">
        <v>#VALUE!</v>
      </c>
      <c r="Q46" s="329">
        <f>IF(J46="PROV SUM",N46,L46*P46)</f>
        <v>150</v>
      </c>
      <c r="R46" s="287" t="s">
        <v>381</v>
      </c>
      <c r="S46" s="287" t="s">
        <v>381</v>
      </c>
      <c r="T46" s="329">
        <f>IF(J46="SC024",N46,IF(ISERROR(S46),"",IF(J46="PROV SUM",N46,L46*S46)))</f>
        <v>150</v>
      </c>
      <c r="U46" s="111"/>
      <c r="V46" s="324" t="s">
        <v>380</v>
      </c>
      <c r="W46" s="288">
        <v>1</v>
      </c>
      <c r="X46" s="287" t="s">
        <v>381</v>
      </c>
      <c r="Y46" s="328">
        <v>150</v>
      </c>
      <c r="Z46" s="18"/>
      <c r="AA46" s="336">
        <v>0</v>
      </c>
      <c r="AB46" s="337">
        <f t="shared" si="1"/>
        <v>0</v>
      </c>
      <c r="AC46" s="338">
        <v>0</v>
      </c>
      <c r="AD46" s="339">
        <f t="shared" si="3"/>
        <v>0</v>
      </c>
      <c r="AE46" s="340">
        <f t="shared" si="2"/>
        <v>0</v>
      </c>
    </row>
    <row r="47" spans="1:32" ht="45.75" x14ac:dyDescent="0.25">
      <c r="A47" s="21"/>
      <c r="B47" s="320" t="s">
        <v>438</v>
      </c>
      <c r="C47" s="321" t="s">
        <v>312</v>
      </c>
      <c r="D47" s="322" t="s">
        <v>25</v>
      </c>
      <c r="E47" s="323" t="s">
        <v>446</v>
      </c>
      <c r="F47" s="324"/>
      <c r="G47" s="324"/>
      <c r="H47" s="325">
        <v>7.319</v>
      </c>
      <c r="I47" s="324"/>
      <c r="J47" s="326" t="s">
        <v>379</v>
      </c>
      <c r="K47" s="324" t="s">
        <v>380</v>
      </c>
      <c r="L47" s="288">
        <v>1</v>
      </c>
      <c r="M47" s="349">
        <v>1000</v>
      </c>
      <c r="N47" s="119">
        <v>1000</v>
      </c>
      <c r="O47" s="327"/>
      <c r="P47" s="328" t="e">
        <v>#VALUE!</v>
      </c>
      <c r="Q47" s="329">
        <f>IF(J47="PROV SUM",N47,L47*P47)</f>
        <v>1000</v>
      </c>
      <c r="R47" s="287" t="s">
        <v>381</v>
      </c>
      <c r="S47" s="287" t="s">
        <v>381</v>
      </c>
      <c r="T47" s="329">
        <f>IF(J47="SC024",N47,IF(ISERROR(S47),"",IF(J47="PROV SUM",N47,L47*S47)))</f>
        <v>1000</v>
      </c>
      <c r="U47" s="111"/>
      <c r="V47" s="324" t="s">
        <v>380</v>
      </c>
      <c r="W47" s="288">
        <v>1</v>
      </c>
      <c r="X47" s="287" t="s">
        <v>381</v>
      </c>
      <c r="Y47" s="328">
        <v>1000</v>
      </c>
      <c r="Z47" s="18"/>
      <c r="AA47" s="336">
        <v>0</v>
      </c>
      <c r="AB47" s="337">
        <f t="shared" si="1"/>
        <v>0</v>
      </c>
      <c r="AC47" s="338">
        <v>0</v>
      </c>
      <c r="AD47" s="339">
        <f t="shared" si="3"/>
        <v>0</v>
      </c>
      <c r="AE47" s="340">
        <f t="shared" si="2"/>
        <v>0</v>
      </c>
    </row>
    <row r="48" spans="1:32" ht="15.75" x14ac:dyDescent="0.25">
      <c r="A48" s="15"/>
      <c r="B48" s="85" t="s">
        <v>438</v>
      </c>
      <c r="C48" s="88" t="s">
        <v>341</v>
      </c>
      <c r="D48" s="87" t="s">
        <v>378</v>
      </c>
      <c r="E48" s="88"/>
      <c r="F48" s="350"/>
      <c r="G48" s="350"/>
      <c r="H48" s="89"/>
      <c r="I48" s="350"/>
      <c r="J48" s="88"/>
      <c r="K48" s="90"/>
      <c r="L48" s="288"/>
      <c r="M48" s="91"/>
      <c r="N48" s="119"/>
      <c r="O48" s="327"/>
      <c r="P48" s="347"/>
      <c r="Q48" s="348"/>
      <c r="R48" s="348"/>
      <c r="S48" s="348"/>
      <c r="T48" s="348"/>
      <c r="U48" s="111"/>
      <c r="V48" s="90"/>
      <c r="W48" s="288"/>
      <c r="X48" s="348"/>
      <c r="Y48" s="328">
        <f t="shared" si="0"/>
        <v>0</v>
      </c>
      <c r="Z48" s="18"/>
      <c r="AA48" s="336">
        <v>0</v>
      </c>
      <c r="AB48" s="337">
        <f t="shared" si="1"/>
        <v>0</v>
      </c>
      <c r="AC48" s="338">
        <v>0</v>
      </c>
      <c r="AD48" s="339">
        <f t="shared" si="3"/>
        <v>0</v>
      </c>
      <c r="AE48" s="340">
        <f t="shared" si="2"/>
        <v>0</v>
      </c>
    </row>
    <row r="49" spans="1:33" ht="105" x14ac:dyDescent="0.25">
      <c r="A49" s="15"/>
      <c r="B49" s="85" t="s">
        <v>438</v>
      </c>
      <c r="C49" s="88" t="s">
        <v>341</v>
      </c>
      <c r="D49" s="87" t="s">
        <v>25</v>
      </c>
      <c r="E49" s="88" t="s">
        <v>350</v>
      </c>
      <c r="F49" s="324"/>
      <c r="G49" s="324"/>
      <c r="H49" s="89">
        <v>13</v>
      </c>
      <c r="I49" s="324"/>
      <c r="J49" s="88" t="s">
        <v>351</v>
      </c>
      <c r="K49" s="324" t="s">
        <v>311</v>
      </c>
      <c r="L49" s="92">
        <v>2</v>
      </c>
      <c r="M49" s="91">
        <v>222.2</v>
      </c>
      <c r="N49" s="93">
        <v>444.4</v>
      </c>
      <c r="O49" s="327"/>
      <c r="P49" s="328" t="e">
        <v>#VALUE!</v>
      </c>
      <c r="Q49" s="329" t="e">
        <f t="shared" ref="Q49:Q61" si="6">IF(J49="PROV SUM",N49,L49*P49)</f>
        <v>#VALUE!</v>
      </c>
      <c r="R49" s="287">
        <v>0</v>
      </c>
      <c r="S49" s="287">
        <v>196.98029999999997</v>
      </c>
      <c r="T49" s="329">
        <f t="shared" ref="T49:T61" si="7">IF(J49="SC024",N49,IF(ISERROR(S49),"",IF(J49="PROV SUM",N49,L49*S49)))</f>
        <v>393.96059999999994</v>
      </c>
      <c r="U49" s="111"/>
      <c r="V49" s="324" t="s">
        <v>311</v>
      </c>
      <c r="W49" s="92">
        <v>2</v>
      </c>
      <c r="X49" s="287">
        <v>196.98029999999997</v>
      </c>
      <c r="Y49" s="328">
        <f t="shared" si="0"/>
        <v>393.96059999999994</v>
      </c>
      <c r="Z49" s="18"/>
      <c r="AA49" s="336">
        <v>0</v>
      </c>
      <c r="AB49" s="337">
        <f t="shared" si="1"/>
        <v>0</v>
      </c>
      <c r="AC49" s="338">
        <v>0</v>
      </c>
      <c r="AD49" s="339">
        <f t="shared" si="3"/>
        <v>0</v>
      </c>
      <c r="AE49" s="340">
        <f t="shared" si="2"/>
        <v>0</v>
      </c>
    </row>
    <row r="50" spans="1:33" ht="105" x14ac:dyDescent="0.25">
      <c r="A50" s="15"/>
      <c r="B50" s="85" t="s">
        <v>438</v>
      </c>
      <c r="C50" s="88" t="s">
        <v>341</v>
      </c>
      <c r="D50" s="87" t="s">
        <v>25</v>
      </c>
      <c r="E50" s="88" t="s">
        <v>356</v>
      </c>
      <c r="F50" s="350"/>
      <c r="G50" s="350"/>
      <c r="H50" s="89">
        <v>27</v>
      </c>
      <c r="I50" s="350"/>
      <c r="J50" s="88" t="s">
        <v>357</v>
      </c>
      <c r="K50" s="90" t="s">
        <v>311</v>
      </c>
      <c r="L50" s="92">
        <v>1</v>
      </c>
      <c r="M50" s="91">
        <v>22.53</v>
      </c>
      <c r="N50" s="93">
        <v>22.53</v>
      </c>
      <c r="O50" s="327"/>
      <c r="P50" s="328" t="e">
        <v>#VALUE!</v>
      </c>
      <c r="Q50" s="329" t="e">
        <f t="shared" si="6"/>
        <v>#VALUE!</v>
      </c>
      <c r="R50" s="287">
        <v>0</v>
      </c>
      <c r="S50" s="287">
        <v>19.150500000000001</v>
      </c>
      <c r="T50" s="329">
        <f t="shared" si="7"/>
        <v>19.150500000000001</v>
      </c>
      <c r="U50" s="111"/>
      <c r="V50" s="90" t="s">
        <v>311</v>
      </c>
      <c r="W50" s="92">
        <v>1</v>
      </c>
      <c r="X50" s="287">
        <v>19.150500000000001</v>
      </c>
      <c r="Y50" s="328">
        <f t="shared" si="0"/>
        <v>19.150500000000001</v>
      </c>
      <c r="Z50" s="18"/>
      <c r="AA50" s="336">
        <v>0</v>
      </c>
      <c r="AB50" s="337">
        <f t="shared" si="1"/>
        <v>0</v>
      </c>
      <c r="AC50" s="338">
        <v>0</v>
      </c>
      <c r="AD50" s="339">
        <f t="shared" si="3"/>
        <v>0</v>
      </c>
      <c r="AE50" s="340">
        <f t="shared" si="2"/>
        <v>0</v>
      </c>
    </row>
    <row r="51" spans="1:33" ht="120" x14ac:dyDescent="0.25">
      <c r="A51" s="15"/>
      <c r="B51" s="85" t="s">
        <v>438</v>
      </c>
      <c r="C51" s="88" t="s">
        <v>341</v>
      </c>
      <c r="D51" s="87" t="s">
        <v>25</v>
      </c>
      <c r="E51" s="88" t="s">
        <v>358</v>
      </c>
      <c r="F51" s="350"/>
      <c r="G51" s="350"/>
      <c r="H51" s="89">
        <v>41</v>
      </c>
      <c r="I51" s="350"/>
      <c r="J51" s="88" t="s">
        <v>359</v>
      </c>
      <c r="K51" s="90" t="s">
        <v>311</v>
      </c>
      <c r="L51" s="92">
        <v>1</v>
      </c>
      <c r="M51" s="91">
        <v>29.34</v>
      </c>
      <c r="N51" s="93">
        <v>29.34</v>
      </c>
      <c r="O51" s="327"/>
      <c r="P51" s="328" t="e">
        <v>#VALUE!</v>
      </c>
      <c r="Q51" s="329" t="e">
        <f t="shared" si="6"/>
        <v>#VALUE!</v>
      </c>
      <c r="R51" s="287">
        <v>0</v>
      </c>
      <c r="S51" s="287">
        <v>24.939</v>
      </c>
      <c r="T51" s="329">
        <f t="shared" si="7"/>
        <v>24.939</v>
      </c>
      <c r="U51" s="111"/>
      <c r="V51" s="90" t="s">
        <v>311</v>
      </c>
      <c r="W51" s="92">
        <v>1</v>
      </c>
      <c r="X51" s="287">
        <v>24.939</v>
      </c>
      <c r="Y51" s="328">
        <f t="shared" si="0"/>
        <v>24.939</v>
      </c>
      <c r="Z51" s="18"/>
      <c r="AA51" s="336">
        <v>0</v>
      </c>
      <c r="AB51" s="337">
        <f t="shared" si="1"/>
        <v>0</v>
      </c>
      <c r="AC51" s="338">
        <v>0</v>
      </c>
      <c r="AD51" s="339">
        <f t="shared" si="3"/>
        <v>0</v>
      </c>
      <c r="AE51" s="340">
        <f t="shared" si="2"/>
        <v>0</v>
      </c>
    </row>
    <row r="52" spans="1:33" ht="45" x14ac:dyDescent="0.25">
      <c r="A52" s="15"/>
      <c r="B52" s="85" t="s">
        <v>438</v>
      </c>
      <c r="C52" s="88" t="s">
        <v>341</v>
      </c>
      <c r="D52" s="87" t="s">
        <v>25</v>
      </c>
      <c r="E52" s="88" t="s">
        <v>364</v>
      </c>
      <c r="F52" s="350"/>
      <c r="G52" s="350"/>
      <c r="H52" s="89">
        <v>93</v>
      </c>
      <c r="I52" s="350"/>
      <c r="J52" s="88" t="s">
        <v>365</v>
      </c>
      <c r="K52" s="90" t="s">
        <v>311</v>
      </c>
      <c r="L52" s="92">
        <v>1</v>
      </c>
      <c r="M52" s="91">
        <v>550</v>
      </c>
      <c r="N52" s="93">
        <v>550</v>
      </c>
      <c r="O52" s="327"/>
      <c r="P52" s="328" t="e">
        <v>#VALUE!</v>
      </c>
      <c r="Q52" s="329" t="e">
        <f t="shared" si="6"/>
        <v>#VALUE!</v>
      </c>
      <c r="R52" s="287">
        <v>0</v>
      </c>
      <c r="S52" s="287">
        <v>440</v>
      </c>
      <c r="T52" s="329">
        <f t="shared" si="7"/>
        <v>440</v>
      </c>
      <c r="U52" s="111"/>
      <c r="V52" s="90" t="s">
        <v>311</v>
      </c>
      <c r="W52" s="92">
        <v>1</v>
      </c>
      <c r="X52" s="287">
        <v>440</v>
      </c>
      <c r="Y52" s="328">
        <f t="shared" si="0"/>
        <v>440</v>
      </c>
      <c r="Z52" s="18"/>
      <c r="AA52" s="336">
        <v>0</v>
      </c>
      <c r="AB52" s="337">
        <f t="shared" si="1"/>
        <v>0</v>
      </c>
      <c r="AC52" s="338">
        <v>0</v>
      </c>
      <c r="AD52" s="339">
        <f t="shared" si="3"/>
        <v>0</v>
      </c>
      <c r="AE52" s="340">
        <f t="shared" si="2"/>
        <v>0</v>
      </c>
    </row>
    <row r="53" spans="1:33" ht="45" x14ac:dyDescent="0.25">
      <c r="A53" s="15"/>
      <c r="B53" s="85" t="s">
        <v>438</v>
      </c>
      <c r="C53" s="88" t="s">
        <v>341</v>
      </c>
      <c r="D53" s="87" t="s">
        <v>25</v>
      </c>
      <c r="E53" s="88" t="s">
        <v>352</v>
      </c>
      <c r="F53" s="350"/>
      <c r="G53" s="350"/>
      <c r="H53" s="89">
        <v>104</v>
      </c>
      <c r="I53" s="350"/>
      <c r="J53" s="88" t="s">
        <v>353</v>
      </c>
      <c r="K53" s="90" t="s">
        <v>311</v>
      </c>
      <c r="L53" s="92">
        <v>2</v>
      </c>
      <c r="M53" s="91">
        <v>3.44</v>
      </c>
      <c r="N53" s="93">
        <v>6.88</v>
      </c>
      <c r="O53" s="327"/>
      <c r="P53" s="328" t="e">
        <v>#VALUE!</v>
      </c>
      <c r="Q53" s="329" t="e">
        <f t="shared" si="6"/>
        <v>#VALUE!</v>
      </c>
      <c r="R53" s="287">
        <v>0</v>
      </c>
      <c r="S53" s="287">
        <v>3.0495599999999996</v>
      </c>
      <c r="T53" s="329">
        <f t="shared" si="7"/>
        <v>6.0991199999999992</v>
      </c>
      <c r="U53" s="111"/>
      <c r="V53" s="90" t="s">
        <v>311</v>
      </c>
      <c r="W53" s="92">
        <v>2</v>
      </c>
      <c r="X53" s="91">
        <v>3.0495599999999996</v>
      </c>
      <c r="Y53" s="328">
        <f t="shared" si="0"/>
        <v>6.0991199999999992</v>
      </c>
      <c r="Z53" s="18"/>
      <c r="AA53" s="336">
        <v>0</v>
      </c>
      <c r="AB53" s="337">
        <f t="shared" ref="AB53:AB60" si="8">Y53*AA53</f>
        <v>0</v>
      </c>
      <c r="AC53" s="338">
        <v>0</v>
      </c>
      <c r="AD53" s="339">
        <f t="shared" ref="AD53:AD89" si="9">Y53*AC53</f>
        <v>0</v>
      </c>
      <c r="AE53" s="340">
        <f t="shared" si="2"/>
        <v>0</v>
      </c>
    </row>
    <row r="54" spans="1:33" ht="90" x14ac:dyDescent="0.25">
      <c r="A54" s="15"/>
      <c r="B54" s="85" t="s">
        <v>438</v>
      </c>
      <c r="C54" s="88" t="s">
        <v>341</v>
      </c>
      <c r="D54" s="87" t="s">
        <v>25</v>
      </c>
      <c r="E54" s="88" t="s">
        <v>366</v>
      </c>
      <c r="F54" s="350"/>
      <c r="G54" s="350"/>
      <c r="H54" s="89">
        <v>115</v>
      </c>
      <c r="I54" s="350"/>
      <c r="J54" s="88" t="s">
        <v>367</v>
      </c>
      <c r="K54" s="90" t="s">
        <v>311</v>
      </c>
      <c r="L54" s="92">
        <v>2</v>
      </c>
      <c r="M54" s="91">
        <v>70.11</v>
      </c>
      <c r="N54" s="93">
        <v>140.22</v>
      </c>
      <c r="O54" s="327"/>
      <c r="P54" s="328" t="e">
        <v>#VALUE!</v>
      </c>
      <c r="Q54" s="329" t="e">
        <f t="shared" si="6"/>
        <v>#VALUE!</v>
      </c>
      <c r="R54" s="287">
        <v>0</v>
      </c>
      <c r="S54" s="287">
        <v>56.088000000000001</v>
      </c>
      <c r="T54" s="329">
        <f t="shared" si="7"/>
        <v>112.176</v>
      </c>
      <c r="U54" s="111"/>
      <c r="V54" s="90" t="s">
        <v>311</v>
      </c>
      <c r="W54" s="92">
        <v>2</v>
      </c>
      <c r="X54" s="91">
        <v>56.088000000000001</v>
      </c>
      <c r="Y54" s="328">
        <f t="shared" si="0"/>
        <v>112.176</v>
      </c>
      <c r="Z54" s="18"/>
      <c r="AA54" s="336">
        <v>0</v>
      </c>
      <c r="AB54" s="337">
        <f t="shared" si="8"/>
        <v>0</v>
      </c>
      <c r="AC54" s="338">
        <v>0</v>
      </c>
      <c r="AD54" s="339">
        <f t="shared" si="9"/>
        <v>0</v>
      </c>
      <c r="AE54" s="340">
        <f t="shared" si="2"/>
        <v>0</v>
      </c>
    </row>
    <row r="55" spans="1:33" ht="75.75" x14ac:dyDescent="0.25">
      <c r="A55" s="15"/>
      <c r="B55" s="85" t="s">
        <v>438</v>
      </c>
      <c r="C55" s="88" t="s">
        <v>341</v>
      </c>
      <c r="D55" s="87" t="s">
        <v>25</v>
      </c>
      <c r="E55" s="94" t="s">
        <v>342</v>
      </c>
      <c r="F55" s="350"/>
      <c r="G55" s="350"/>
      <c r="H55" s="89">
        <v>180</v>
      </c>
      <c r="I55" s="350"/>
      <c r="J55" s="95" t="s">
        <v>343</v>
      </c>
      <c r="K55" s="90" t="s">
        <v>311</v>
      </c>
      <c r="L55" s="92">
        <v>1</v>
      </c>
      <c r="M55" s="91">
        <v>62.11</v>
      </c>
      <c r="N55" s="93">
        <v>62.11</v>
      </c>
      <c r="O55" s="327"/>
      <c r="P55" s="328" t="e">
        <v>#VALUE!</v>
      </c>
      <c r="Q55" s="329" t="e">
        <f t="shared" si="6"/>
        <v>#VALUE!</v>
      </c>
      <c r="R55" s="287">
        <v>0</v>
      </c>
      <c r="S55" s="287">
        <v>55.060514999999995</v>
      </c>
      <c r="T55" s="329">
        <f t="shared" si="7"/>
        <v>55.060514999999995</v>
      </c>
      <c r="U55" s="111"/>
      <c r="V55" s="90" t="s">
        <v>311</v>
      </c>
      <c r="W55" s="92">
        <v>1</v>
      </c>
      <c r="X55" s="91">
        <v>55.060514999999995</v>
      </c>
      <c r="Y55" s="328">
        <f t="shared" si="0"/>
        <v>55.060514999999995</v>
      </c>
      <c r="Z55" s="18"/>
      <c r="AA55" s="336">
        <v>0</v>
      </c>
      <c r="AB55" s="337">
        <f t="shared" si="8"/>
        <v>0</v>
      </c>
      <c r="AC55" s="338">
        <v>0</v>
      </c>
      <c r="AD55" s="339">
        <f t="shared" si="9"/>
        <v>0</v>
      </c>
      <c r="AE55" s="340">
        <f t="shared" si="2"/>
        <v>0</v>
      </c>
    </row>
    <row r="56" spans="1:33" ht="90.75" x14ac:dyDescent="0.25">
      <c r="A56" s="15"/>
      <c r="B56" s="85" t="s">
        <v>438</v>
      </c>
      <c r="C56" s="88" t="s">
        <v>341</v>
      </c>
      <c r="D56" s="87" t="s">
        <v>25</v>
      </c>
      <c r="E56" s="94" t="s">
        <v>370</v>
      </c>
      <c r="F56" s="350"/>
      <c r="G56" s="350"/>
      <c r="H56" s="89">
        <v>186</v>
      </c>
      <c r="I56" s="350"/>
      <c r="J56" s="96" t="s">
        <v>371</v>
      </c>
      <c r="K56" s="90" t="s">
        <v>311</v>
      </c>
      <c r="L56" s="92">
        <v>1</v>
      </c>
      <c r="M56" s="91">
        <v>86.88</v>
      </c>
      <c r="N56" s="93">
        <v>86.88</v>
      </c>
      <c r="O56" s="327"/>
      <c r="P56" s="328" t="e">
        <v>#VALUE!</v>
      </c>
      <c r="Q56" s="329" t="e">
        <f t="shared" si="6"/>
        <v>#VALUE!</v>
      </c>
      <c r="R56" s="287">
        <v>0</v>
      </c>
      <c r="S56" s="287">
        <v>69.504000000000005</v>
      </c>
      <c r="T56" s="329">
        <f t="shared" si="7"/>
        <v>69.504000000000005</v>
      </c>
      <c r="U56" s="111"/>
      <c r="V56" s="90" t="s">
        <v>311</v>
      </c>
      <c r="W56" s="92">
        <v>1</v>
      </c>
      <c r="X56" s="91">
        <v>69.504000000000005</v>
      </c>
      <c r="Y56" s="328">
        <f t="shared" si="0"/>
        <v>69.504000000000005</v>
      </c>
      <c r="Z56" s="18"/>
      <c r="AA56" s="336">
        <v>0</v>
      </c>
      <c r="AB56" s="337">
        <f t="shared" si="8"/>
        <v>0</v>
      </c>
      <c r="AC56" s="338">
        <v>0</v>
      </c>
      <c r="AD56" s="339">
        <f t="shared" si="9"/>
        <v>0</v>
      </c>
      <c r="AE56" s="340">
        <f>AB56-AD56</f>
        <v>0</v>
      </c>
    </row>
    <row r="57" spans="1:33" ht="15.75" x14ac:dyDescent="0.25">
      <c r="A57" s="21"/>
      <c r="B57" s="85" t="s">
        <v>438</v>
      </c>
      <c r="C57" s="88" t="s">
        <v>341</v>
      </c>
      <c r="D57" s="87" t="s">
        <v>25</v>
      </c>
      <c r="E57" s="97" t="s">
        <v>424</v>
      </c>
      <c r="F57" s="324"/>
      <c r="G57" s="324"/>
      <c r="H57" s="89">
        <v>190</v>
      </c>
      <c r="I57" s="324"/>
      <c r="J57" s="98" t="s">
        <v>379</v>
      </c>
      <c r="K57" s="90" t="s">
        <v>311</v>
      </c>
      <c r="L57" s="92">
        <v>1</v>
      </c>
      <c r="M57" s="99">
        <v>1500</v>
      </c>
      <c r="N57" s="93">
        <v>1500</v>
      </c>
      <c r="O57" s="327"/>
      <c r="P57" s="328" t="e">
        <v>#VALUE!</v>
      </c>
      <c r="Q57" s="329">
        <f t="shared" si="6"/>
        <v>1500</v>
      </c>
      <c r="R57" s="287" t="s">
        <v>381</v>
      </c>
      <c r="S57" s="287" t="s">
        <v>381</v>
      </c>
      <c r="T57" s="329">
        <f t="shared" si="7"/>
        <v>1500</v>
      </c>
      <c r="U57" s="111"/>
      <c r="V57" s="90" t="s">
        <v>311</v>
      </c>
      <c r="W57" s="92">
        <v>1</v>
      </c>
      <c r="X57" s="99" t="s">
        <v>381</v>
      </c>
      <c r="Y57" s="328">
        <v>1500</v>
      </c>
      <c r="Z57" s="18"/>
      <c r="AA57" s="336">
        <v>0</v>
      </c>
      <c r="AB57" s="337">
        <f t="shared" si="8"/>
        <v>0</v>
      </c>
      <c r="AC57" s="338">
        <v>0</v>
      </c>
      <c r="AD57" s="339">
        <f t="shared" si="9"/>
        <v>0</v>
      </c>
      <c r="AE57" s="340">
        <f t="shared" si="2"/>
        <v>0</v>
      </c>
      <c r="AF57" t="s">
        <v>788</v>
      </c>
    </row>
    <row r="58" spans="1:33" ht="26.25" x14ac:dyDescent="0.25">
      <c r="A58" s="21"/>
      <c r="B58" s="85" t="s">
        <v>438</v>
      </c>
      <c r="C58" s="88" t="s">
        <v>341</v>
      </c>
      <c r="D58" s="87" t="s">
        <v>25</v>
      </c>
      <c r="E58" s="100" t="s">
        <v>425</v>
      </c>
      <c r="F58" s="324"/>
      <c r="G58" s="324"/>
      <c r="H58" s="89">
        <v>191</v>
      </c>
      <c r="I58" s="324"/>
      <c r="J58" s="98" t="s">
        <v>379</v>
      </c>
      <c r="K58" s="90" t="s">
        <v>311</v>
      </c>
      <c r="L58" s="92">
        <v>1</v>
      </c>
      <c r="M58" s="99">
        <v>100</v>
      </c>
      <c r="N58" s="93">
        <v>100</v>
      </c>
      <c r="O58" s="327"/>
      <c r="P58" s="328" t="e">
        <v>#VALUE!</v>
      </c>
      <c r="Q58" s="329">
        <f t="shared" si="6"/>
        <v>100</v>
      </c>
      <c r="R58" s="287" t="s">
        <v>381</v>
      </c>
      <c r="S58" s="287" t="s">
        <v>381</v>
      </c>
      <c r="T58" s="329">
        <f t="shared" si="7"/>
        <v>100</v>
      </c>
      <c r="U58" s="111"/>
      <c r="V58" s="90" t="s">
        <v>311</v>
      </c>
      <c r="W58" s="92">
        <v>1</v>
      </c>
      <c r="X58" s="99" t="s">
        <v>381</v>
      </c>
      <c r="Y58" s="328">
        <v>100</v>
      </c>
      <c r="Z58" s="18"/>
      <c r="AA58" s="336">
        <v>0</v>
      </c>
      <c r="AB58" s="337">
        <f t="shared" si="8"/>
        <v>0</v>
      </c>
      <c r="AC58" s="338">
        <v>0</v>
      </c>
      <c r="AD58" s="339">
        <f t="shared" si="9"/>
        <v>0</v>
      </c>
      <c r="AE58" s="340">
        <f t="shared" si="2"/>
        <v>0</v>
      </c>
      <c r="AF58" t="s">
        <v>788</v>
      </c>
    </row>
    <row r="59" spans="1:33" ht="15.75" x14ac:dyDescent="0.25">
      <c r="A59" s="21"/>
      <c r="B59" s="85" t="s">
        <v>438</v>
      </c>
      <c r="C59" s="88" t="s">
        <v>341</v>
      </c>
      <c r="D59" s="87" t="s">
        <v>25</v>
      </c>
      <c r="E59" s="100"/>
      <c r="F59" s="324"/>
      <c r="G59" s="324"/>
      <c r="H59" s="89">
        <v>192</v>
      </c>
      <c r="I59" s="324"/>
      <c r="J59" s="98" t="s">
        <v>379</v>
      </c>
      <c r="K59" s="90" t="s">
        <v>311</v>
      </c>
      <c r="L59" s="92">
        <v>1</v>
      </c>
      <c r="M59" s="99">
        <v>100</v>
      </c>
      <c r="N59" s="93">
        <v>100</v>
      </c>
      <c r="O59" s="327"/>
      <c r="P59" s="328" t="e">
        <v>#VALUE!</v>
      </c>
      <c r="Q59" s="329">
        <f t="shared" si="6"/>
        <v>100</v>
      </c>
      <c r="R59" s="287" t="s">
        <v>381</v>
      </c>
      <c r="S59" s="287" t="s">
        <v>381</v>
      </c>
      <c r="T59" s="329">
        <f t="shared" si="7"/>
        <v>100</v>
      </c>
      <c r="U59" s="111"/>
      <c r="V59" s="90" t="s">
        <v>311</v>
      </c>
      <c r="W59" s="92">
        <v>1</v>
      </c>
      <c r="X59" s="99" t="s">
        <v>381</v>
      </c>
      <c r="Y59" s="328">
        <v>100</v>
      </c>
      <c r="Z59" s="18"/>
      <c r="AA59" s="336">
        <v>0</v>
      </c>
      <c r="AB59" s="337">
        <f t="shared" si="8"/>
        <v>0</v>
      </c>
      <c r="AC59" s="338">
        <v>0</v>
      </c>
      <c r="AD59" s="339">
        <f t="shared" si="9"/>
        <v>0</v>
      </c>
      <c r="AE59" s="340">
        <f t="shared" si="2"/>
        <v>0</v>
      </c>
    </row>
    <row r="60" spans="1:33" ht="15.75" x14ac:dyDescent="0.25">
      <c r="A60" s="21"/>
      <c r="B60" s="85" t="s">
        <v>438</v>
      </c>
      <c r="C60" s="88" t="s">
        <v>341</v>
      </c>
      <c r="D60" s="87" t="s">
        <v>25</v>
      </c>
      <c r="E60" s="100" t="s">
        <v>427</v>
      </c>
      <c r="F60" s="324"/>
      <c r="G60" s="324"/>
      <c r="H60" s="89">
        <v>193</v>
      </c>
      <c r="I60" s="324"/>
      <c r="J60" s="98" t="s">
        <v>379</v>
      </c>
      <c r="K60" s="90" t="s">
        <v>311</v>
      </c>
      <c r="L60" s="92">
        <v>1</v>
      </c>
      <c r="M60" s="99">
        <v>100</v>
      </c>
      <c r="N60" s="93">
        <v>100</v>
      </c>
      <c r="O60" s="327"/>
      <c r="P60" s="328" t="e">
        <v>#VALUE!</v>
      </c>
      <c r="Q60" s="329">
        <f t="shared" si="6"/>
        <v>100</v>
      </c>
      <c r="R60" s="287" t="s">
        <v>381</v>
      </c>
      <c r="S60" s="287" t="s">
        <v>381</v>
      </c>
      <c r="T60" s="329">
        <f t="shared" si="7"/>
        <v>100</v>
      </c>
      <c r="U60" s="111"/>
      <c r="V60" s="90" t="s">
        <v>311</v>
      </c>
      <c r="W60" s="92">
        <v>1</v>
      </c>
      <c r="X60" s="99" t="s">
        <v>381</v>
      </c>
      <c r="Y60" s="328">
        <v>100</v>
      </c>
      <c r="Z60" s="18"/>
      <c r="AA60" s="336">
        <v>0</v>
      </c>
      <c r="AB60" s="337">
        <f t="shared" si="8"/>
        <v>0</v>
      </c>
      <c r="AC60" s="338">
        <v>0</v>
      </c>
      <c r="AD60" s="339">
        <f t="shared" si="9"/>
        <v>0</v>
      </c>
      <c r="AE60" s="340">
        <f t="shared" si="2"/>
        <v>0</v>
      </c>
      <c r="AF60" t="s">
        <v>788</v>
      </c>
    </row>
    <row r="61" spans="1:33" ht="15.75" x14ac:dyDescent="0.25">
      <c r="A61" s="21"/>
      <c r="B61" s="85" t="s">
        <v>438</v>
      </c>
      <c r="C61" s="88" t="s">
        <v>341</v>
      </c>
      <c r="D61" s="87" t="s">
        <v>25</v>
      </c>
      <c r="E61" s="100" t="s">
        <v>428</v>
      </c>
      <c r="F61" s="324"/>
      <c r="G61" s="324"/>
      <c r="H61" s="89">
        <v>194</v>
      </c>
      <c r="I61" s="324"/>
      <c r="J61" s="98" t="s">
        <v>379</v>
      </c>
      <c r="K61" s="90" t="s">
        <v>311</v>
      </c>
      <c r="L61" s="92">
        <v>1</v>
      </c>
      <c r="M61" s="99">
        <v>350</v>
      </c>
      <c r="N61" s="93">
        <v>350</v>
      </c>
      <c r="O61" s="327"/>
      <c r="P61" s="328" t="e">
        <v>#VALUE!</v>
      </c>
      <c r="Q61" s="329">
        <f t="shared" si="6"/>
        <v>350</v>
      </c>
      <c r="R61" s="287" t="s">
        <v>381</v>
      </c>
      <c r="S61" s="287" t="s">
        <v>381</v>
      </c>
      <c r="T61" s="329">
        <f t="shared" si="7"/>
        <v>350</v>
      </c>
      <c r="U61" s="111"/>
      <c r="V61" s="90" t="s">
        <v>311</v>
      </c>
      <c r="W61" s="92">
        <v>1</v>
      </c>
      <c r="X61" s="99" t="s">
        <v>381</v>
      </c>
      <c r="Y61" s="328">
        <v>350</v>
      </c>
      <c r="Z61" s="18"/>
      <c r="AA61" s="336">
        <v>0</v>
      </c>
      <c r="AB61" s="337">
        <f>Y61*AA61</f>
        <v>0</v>
      </c>
      <c r="AC61" s="338">
        <v>0</v>
      </c>
      <c r="AD61" s="339">
        <f t="shared" si="9"/>
        <v>0</v>
      </c>
      <c r="AE61" s="340">
        <f t="shared" si="2"/>
        <v>0</v>
      </c>
      <c r="AF61" t="s">
        <v>788</v>
      </c>
    </row>
    <row r="62" spans="1:33" x14ac:dyDescent="0.25">
      <c r="A62" s="21"/>
      <c r="B62" s="346" t="s">
        <v>438</v>
      </c>
      <c r="C62" s="383" t="s">
        <v>24</v>
      </c>
      <c r="D62" s="391" t="s">
        <v>25</v>
      </c>
      <c r="E62" s="393" t="s">
        <v>692</v>
      </c>
      <c r="F62" s="324"/>
      <c r="G62" s="324"/>
      <c r="H62" s="89"/>
      <c r="I62" s="324"/>
      <c r="J62" s="98"/>
      <c r="K62" s="90"/>
      <c r="L62" s="92"/>
      <c r="M62" s="99"/>
      <c r="N62" s="93"/>
      <c r="O62" s="327"/>
      <c r="P62" s="328"/>
      <c r="Q62" s="329"/>
      <c r="R62" s="287"/>
      <c r="S62" s="287"/>
      <c r="T62" s="329"/>
      <c r="U62" s="111"/>
      <c r="V62" s="372" t="s">
        <v>284</v>
      </c>
      <c r="W62" s="373">
        <v>1</v>
      </c>
      <c r="X62" s="398">
        <v>110</v>
      </c>
      <c r="Y62" s="328">
        <f t="shared" ref="Y62:Y89" si="10">W62*X62</f>
        <v>110</v>
      </c>
      <c r="Z62" s="18"/>
      <c r="AA62" s="336">
        <v>1</v>
      </c>
      <c r="AB62" s="337">
        <f t="shared" ref="AB62:AB89" si="11">Y62*AA62</f>
        <v>110</v>
      </c>
      <c r="AC62" s="338">
        <v>0</v>
      </c>
      <c r="AD62" s="339">
        <f t="shared" si="9"/>
        <v>0</v>
      </c>
      <c r="AE62" s="340">
        <f t="shared" ref="AE62:AE89" si="12">AB62-AD62</f>
        <v>110</v>
      </c>
      <c r="AF62" s="591" t="s">
        <v>796</v>
      </c>
    </row>
    <row r="63" spans="1:33" x14ac:dyDescent="0.25">
      <c r="A63" s="21"/>
      <c r="B63" s="346" t="s">
        <v>438</v>
      </c>
      <c r="C63" s="383" t="s">
        <v>24</v>
      </c>
      <c r="D63" s="391" t="s">
        <v>25</v>
      </c>
      <c r="E63" s="392" t="s">
        <v>38</v>
      </c>
      <c r="F63" s="324"/>
      <c r="G63" s="324"/>
      <c r="H63" s="89"/>
      <c r="I63" s="324"/>
      <c r="J63" s="98"/>
      <c r="K63" s="90"/>
      <c r="L63" s="92"/>
      <c r="M63" s="99"/>
      <c r="N63" s="93"/>
      <c r="O63" s="327"/>
      <c r="P63" s="328"/>
      <c r="Q63" s="329"/>
      <c r="R63" s="287"/>
      <c r="S63" s="287"/>
      <c r="T63" s="329"/>
      <c r="U63" s="111"/>
      <c r="V63" s="372" t="s">
        <v>311</v>
      </c>
      <c r="W63" s="373">
        <v>1</v>
      </c>
      <c r="X63" s="397">
        <v>1663.7</v>
      </c>
      <c r="Y63" s="328">
        <f t="shared" si="10"/>
        <v>1663.7</v>
      </c>
      <c r="Z63" s="18"/>
      <c r="AA63" s="336">
        <v>1</v>
      </c>
      <c r="AB63" s="337">
        <f t="shared" si="11"/>
        <v>1663.7</v>
      </c>
      <c r="AC63" s="338">
        <v>1</v>
      </c>
      <c r="AD63" s="339">
        <f t="shared" si="9"/>
        <v>1663.7</v>
      </c>
      <c r="AE63" s="340">
        <f t="shared" si="12"/>
        <v>0</v>
      </c>
      <c r="AG63" s="592">
        <v>1663.7</v>
      </c>
    </row>
    <row r="64" spans="1:33" ht="45" x14ac:dyDescent="0.25">
      <c r="A64" s="21"/>
      <c r="B64" s="346" t="s">
        <v>438</v>
      </c>
      <c r="C64" s="383" t="s">
        <v>189</v>
      </c>
      <c r="D64" s="391" t="s">
        <v>25</v>
      </c>
      <c r="E64" s="392" t="s">
        <v>205</v>
      </c>
      <c r="F64" s="324"/>
      <c r="G64" s="324"/>
      <c r="H64" s="89"/>
      <c r="I64" s="324"/>
      <c r="J64" s="98"/>
      <c r="K64" s="90"/>
      <c r="L64" s="92"/>
      <c r="M64" s="99"/>
      <c r="N64" s="93"/>
      <c r="O64" s="327"/>
      <c r="P64" s="328"/>
      <c r="Q64" s="329"/>
      <c r="R64" s="287"/>
      <c r="S64" s="287"/>
      <c r="T64" s="329"/>
      <c r="U64" s="111"/>
      <c r="V64" s="372" t="s">
        <v>48</v>
      </c>
      <c r="W64" s="373">
        <v>14</v>
      </c>
      <c r="X64" s="399">
        <v>27.73</v>
      </c>
      <c r="Y64" s="328">
        <f t="shared" si="10"/>
        <v>388.22</v>
      </c>
      <c r="Z64" s="18"/>
      <c r="AA64" s="336">
        <v>1</v>
      </c>
      <c r="AB64" s="337">
        <f t="shared" si="11"/>
        <v>388.22</v>
      </c>
      <c r="AC64" s="338">
        <v>1</v>
      </c>
      <c r="AD64" s="339">
        <f t="shared" si="9"/>
        <v>388.22</v>
      </c>
      <c r="AE64" s="340">
        <f t="shared" si="12"/>
        <v>0</v>
      </c>
    </row>
    <row r="65" spans="1:32" ht="135" x14ac:dyDescent="0.25">
      <c r="A65" s="21"/>
      <c r="B65" s="346" t="s">
        <v>438</v>
      </c>
      <c r="C65" s="383" t="s">
        <v>705</v>
      </c>
      <c r="D65" s="391" t="s">
        <v>25</v>
      </c>
      <c r="E65" s="392" t="s">
        <v>706</v>
      </c>
      <c r="F65" s="324"/>
      <c r="G65" s="324"/>
      <c r="H65" s="89"/>
      <c r="I65" s="324"/>
      <c r="J65" s="98"/>
      <c r="K65" s="90"/>
      <c r="L65" s="92"/>
      <c r="M65" s="99"/>
      <c r="N65" s="93"/>
      <c r="O65" s="327"/>
      <c r="P65" s="328"/>
      <c r="Q65" s="329"/>
      <c r="R65" s="287"/>
      <c r="S65" s="287"/>
      <c r="T65" s="329"/>
      <c r="U65" s="111"/>
      <c r="V65" s="372" t="s">
        <v>652</v>
      </c>
      <c r="W65" s="373">
        <v>1</v>
      </c>
      <c r="X65" s="399">
        <v>410</v>
      </c>
      <c r="Y65" s="328">
        <f t="shared" si="10"/>
        <v>410</v>
      </c>
      <c r="Z65" s="18"/>
      <c r="AA65" s="336">
        <v>0</v>
      </c>
      <c r="AB65" s="337">
        <f t="shared" si="11"/>
        <v>0</v>
      </c>
      <c r="AC65" s="338">
        <v>0</v>
      </c>
      <c r="AD65" s="339">
        <f t="shared" si="9"/>
        <v>0</v>
      </c>
      <c r="AE65" s="340">
        <f t="shared" si="12"/>
        <v>0</v>
      </c>
    </row>
    <row r="66" spans="1:32" ht="120" x14ac:dyDescent="0.25">
      <c r="A66" s="21"/>
      <c r="B66" s="346" t="s">
        <v>438</v>
      </c>
      <c r="C66" s="383" t="s">
        <v>705</v>
      </c>
      <c r="D66" s="391" t="s">
        <v>25</v>
      </c>
      <c r="E66" s="392" t="s">
        <v>288</v>
      </c>
      <c r="F66" s="324"/>
      <c r="G66" s="324"/>
      <c r="H66" s="89"/>
      <c r="I66" s="324"/>
      <c r="J66" s="98"/>
      <c r="K66" s="90"/>
      <c r="L66" s="92"/>
      <c r="M66" s="99"/>
      <c r="N66" s="93"/>
      <c r="O66" s="327"/>
      <c r="P66" s="328"/>
      <c r="Q66" s="329"/>
      <c r="R66" s="287"/>
      <c r="S66" s="287"/>
      <c r="T66" s="329"/>
      <c r="U66" s="111"/>
      <c r="V66" s="372" t="s">
        <v>652</v>
      </c>
      <c r="W66" s="373">
        <v>1</v>
      </c>
      <c r="X66" s="399">
        <v>175.19</v>
      </c>
      <c r="Y66" s="328">
        <f t="shared" si="10"/>
        <v>175.19</v>
      </c>
      <c r="Z66" s="18"/>
      <c r="AA66" s="336">
        <v>0</v>
      </c>
      <c r="AB66" s="337">
        <f t="shared" si="11"/>
        <v>0</v>
      </c>
      <c r="AC66" s="338">
        <v>0</v>
      </c>
      <c r="AD66" s="339">
        <f t="shared" si="9"/>
        <v>0</v>
      </c>
      <c r="AE66" s="340">
        <f t="shared" si="12"/>
        <v>0</v>
      </c>
    </row>
    <row r="67" spans="1:32" ht="30" x14ac:dyDescent="0.25">
      <c r="A67" s="21"/>
      <c r="B67" s="346" t="s">
        <v>438</v>
      </c>
      <c r="C67" s="383" t="s">
        <v>72</v>
      </c>
      <c r="D67" s="391" t="s">
        <v>25</v>
      </c>
      <c r="E67" s="392" t="s">
        <v>122</v>
      </c>
      <c r="F67" s="324"/>
      <c r="G67" s="324"/>
      <c r="H67" s="89"/>
      <c r="I67" s="324"/>
      <c r="J67" s="98"/>
      <c r="K67" s="90"/>
      <c r="L67" s="92"/>
      <c r="M67" s="99"/>
      <c r="N67" s="93"/>
      <c r="O67" s="327"/>
      <c r="P67" s="328"/>
      <c r="Q67" s="329"/>
      <c r="R67" s="287"/>
      <c r="S67" s="287"/>
      <c r="T67" s="329"/>
      <c r="U67" s="111"/>
      <c r="V67" s="372" t="s">
        <v>48</v>
      </c>
      <c r="W67" s="373">
        <v>6</v>
      </c>
      <c r="X67" s="399">
        <v>4.46</v>
      </c>
      <c r="Y67" s="328">
        <f t="shared" si="10"/>
        <v>26.759999999999998</v>
      </c>
      <c r="Z67" s="18"/>
      <c r="AA67" s="336">
        <v>1</v>
      </c>
      <c r="AB67" s="337">
        <f t="shared" si="11"/>
        <v>26.759999999999998</v>
      </c>
      <c r="AC67" s="338">
        <v>1</v>
      </c>
      <c r="AD67" s="339">
        <f t="shared" si="9"/>
        <v>26.759999999999998</v>
      </c>
      <c r="AE67" s="340">
        <f t="shared" si="12"/>
        <v>0</v>
      </c>
    </row>
    <row r="68" spans="1:32" ht="45" x14ac:dyDescent="0.25">
      <c r="A68" s="21"/>
      <c r="B68" s="346" t="s">
        <v>438</v>
      </c>
      <c r="C68" s="383" t="s">
        <v>72</v>
      </c>
      <c r="D68" s="391" t="s">
        <v>25</v>
      </c>
      <c r="E68" s="392" t="s">
        <v>707</v>
      </c>
      <c r="F68" s="324"/>
      <c r="G68" s="324"/>
      <c r="H68" s="89"/>
      <c r="I68" s="324"/>
      <c r="J68" s="98"/>
      <c r="K68" s="90"/>
      <c r="L68" s="92"/>
      <c r="M68" s="99"/>
      <c r="N68" s="93"/>
      <c r="O68" s="327"/>
      <c r="P68" s="328"/>
      <c r="Q68" s="329"/>
      <c r="R68" s="287"/>
      <c r="S68" s="287"/>
      <c r="T68" s="329"/>
      <c r="U68" s="111"/>
      <c r="V68" s="372" t="s">
        <v>48</v>
      </c>
      <c r="W68" s="373">
        <v>22</v>
      </c>
      <c r="X68" s="399">
        <f>31.2*0.8</f>
        <v>24.96</v>
      </c>
      <c r="Y68" s="328">
        <f t="shared" si="10"/>
        <v>549.12</v>
      </c>
      <c r="Z68" s="18"/>
      <c r="AA68" s="336">
        <v>1</v>
      </c>
      <c r="AB68" s="337">
        <f t="shared" si="11"/>
        <v>549.12</v>
      </c>
      <c r="AC68" s="338">
        <v>1</v>
      </c>
      <c r="AD68" s="339">
        <f t="shared" si="9"/>
        <v>549.12</v>
      </c>
      <c r="AE68" s="340">
        <f t="shared" si="12"/>
        <v>0</v>
      </c>
    </row>
    <row r="69" spans="1:32" ht="45" x14ac:dyDescent="0.25">
      <c r="A69" s="21"/>
      <c r="B69" s="346" t="s">
        <v>438</v>
      </c>
      <c r="C69" s="383" t="s">
        <v>72</v>
      </c>
      <c r="D69" s="391" t="s">
        <v>25</v>
      </c>
      <c r="E69" s="392" t="s">
        <v>708</v>
      </c>
      <c r="F69" s="324"/>
      <c r="G69" s="324"/>
      <c r="H69" s="89"/>
      <c r="I69" s="324"/>
      <c r="J69" s="98"/>
      <c r="K69" s="90"/>
      <c r="L69" s="92"/>
      <c r="M69" s="99"/>
      <c r="N69" s="93"/>
      <c r="O69" s="327"/>
      <c r="P69" s="328"/>
      <c r="Q69" s="329"/>
      <c r="R69" s="287"/>
      <c r="S69" s="287"/>
      <c r="T69" s="329"/>
      <c r="U69" s="111"/>
      <c r="V69" s="372" t="s">
        <v>160</v>
      </c>
      <c r="W69" s="373">
        <v>64</v>
      </c>
      <c r="X69" s="399">
        <v>95.81</v>
      </c>
      <c r="Y69" s="328">
        <f t="shared" si="10"/>
        <v>6131.84</v>
      </c>
      <c r="Z69" s="18"/>
      <c r="AA69" s="336">
        <v>1</v>
      </c>
      <c r="AB69" s="337">
        <f t="shared" si="11"/>
        <v>6131.84</v>
      </c>
      <c r="AC69" s="338">
        <v>1</v>
      </c>
      <c r="AD69" s="339">
        <f t="shared" si="9"/>
        <v>6131.84</v>
      </c>
      <c r="AE69" s="340">
        <f t="shared" si="12"/>
        <v>0</v>
      </c>
    </row>
    <row r="70" spans="1:32" ht="30" x14ac:dyDescent="0.25">
      <c r="A70" s="21"/>
      <c r="B70" s="346" t="s">
        <v>438</v>
      </c>
      <c r="C70" s="351" t="s">
        <v>164</v>
      </c>
      <c r="D70" s="391" t="s">
        <v>25</v>
      </c>
      <c r="E70" s="396" t="s">
        <v>694</v>
      </c>
      <c r="F70" s="324"/>
      <c r="G70" s="324"/>
      <c r="H70" s="89"/>
      <c r="I70" s="324"/>
      <c r="J70" s="98"/>
      <c r="K70" s="90"/>
      <c r="L70" s="92"/>
      <c r="M70" s="99"/>
      <c r="N70" s="93"/>
      <c r="O70" s="327"/>
      <c r="P70" s="328"/>
      <c r="Q70" s="329"/>
      <c r="R70" s="287"/>
      <c r="S70" s="287"/>
      <c r="T70" s="329"/>
      <c r="U70" s="111"/>
      <c r="V70" s="404" t="s">
        <v>57</v>
      </c>
      <c r="W70" s="373">
        <v>10</v>
      </c>
      <c r="X70" s="398">
        <v>30</v>
      </c>
      <c r="Y70" s="328">
        <f t="shared" si="10"/>
        <v>300</v>
      </c>
      <c r="Z70" s="18"/>
      <c r="AA70" s="336">
        <v>1</v>
      </c>
      <c r="AB70" s="337">
        <f t="shared" si="11"/>
        <v>300</v>
      </c>
      <c r="AC70" s="338">
        <v>1</v>
      </c>
      <c r="AD70" s="339">
        <f t="shared" si="9"/>
        <v>300</v>
      </c>
      <c r="AE70" s="340">
        <f t="shared" si="12"/>
        <v>0</v>
      </c>
    </row>
    <row r="71" spans="1:32" ht="45" x14ac:dyDescent="0.25">
      <c r="A71" s="21"/>
      <c r="B71" s="346" t="s">
        <v>438</v>
      </c>
      <c r="C71" s="351" t="s">
        <v>164</v>
      </c>
      <c r="D71" s="391" t="s">
        <v>25</v>
      </c>
      <c r="E71" s="396" t="s">
        <v>709</v>
      </c>
      <c r="F71" s="324"/>
      <c r="G71" s="324"/>
      <c r="H71" s="89"/>
      <c r="I71" s="324"/>
      <c r="J71" s="98"/>
      <c r="K71" s="90"/>
      <c r="L71" s="92"/>
      <c r="M71" s="99"/>
      <c r="N71" s="93"/>
      <c r="O71" s="327"/>
      <c r="P71" s="328"/>
      <c r="Q71" s="329"/>
      <c r="R71" s="287"/>
      <c r="S71" s="287"/>
      <c r="T71" s="329"/>
      <c r="U71" s="111"/>
      <c r="V71" s="404" t="s">
        <v>57</v>
      </c>
      <c r="W71" s="373">
        <v>10</v>
      </c>
      <c r="X71" s="398">
        <v>143.43</v>
      </c>
      <c r="Y71" s="328">
        <f t="shared" si="10"/>
        <v>1434.3000000000002</v>
      </c>
      <c r="Z71" s="18"/>
      <c r="AA71" s="336">
        <v>1</v>
      </c>
      <c r="AB71" s="337">
        <f t="shared" si="11"/>
        <v>1434.3000000000002</v>
      </c>
      <c r="AC71" s="338">
        <v>1</v>
      </c>
      <c r="AD71" s="339">
        <f t="shared" si="9"/>
        <v>1434.3000000000002</v>
      </c>
      <c r="AE71" s="340">
        <f t="shared" si="12"/>
        <v>0</v>
      </c>
    </row>
    <row r="72" spans="1:32" x14ac:dyDescent="0.25">
      <c r="A72" s="21"/>
      <c r="B72" s="346" t="s">
        <v>438</v>
      </c>
      <c r="C72" s="351" t="s">
        <v>164</v>
      </c>
      <c r="D72" s="391" t="s">
        <v>25</v>
      </c>
      <c r="E72" s="396" t="s">
        <v>696</v>
      </c>
      <c r="F72" s="324"/>
      <c r="G72" s="324"/>
      <c r="H72" s="89"/>
      <c r="I72" s="324"/>
      <c r="J72" s="98"/>
      <c r="K72" s="90"/>
      <c r="L72" s="92"/>
      <c r="M72" s="99"/>
      <c r="N72" s="93"/>
      <c r="O72" s="327"/>
      <c r="P72" s="328"/>
      <c r="Q72" s="329"/>
      <c r="R72" s="287"/>
      <c r="S72" s="287"/>
      <c r="T72" s="329"/>
      <c r="U72" s="111"/>
      <c r="V72" s="404" t="s">
        <v>311</v>
      </c>
      <c r="W72" s="373">
        <v>1</v>
      </c>
      <c r="X72" s="398">
        <v>100</v>
      </c>
      <c r="Y72" s="328">
        <f t="shared" si="10"/>
        <v>100</v>
      </c>
      <c r="Z72" s="18"/>
      <c r="AA72" s="336">
        <v>1</v>
      </c>
      <c r="AB72" s="337">
        <f t="shared" si="11"/>
        <v>100</v>
      </c>
      <c r="AC72" s="338">
        <v>0</v>
      </c>
      <c r="AD72" s="339">
        <f t="shared" si="9"/>
        <v>0</v>
      </c>
      <c r="AE72" s="340">
        <f t="shared" si="12"/>
        <v>100</v>
      </c>
      <c r="AF72" s="591" t="s">
        <v>788</v>
      </c>
    </row>
    <row r="73" spans="1:32" ht="120" x14ac:dyDescent="0.25">
      <c r="A73" s="21"/>
      <c r="B73" s="346" t="s">
        <v>438</v>
      </c>
      <c r="C73" s="383" t="s">
        <v>72</v>
      </c>
      <c r="D73" s="391" t="s">
        <v>25</v>
      </c>
      <c r="E73" s="396" t="s">
        <v>662</v>
      </c>
      <c r="F73" s="324"/>
      <c r="G73" s="324"/>
      <c r="H73" s="89"/>
      <c r="I73" s="324"/>
      <c r="J73" s="98"/>
      <c r="K73" s="90"/>
      <c r="L73" s="92"/>
      <c r="M73" s="99"/>
      <c r="N73" s="93"/>
      <c r="O73" s="327"/>
      <c r="P73" s="328"/>
      <c r="Q73" s="329"/>
      <c r="R73" s="287"/>
      <c r="S73" s="287"/>
      <c r="T73" s="329"/>
      <c r="U73" s="111"/>
      <c r="V73" s="404" t="s">
        <v>79</v>
      </c>
      <c r="W73" s="373">
        <v>45</v>
      </c>
      <c r="X73" s="398">
        <v>69.040000000000006</v>
      </c>
      <c r="Y73" s="328">
        <f t="shared" si="10"/>
        <v>3106.8</v>
      </c>
      <c r="Z73" s="18"/>
      <c r="AA73" s="336">
        <v>1</v>
      </c>
      <c r="AB73" s="337">
        <f t="shared" si="11"/>
        <v>3106.8</v>
      </c>
      <c r="AC73" s="338">
        <v>1</v>
      </c>
      <c r="AD73" s="339">
        <f t="shared" si="9"/>
        <v>3106.8</v>
      </c>
      <c r="AE73" s="340">
        <f t="shared" si="12"/>
        <v>0</v>
      </c>
    </row>
    <row r="74" spans="1:32" ht="30" x14ac:dyDescent="0.25">
      <c r="A74" s="21"/>
      <c r="B74" s="346" t="s">
        <v>438</v>
      </c>
      <c r="C74" s="383" t="s">
        <v>72</v>
      </c>
      <c r="D74" s="391" t="s">
        <v>25</v>
      </c>
      <c r="E74" s="396" t="s">
        <v>663</v>
      </c>
      <c r="F74" s="324"/>
      <c r="G74" s="324"/>
      <c r="H74" s="89"/>
      <c r="I74" s="324"/>
      <c r="J74" s="98"/>
      <c r="K74" s="90"/>
      <c r="L74" s="92"/>
      <c r="M74" s="99"/>
      <c r="N74" s="93"/>
      <c r="O74" s="327"/>
      <c r="P74" s="328"/>
      <c r="Q74" s="329"/>
      <c r="R74" s="287"/>
      <c r="S74" s="287"/>
      <c r="T74" s="329"/>
      <c r="U74" s="111"/>
      <c r="V74" s="404" t="s">
        <v>75</v>
      </c>
      <c r="W74" s="373">
        <v>52</v>
      </c>
      <c r="X74" s="398">
        <v>11.016</v>
      </c>
      <c r="Y74" s="328">
        <f t="shared" si="10"/>
        <v>572.83199999999999</v>
      </c>
      <c r="Z74" s="18"/>
      <c r="AA74" s="336">
        <v>1</v>
      </c>
      <c r="AB74" s="337">
        <f t="shared" si="11"/>
        <v>572.83199999999999</v>
      </c>
      <c r="AC74" s="338">
        <v>1</v>
      </c>
      <c r="AD74" s="339">
        <f t="shared" si="9"/>
        <v>572.83199999999999</v>
      </c>
      <c r="AE74" s="340">
        <f t="shared" si="12"/>
        <v>0</v>
      </c>
    </row>
    <row r="75" spans="1:32" ht="75" x14ac:dyDescent="0.25">
      <c r="A75" s="21"/>
      <c r="B75" s="346" t="s">
        <v>438</v>
      </c>
      <c r="C75" s="383" t="s">
        <v>72</v>
      </c>
      <c r="D75" s="391" t="s">
        <v>25</v>
      </c>
      <c r="E75" s="396" t="s">
        <v>666</v>
      </c>
      <c r="F75" s="324"/>
      <c r="G75" s="324"/>
      <c r="H75" s="89"/>
      <c r="I75" s="324"/>
      <c r="J75" s="98"/>
      <c r="K75" s="90"/>
      <c r="L75" s="92"/>
      <c r="M75" s="99"/>
      <c r="N75" s="93"/>
      <c r="O75" s="327"/>
      <c r="P75" s="328"/>
      <c r="Q75" s="329"/>
      <c r="R75" s="287"/>
      <c r="S75" s="287"/>
      <c r="T75" s="329"/>
      <c r="U75" s="111"/>
      <c r="V75" s="404" t="s">
        <v>139</v>
      </c>
      <c r="W75" s="373">
        <v>1</v>
      </c>
      <c r="X75" s="398">
        <v>130.12800000000001</v>
      </c>
      <c r="Y75" s="328">
        <f t="shared" si="10"/>
        <v>130.12800000000001</v>
      </c>
      <c r="Z75" s="18"/>
      <c r="AA75" s="336">
        <v>1</v>
      </c>
      <c r="AB75" s="337">
        <f t="shared" si="11"/>
        <v>130.12800000000001</v>
      </c>
      <c r="AC75" s="338">
        <v>1</v>
      </c>
      <c r="AD75" s="339">
        <f t="shared" si="9"/>
        <v>130.12800000000001</v>
      </c>
      <c r="AE75" s="340">
        <f t="shared" si="12"/>
        <v>0</v>
      </c>
    </row>
    <row r="76" spans="1:32" ht="45" x14ac:dyDescent="0.25">
      <c r="A76" s="21"/>
      <c r="B76" s="346" t="s">
        <v>438</v>
      </c>
      <c r="C76" s="383" t="s">
        <v>72</v>
      </c>
      <c r="D76" s="391" t="s">
        <v>25</v>
      </c>
      <c r="E76" s="396" t="s">
        <v>698</v>
      </c>
      <c r="F76" s="324"/>
      <c r="G76" s="324"/>
      <c r="H76" s="89"/>
      <c r="I76" s="324"/>
      <c r="J76" s="98"/>
      <c r="K76" s="90"/>
      <c r="L76" s="92"/>
      <c r="M76" s="99"/>
      <c r="N76" s="93"/>
      <c r="O76" s="327"/>
      <c r="P76" s="328"/>
      <c r="Q76" s="329"/>
      <c r="R76" s="287"/>
      <c r="S76" s="287"/>
      <c r="T76" s="329"/>
      <c r="U76" s="111"/>
      <c r="V76" s="404" t="s">
        <v>104</v>
      </c>
      <c r="W76" s="373">
        <v>9</v>
      </c>
      <c r="X76" s="398">
        <v>110.70400000000001</v>
      </c>
      <c r="Y76" s="328">
        <f t="shared" si="10"/>
        <v>996.33600000000001</v>
      </c>
      <c r="Z76" s="18"/>
      <c r="AA76" s="336">
        <v>1</v>
      </c>
      <c r="AB76" s="337">
        <f t="shared" si="11"/>
        <v>996.33600000000001</v>
      </c>
      <c r="AC76" s="338">
        <v>1</v>
      </c>
      <c r="AD76" s="339">
        <f t="shared" si="9"/>
        <v>996.33600000000001</v>
      </c>
      <c r="AE76" s="340">
        <f t="shared" si="12"/>
        <v>0</v>
      </c>
    </row>
    <row r="77" spans="1:32" x14ac:dyDescent="0.25">
      <c r="A77" s="21"/>
      <c r="B77" s="346" t="s">
        <v>438</v>
      </c>
      <c r="C77" s="383" t="s">
        <v>72</v>
      </c>
      <c r="D77" s="391" t="s">
        <v>25</v>
      </c>
      <c r="E77" s="396" t="s">
        <v>710</v>
      </c>
      <c r="F77" s="324"/>
      <c r="G77" s="324"/>
      <c r="H77" s="89"/>
      <c r="I77" s="324"/>
      <c r="J77" s="98"/>
      <c r="K77" s="90"/>
      <c r="L77" s="92"/>
      <c r="M77" s="99"/>
      <c r="N77" s="93"/>
      <c r="O77" s="327"/>
      <c r="P77" s="328"/>
      <c r="Q77" s="329"/>
      <c r="R77" s="287"/>
      <c r="S77" s="287"/>
      <c r="T77" s="329"/>
      <c r="U77" s="111"/>
      <c r="V77" s="404" t="s">
        <v>104</v>
      </c>
      <c r="W77" s="373">
        <v>9</v>
      </c>
      <c r="X77" s="398">
        <v>69.191999999999993</v>
      </c>
      <c r="Y77" s="328">
        <f t="shared" si="10"/>
        <v>622.72799999999995</v>
      </c>
      <c r="Z77" s="18"/>
      <c r="AA77" s="336">
        <v>1</v>
      </c>
      <c r="AB77" s="337">
        <f t="shared" si="11"/>
        <v>622.72799999999995</v>
      </c>
      <c r="AC77" s="338">
        <v>1</v>
      </c>
      <c r="AD77" s="339">
        <f t="shared" si="9"/>
        <v>622.72799999999995</v>
      </c>
      <c r="AE77" s="340">
        <f t="shared" si="12"/>
        <v>0</v>
      </c>
    </row>
    <row r="78" spans="1:32" ht="30" x14ac:dyDescent="0.25">
      <c r="A78" s="21"/>
      <c r="B78" s="346" t="s">
        <v>438</v>
      </c>
      <c r="C78" s="383" t="s">
        <v>72</v>
      </c>
      <c r="D78" s="391" t="s">
        <v>25</v>
      </c>
      <c r="E78" s="396" t="s">
        <v>700</v>
      </c>
      <c r="F78" s="324"/>
      <c r="G78" s="324"/>
      <c r="H78" s="89"/>
      <c r="I78" s="324"/>
      <c r="J78" s="98"/>
      <c r="K78" s="90"/>
      <c r="L78" s="92"/>
      <c r="M78" s="99"/>
      <c r="N78" s="93"/>
      <c r="O78" s="327"/>
      <c r="P78" s="328"/>
      <c r="Q78" s="329"/>
      <c r="R78" s="287"/>
      <c r="S78" s="287"/>
      <c r="T78" s="329"/>
      <c r="U78" s="111"/>
      <c r="V78" s="404" t="s">
        <v>104</v>
      </c>
      <c r="W78" s="373">
        <v>12</v>
      </c>
      <c r="X78" s="398">
        <v>165</v>
      </c>
      <c r="Y78" s="328">
        <f t="shared" si="10"/>
        <v>1980</v>
      </c>
      <c r="Z78" s="18"/>
      <c r="AA78" s="336">
        <v>1</v>
      </c>
      <c r="AB78" s="337">
        <f t="shared" si="11"/>
        <v>1980</v>
      </c>
      <c r="AC78" s="338">
        <v>1</v>
      </c>
      <c r="AD78" s="339">
        <f t="shared" si="9"/>
        <v>1980</v>
      </c>
      <c r="AE78" s="340">
        <f t="shared" si="12"/>
        <v>0</v>
      </c>
    </row>
    <row r="79" spans="1:32" ht="45" x14ac:dyDescent="0.25">
      <c r="A79" s="21"/>
      <c r="B79" s="346" t="s">
        <v>438</v>
      </c>
      <c r="C79" s="383" t="s">
        <v>72</v>
      </c>
      <c r="D79" s="391" t="s">
        <v>25</v>
      </c>
      <c r="E79" s="396" t="s">
        <v>701</v>
      </c>
      <c r="F79" s="324"/>
      <c r="G79" s="324"/>
      <c r="H79" s="89"/>
      <c r="I79" s="324"/>
      <c r="J79" s="98"/>
      <c r="K79" s="90"/>
      <c r="L79" s="92"/>
      <c r="M79" s="99"/>
      <c r="N79" s="93"/>
      <c r="O79" s="327"/>
      <c r="P79" s="328"/>
      <c r="Q79" s="329"/>
      <c r="R79" s="287"/>
      <c r="S79" s="287"/>
      <c r="T79" s="329"/>
      <c r="U79" s="111"/>
      <c r="V79" s="404" t="s">
        <v>104</v>
      </c>
      <c r="W79" s="373">
        <v>18</v>
      </c>
      <c r="X79" s="398">
        <v>46.472000000000008</v>
      </c>
      <c r="Y79" s="328">
        <f t="shared" si="10"/>
        <v>836.49600000000009</v>
      </c>
      <c r="Z79" s="18"/>
      <c r="AA79" s="336">
        <v>1</v>
      </c>
      <c r="AB79" s="337">
        <f t="shared" si="11"/>
        <v>836.49600000000009</v>
      </c>
      <c r="AC79" s="338">
        <v>1</v>
      </c>
      <c r="AD79" s="339">
        <f t="shared" si="9"/>
        <v>836.49600000000009</v>
      </c>
      <c r="AE79" s="340">
        <f t="shared" si="12"/>
        <v>0</v>
      </c>
    </row>
    <row r="80" spans="1:32" ht="45" x14ac:dyDescent="0.25">
      <c r="A80" s="21"/>
      <c r="B80" s="346" t="s">
        <v>438</v>
      </c>
      <c r="C80" s="383" t="s">
        <v>72</v>
      </c>
      <c r="D80" s="391" t="s">
        <v>25</v>
      </c>
      <c r="E80" s="396" t="s">
        <v>711</v>
      </c>
      <c r="F80" s="324"/>
      <c r="G80" s="324"/>
      <c r="H80" s="89"/>
      <c r="I80" s="324"/>
      <c r="J80" s="98"/>
      <c r="K80" s="90"/>
      <c r="L80" s="92"/>
      <c r="M80" s="99"/>
      <c r="N80" s="93"/>
      <c r="O80" s="327"/>
      <c r="P80" s="328"/>
      <c r="Q80" s="329"/>
      <c r="R80" s="287"/>
      <c r="S80" s="287"/>
      <c r="T80" s="329"/>
      <c r="U80" s="111"/>
      <c r="V80" s="404" t="s">
        <v>79</v>
      </c>
      <c r="W80" s="373">
        <v>1</v>
      </c>
      <c r="X80" s="398">
        <v>108.512</v>
      </c>
      <c r="Y80" s="328">
        <f t="shared" si="10"/>
        <v>108.512</v>
      </c>
      <c r="Z80" s="18"/>
      <c r="AA80" s="336">
        <v>1</v>
      </c>
      <c r="AB80" s="337">
        <f t="shared" si="11"/>
        <v>108.512</v>
      </c>
      <c r="AC80" s="338">
        <v>1</v>
      </c>
      <c r="AD80" s="339">
        <f t="shared" si="9"/>
        <v>108.512</v>
      </c>
      <c r="AE80" s="340">
        <f t="shared" si="12"/>
        <v>0</v>
      </c>
    </row>
    <row r="81" spans="1:34" ht="45" x14ac:dyDescent="0.25">
      <c r="A81" s="21"/>
      <c r="B81" s="346" t="s">
        <v>438</v>
      </c>
      <c r="C81" s="383" t="s">
        <v>72</v>
      </c>
      <c r="D81" s="391" t="s">
        <v>25</v>
      </c>
      <c r="E81" s="396" t="s">
        <v>668</v>
      </c>
      <c r="F81" s="324"/>
      <c r="G81" s="324"/>
      <c r="H81" s="89"/>
      <c r="I81" s="324"/>
      <c r="J81" s="98"/>
      <c r="K81" s="90"/>
      <c r="L81" s="92"/>
      <c r="M81" s="99"/>
      <c r="N81" s="93"/>
      <c r="O81" s="327"/>
      <c r="P81" s="328"/>
      <c r="Q81" s="329"/>
      <c r="R81" s="287"/>
      <c r="S81" s="287"/>
      <c r="T81" s="329"/>
      <c r="U81" s="111"/>
      <c r="V81" s="404" t="s">
        <v>104</v>
      </c>
      <c r="W81" s="373">
        <v>1</v>
      </c>
      <c r="X81" s="398">
        <v>55.655999999999999</v>
      </c>
      <c r="Y81" s="328">
        <f t="shared" si="10"/>
        <v>55.655999999999999</v>
      </c>
      <c r="Z81" s="18"/>
      <c r="AA81" s="336">
        <v>1</v>
      </c>
      <c r="AB81" s="337">
        <f t="shared" si="11"/>
        <v>55.655999999999999</v>
      </c>
      <c r="AC81" s="338">
        <v>1</v>
      </c>
      <c r="AD81" s="339">
        <f t="shared" si="9"/>
        <v>55.655999999999999</v>
      </c>
      <c r="AE81" s="340">
        <f t="shared" si="12"/>
        <v>0</v>
      </c>
    </row>
    <row r="82" spans="1:34" ht="30" x14ac:dyDescent="0.25">
      <c r="A82" s="21"/>
      <c r="B82" s="346" t="s">
        <v>438</v>
      </c>
      <c r="C82" s="383" t="s">
        <v>72</v>
      </c>
      <c r="D82" s="391" t="s">
        <v>25</v>
      </c>
      <c r="E82" s="396" t="s">
        <v>688</v>
      </c>
      <c r="F82" s="324"/>
      <c r="G82" s="324"/>
      <c r="H82" s="89"/>
      <c r="I82" s="324"/>
      <c r="J82" s="98"/>
      <c r="K82" s="90"/>
      <c r="L82" s="92"/>
      <c r="M82" s="99"/>
      <c r="N82" s="93"/>
      <c r="O82" s="327"/>
      <c r="P82" s="328"/>
      <c r="Q82" s="329"/>
      <c r="R82" s="287"/>
      <c r="S82" s="287"/>
      <c r="T82" s="329"/>
      <c r="U82" s="111"/>
      <c r="V82" s="404" t="s">
        <v>79</v>
      </c>
      <c r="W82" s="373">
        <v>8</v>
      </c>
      <c r="X82" s="398">
        <v>10</v>
      </c>
      <c r="Y82" s="328">
        <f t="shared" si="10"/>
        <v>80</v>
      </c>
      <c r="Z82" s="18"/>
      <c r="AA82" s="336">
        <v>1</v>
      </c>
      <c r="AB82" s="337">
        <f t="shared" si="11"/>
        <v>80</v>
      </c>
      <c r="AC82" s="338">
        <v>1</v>
      </c>
      <c r="AD82" s="339">
        <f t="shared" si="9"/>
        <v>80</v>
      </c>
      <c r="AE82" s="340">
        <f t="shared" si="12"/>
        <v>0</v>
      </c>
    </row>
    <row r="83" spans="1:34" ht="45" x14ac:dyDescent="0.25">
      <c r="A83" s="21"/>
      <c r="B83" s="346" t="s">
        <v>438</v>
      </c>
      <c r="C83" s="383" t="s">
        <v>72</v>
      </c>
      <c r="D83" s="391" t="s">
        <v>25</v>
      </c>
      <c r="E83" s="396" t="s">
        <v>689</v>
      </c>
      <c r="F83" s="324"/>
      <c r="G83" s="324"/>
      <c r="H83" s="89"/>
      <c r="I83" s="324"/>
      <c r="J83" s="98"/>
      <c r="K83" s="90"/>
      <c r="L83" s="92"/>
      <c r="M83" s="99"/>
      <c r="N83" s="93"/>
      <c r="O83" s="327"/>
      <c r="P83" s="328"/>
      <c r="Q83" s="329"/>
      <c r="R83" s="287"/>
      <c r="S83" s="287"/>
      <c r="T83" s="329"/>
      <c r="U83" s="111"/>
      <c r="V83" s="404" t="s">
        <v>79</v>
      </c>
      <c r="W83" s="373">
        <v>8</v>
      </c>
      <c r="X83" s="398">
        <v>23.040000000000003</v>
      </c>
      <c r="Y83" s="328">
        <f t="shared" si="10"/>
        <v>184.32000000000002</v>
      </c>
      <c r="Z83" s="18"/>
      <c r="AA83" s="336">
        <v>1</v>
      </c>
      <c r="AB83" s="337">
        <f t="shared" si="11"/>
        <v>184.32000000000002</v>
      </c>
      <c r="AC83" s="338">
        <v>1</v>
      </c>
      <c r="AD83" s="339">
        <f t="shared" si="9"/>
        <v>184.32000000000002</v>
      </c>
      <c r="AE83" s="340">
        <f t="shared" si="12"/>
        <v>0</v>
      </c>
    </row>
    <row r="84" spans="1:34" ht="45" x14ac:dyDescent="0.25">
      <c r="A84" s="21"/>
      <c r="B84" s="346" t="s">
        <v>438</v>
      </c>
      <c r="C84" s="383" t="s">
        <v>72</v>
      </c>
      <c r="D84" s="391" t="s">
        <v>25</v>
      </c>
      <c r="E84" s="396" t="s">
        <v>690</v>
      </c>
      <c r="F84" s="324"/>
      <c r="G84" s="324"/>
      <c r="H84" s="89"/>
      <c r="I84" s="324"/>
      <c r="J84" s="98"/>
      <c r="K84" s="90"/>
      <c r="L84" s="92"/>
      <c r="M84" s="99"/>
      <c r="N84" s="93"/>
      <c r="O84" s="327"/>
      <c r="P84" s="328"/>
      <c r="Q84" s="329"/>
      <c r="R84" s="287"/>
      <c r="S84" s="287"/>
      <c r="T84" s="329"/>
      <c r="U84" s="111"/>
      <c r="V84" s="404" t="s">
        <v>104</v>
      </c>
      <c r="W84" s="373">
        <v>16</v>
      </c>
      <c r="X84" s="398">
        <v>8.7360000000000007</v>
      </c>
      <c r="Y84" s="328">
        <f t="shared" si="10"/>
        <v>139.77600000000001</v>
      </c>
      <c r="Z84" s="18"/>
      <c r="AA84" s="336">
        <v>1</v>
      </c>
      <c r="AB84" s="337">
        <f t="shared" si="11"/>
        <v>139.77600000000001</v>
      </c>
      <c r="AC84" s="338">
        <v>1</v>
      </c>
      <c r="AD84" s="339">
        <f t="shared" si="9"/>
        <v>139.77600000000001</v>
      </c>
      <c r="AE84" s="340">
        <f t="shared" si="12"/>
        <v>0</v>
      </c>
    </row>
    <row r="85" spans="1:34" ht="45" x14ac:dyDescent="0.25">
      <c r="A85" s="21"/>
      <c r="B85" s="346" t="s">
        <v>438</v>
      </c>
      <c r="C85" s="383" t="s">
        <v>72</v>
      </c>
      <c r="D85" s="391" t="s">
        <v>25</v>
      </c>
      <c r="E85" s="396" t="s">
        <v>698</v>
      </c>
      <c r="F85" s="324"/>
      <c r="G85" s="324"/>
      <c r="H85" s="89"/>
      <c r="I85" s="324"/>
      <c r="J85" s="98"/>
      <c r="K85" s="90"/>
      <c r="L85" s="92"/>
      <c r="M85" s="99"/>
      <c r="N85" s="93"/>
      <c r="O85" s="327"/>
      <c r="P85" s="328"/>
      <c r="Q85" s="329"/>
      <c r="R85" s="287"/>
      <c r="S85" s="287"/>
      <c r="T85" s="329"/>
      <c r="U85" s="111"/>
      <c r="V85" s="404" t="s">
        <v>104</v>
      </c>
      <c r="W85" s="373">
        <v>6</v>
      </c>
      <c r="X85" s="398">
        <v>110.70400000000001</v>
      </c>
      <c r="Y85" s="328">
        <f t="shared" si="10"/>
        <v>664.22400000000005</v>
      </c>
      <c r="Z85" s="18"/>
      <c r="AA85" s="336">
        <v>1</v>
      </c>
      <c r="AB85" s="337">
        <f t="shared" si="11"/>
        <v>664.22400000000005</v>
      </c>
      <c r="AC85" s="338">
        <v>1</v>
      </c>
      <c r="AD85" s="339">
        <f t="shared" si="9"/>
        <v>664.22400000000005</v>
      </c>
      <c r="AE85" s="340">
        <f t="shared" si="12"/>
        <v>0</v>
      </c>
    </row>
    <row r="86" spans="1:34" x14ac:dyDescent="0.25">
      <c r="A86" s="21"/>
      <c r="B86" s="346" t="s">
        <v>438</v>
      </c>
      <c r="C86" s="406" t="s">
        <v>341</v>
      </c>
      <c r="D86" s="391" t="s">
        <v>25</v>
      </c>
      <c r="E86" s="395" t="s">
        <v>704</v>
      </c>
      <c r="F86" s="324"/>
      <c r="G86" s="324"/>
      <c r="H86" s="89"/>
      <c r="I86" s="324"/>
      <c r="J86" s="98"/>
      <c r="K86" s="90"/>
      <c r="L86" s="92"/>
      <c r="M86" s="99"/>
      <c r="N86" s="93"/>
      <c r="O86" s="327"/>
      <c r="P86" s="328"/>
      <c r="Q86" s="329"/>
      <c r="R86" s="287"/>
      <c r="S86" s="287"/>
      <c r="T86" s="329"/>
      <c r="U86" s="111"/>
      <c r="V86" s="408" t="s">
        <v>311</v>
      </c>
      <c r="W86" s="407">
        <v>1</v>
      </c>
      <c r="X86" s="398">
        <v>500</v>
      </c>
      <c r="Y86" s="328">
        <f t="shared" si="10"/>
        <v>500</v>
      </c>
      <c r="Z86" s="18"/>
      <c r="AA86" s="336">
        <v>0</v>
      </c>
      <c r="AB86" s="337">
        <f t="shared" si="11"/>
        <v>0</v>
      </c>
      <c r="AC86" s="338">
        <v>0</v>
      </c>
      <c r="AD86" s="339">
        <f t="shared" si="9"/>
        <v>0</v>
      </c>
      <c r="AE86" s="340">
        <f t="shared" si="12"/>
        <v>0</v>
      </c>
    </row>
    <row r="87" spans="1:34" x14ac:dyDescent="0.25">
      <c r="A87" s="21"/>
      <c r="B87" s="346" t="s">
        <v>438</v>
      </c>
      <c r="C87" s="406" t="s">
        <v>341</v>
      </c>
      <c r="D87" s="391" t="s">
        <v>25</v>
      </c>
      <c r="E87" s="395" t="s">
        <v>675</v>
      </c>
      <c r="F87" s="324"/>
      <c r="G87" s="324"/>
      <c r="H87" s="89"/>
      <c r="I87" s="324"/>
      <c r="J87" s="98"/>
      <c r="K87" s="90"/>
      <c r="L87" s="92"/>
      <c r="M87" s="99"/>
      <c r="N87" s="93"/>
      <c r="O87" s="327"/>
      <c r="P87" s="328"/>
      <c r="Q87" s="329"/>
      <c r="R87" s="287"/>
      <c r="S87" s="287"/>
      <c r="T87" s="329"/>
      <c r="U87" s="111"/>
      <c r="V87" s="408" t="s">
        <v>311</v>
      </c>
      <c r="W87" s="407">
        <v>1</v>
      </c>
      <c r="X87" s="398">
        <v>1500</v>
      </c>
      <c r="Y87" s="328">
        <f t="shared" si="10"/>
        <v>1500</v>
      </c>
      <c r="Z87" s="18"/>
      <c r="AA87" s="336">
        <v>0</v>
      </c>
      <c r="AB87" s="337">
        <f t="shared" si="11"/>
        <v>0</v>
      </c>
      <c r="AC87" s="338">
        <v>0</v>
      </c>
      <c r="AD87" s="339">
        <f t="shared" si="9"/>
        <v>0</v>
      </c>
      <c r="AE87" s="340">
        <f t="shared" si="12"/>
        <v>0</v>
      </c>
    </row>
    <row r="88" spans="1:34" x14ac:dyDescent="0.25">
      <c r="A88" s="21"/>
      <c r="B88" s="346" t="s">
        <v>438</v>
      </c>
      <c r="C88" s="88" t="s">
        <v>341</v>
      </c>
      <c r="D88" s="391" t="s">
        <v>25</v>
      </c>
      <c r="E88" s="395" t="s">
        <v>712</v>
      </c>
      <c r="F88" s="324"/>
      <c r="G88" s="324"/>
      <c r="H88" s="89"/>
      <c r="I88" s="324"/>
      <c r="J88" s="98"/>
      <c r="K88" s="90"/>
      <c r="L88" s="92"/>
      <c r="M88" s="99"/>
      <c r="N88" s="93"/>
      <c r="O88" s="327"/>
      <c r="P88" s="328"/>
      <c r="Q88" s="329"/>
      <c r="R88" s="287"/>
      <c r="S88" s="287"/>
      <c r="T88" s="329"/>
      <c r="U88" s="111"/>
      <c r="V88" s="404" t="s">
        <v>311</v>
      </c>
      <c r="W88" s="402">
        <v>1</v>
      </c>
      <c r="X88" s="403">
        <v>500</v>
      </c>
      <c r="Y88" s="328">
        <f t="shared" si="10"/>
        <v>500</v>
      </c>
      <c r="Z88" s="18"/>
      <c r="AA88" s="336">
        <v>0</v>
      </c>
      <c r="AB88" s="337">
        <f t="shared" si="11"/>
        <v>0</v>
      </c>
      <c r="AC88" s="338">
        <v>0</v>
      </c>
      <c r="AD88" s="339">
        <f t="shared" si="9"/>
        <v>0</v>
      </c>
      <c r="AE88" s="340">
        <f t="shared" si="12"/>
        <v>0</v>
      </c>
    </row>
    <row r="89" spans="1:34" x14ac:dyDescent="0.25">
      <c r="A89" s="21"/>
      <c r="B89" s="346" t="s">
        <v>438</v>
      </c>
      <c r="C89" s="390" t="s">
        <v>341</v>
      </c>
      <c r="D89" s="391" t="s">
        <v>25</v>
      </c>
      <c r="E89" s="395" t="s">
        <v>677</v>
      </c>
      <c r="F89" s="324"/>
      <c r="G89" s="324"/>
      <c r="H89" s="89"/>
      <c r="I89" s="324"/>
      <c r="J89" s="98"/>
      <c r="K89" s="90"/>
      <c r="L89" s="92"/>
      <c r="M89" s="99"/>
      <c r="N89" s="93"/>
      <c r="O89" s="327"/>
      <c r="P89" s="328"/>
      <c r="Q89" s="329"/>
      <c r="R89" s="287"/>
      <c r="S89" s="287"/>
      <c r="T89" s="329"/>
      <c r="U89" s="111"/>
      <c r="V89" s="404" t="s">
        <v>57</v>
      </c>
      <c r="W89" s="373">
        <v>2</v>
      </c>
      <c r="X89" s="398">
        <v>1250</v>
      </c>
      <c r="Y89" s="328">
        <f t="shared" si="10"/>
        <v>2500</v>
      </c>
      <c r="Z89" s="18"/>
      <c r="AA89" s="336">
        <v>0</v>
      </c>
      <c r="AB89" s="337">
        <f t="shared" si="11"/>
        <v>0</v>
      </c>
      <c r="AC89" s="338">
        <v>0</v>
      </c>
      <c r="AD89" s="339">
        <f t="shared" si="9"/>
        <v>0</v>
      </c>
      <c r="AE89" s="340">
        <f t="shared" si="12"/>
        <v>0</v>
      </c>
    </row>
    <row r="90" spans="1:34" s="586" customFormat="1" x14ac:dyDescent="0.25">
      <c r="A90" s="21"/>
      <c r="B90" s="346"/>
      <c r="C90" s="390"/>
      <c r="D90" s="391"/>
      <c r="E90" s="395"/>
      <c r="F90" s="324"/>
      <c r="G90" s="324"/>
      <c r="H90" s="89"/>
      <c r="I90" s="324"/>
      <c r="J90" s="98"/>
      <c r="K90" s="90"/>
      <c r="L90" s="92"/>
      <c r="M90" s="99"/>
      <c r="N90" s="93"/>
      <c r="O90" s="327"/>
      <c r="P90" s="328"/>
      <c r="Q90" s="329"/>
      <c r="R90" s="287"/>
      <c r="S90" s="287"/>
      <c r="T90" s="329"/>
      <c r="U90" s="111"/>
      <c r="V90" s="404"/>
      <c r="W90" s="373"/>
      <c r="X90" s="398"/>
      <c r="Y90" s="328"/>
      <c r="Z90" s="18"/>
      <c r="AA90" s="336"/>
      <c r="AB90" s="337"/>
      <c r="AC90" s="338"/>
      <c r="AD90" s="339"/>
      <c r="AE90" s="340"/>
      <c r="AG90" s="591"/>
      <c r="AH90" s="591"/>
    </row>
    <row r="91" spans="1:34" s="586" customFormat="1" x14ac:dyDescent="0.25">
      <c r="A91" s="21"/>
      <c r="B91" s="346" t="s">
        <v>438</v>
      </c>
      <c r="C91" s="321" t="s">
        <v>72</v>
      </c>
      <c r="D91" s="322" t="s">
        <v>25</v>
      </c>
      <c r="E91" s="323" t="s">
        <v>822</v>
      </c>
      <c r="F91" s="324"/>
      <c r="G91" s="324"/>
      <c r="H91" s="325"/>
      <c r="I91" s="324"/>
      <c r="J91" s="326"/>
      <c r="K91" s="324"/>
      <c r="L91" s="288"/>
      <c r="M91" s="288"/>
      <c r="N91" s="119"/>
      <c r="O91" s="327"/>
      <c r="P91" s="328"/>
      <c r="Q91" s="329"/>
      <c r="R91" s="287"/>
      <c r="S91" s="287"/>
      <c r="T91" s="329"/>
      <c r="U91" s="329"/>
      <c r="V91" s="324" t="s">
        <v>311</v>
      </c>
      <c r="W91" s="672">
        <v>1</v>
      </c>
      <c r="X91" s="330">
        <v>6889.3625000000029</v>
      </c>
      <c r="Y91" s="328">
        <f t="shared" ref="Y91:Y93" si="13">X91*W91</f>
        <v>6889.3625000000029</v>
      </c>
      <c r="Z91" s="18"/>
      <c r="AA91" s="336">
        <v>1</v>
      </c>
      <c r="AB91" s="662">
        <f t="shared" ref="AB91:AB93" si="14">Y91*AA91</f>
        <v>6889.3625000000029</v>
      </c>
      <c r="AC91" s="338"/>
      <c r="AD91" s="339">
        <f t="shared" ref="AD91:AD93" si="15">Y91*AC91</f>
        <v>0</v>
      </c>
      <c r="AE91" s="340">
        <f t="shared" ref="AE91:AE93" si="16">AB91-AD91</f>
        <v>6889.3625000000029</v>
      </c>
      <c r="AG91" s="591"/>
      <c r="AH91" s="591"/>
    </row>
    <row r="92" spans="1:34" s="586" customFormat="1" x14ac:dyDescent="0.25">
      <c r="A92" s="21"/>
      <c r="B92" s="346" t="s">
        <v>438</v>
      </c>
      <c r="C92" s="321" t="s">
        <v>24</v>
      </c>
      <c r="D92" s="322" t="s">
        <v>25</v>
      </c>
      <c r="E92" s="323" t="s">
        <v>824</v>
      </c>
      <c r="F92" s="324"/>
      <c r="G92" s="324"/>
      <c r="H92" s="325"/>
      <c r="I92" s="324"/>
      <c r="J92" s="326"/>
      <c r="K92" s="324"/>
      <c r="L92" s="288"/>
      <c r="M92" s="288"/>
      <c r="N92" s="119"/>
      <c r="O92" s="327"/>
      <c r="P92" s="328"/>
      <c r="Q92" s="329"/>
      <c r="R92" s="287"/>
      <c r="S92" s="287"/>
      <c r="T92" s="329"/>
      <c r="U92" s="329"/>
      <c r="V92" s="324" t="s">
        <v>311</v>
      </c>
      <c r="W92" s="672">
        <v>1</v>
      </c>
      <c r="X92" s="330">
        <v>2921.3032000000003</v>
      </c>
      <c r="Y92" s="328">
        <f t="shared" si="13"/>
        <v>2921.3032000000003</v>
      </c>
      <c r="Z92" s="18"/>
      <c r="AA92" s="336">
        <v>1</v>
      </c>
      <c r="AB92" s="662">
        <f t="shared" si="14"/>
        <v>2921.3032000000003</v>
      </c>
      <c r="AC92" s="338"/>
      <c r="AD92" s="339">
        <f t="shared" si="15"/>
        <v>0</v>
      </c>
      <c r="AE92" s="340">
        <f t="shared" si="16"/>
        <v>2921.3032000000003</v>
      </c>
      <c r="AG92" s="591"/>
      <c r="AH92" s="591"/>
    </row>
    <row r="93" spans="1:34" s="586" customFormat="1" x14ac:dyDescent="0.25">
      <c r="A93" s="21"/>
      <c r="B93" s="346" t="s">
        <v>438</v>
      </c>
      <c r="C93" s="321" t="s">
        <v>308</v>
      </c>
      <c r="D93" s="322" t="s">
        <v>25</v>
      </c>
      <c r="E93" s="323" t="s">
        <v>825</v>
      </c>
      <c r="F93" s="324"/>
      <c r="G93" s="324"/>
      <c r="H93" s="325"/>
      <c r="I93" s="324"/>
      <c r="J93" s="326"/>
      <c r="K93" s="324"/>
      <c r="L93" s="288"/>
      <c r="M93" s="288"/>
      <c r="N93" s="119"/>
      <c r="O93" s="327"/>
      <c r="P93" s="328"/>
      <c r="Q93" s="329"/>
      <c r="R93" s="287"/>
      <c r="S93" s="287"/>
      <c r="T93" s="329"/>
      <c r="U93" s="329"/>
      <c r="V93" s="324" t="s">
        <v>311</v>
      </c>
      <c r="W93" s="672">
        <v>1</v>
      </c>
      <c r="X93" s="330">
        <v>222.29999999999998</v>
      </c>
      <c r="Y93" s="328">
        <f t="shared" si="13"/>
        <v>222.29999999999998</v>
      </c>
      <c r="Z93" s="18"/>
      <c r="AA93" s="336">
        <v>1</v>
      </c>
      <c r="AB93" s="662">
        <f t="shared" si="14"/>
        <v>222.29999999999998</v>
      </c>
      <c r="AC93" s="338"/>
      <c r="AD93" s="339">
        <f t="shared" si="15"/>
        <v>0</v>
      </c>
      <c r="AE93" s="340">
        <f t="shared" si="16"/>
        <v>222.29999999999998</v>
      </c>
      <c r="AG93" s="591"/>
      <c r="AH93" s="591"/>
    </row>
    <row r="94" spans="1:34" ht="15.75" x14ac:dyDescent="0.25">
      <c r="A94" s="21"/>
      <c r="B94" s="85"/>
      <c r="C94" s="88"/>
      <c r="D94" s="87"/>
      <c r="E94" s="686"/>
      <c r="F94" s="324"/>
      <c r="G94" s="324"/>
      <c r="H94" s="89"/>
      <c r="I94" s="324"/>
      <c r="J94" s="98"/>
      <c r="K94" s="90"/>
      <c r="L94" s="92"/>
      <c r="M94" s="99"/>
      <c r="N94" s="93"/>
      <c r="O94" s="327"/>
      <c r="P94" s="328"/>
      <c r="Q94" s="329"/>
      <c r="R94" s="287"/>
      <c r="S94" s="287"/>
      <c r="T94" s="329"/>
      <c r="U94" s="111"/>
      <c r="V94" s="90"/>
      <c r="W94" s="92"/>
      <c r="X94" s="99"/>
      <c r="Y94" s="328"/>
      <c r="Z94" s="18"/>
      <c r="AA94" s="336"/>
      <c r="AB94" s="337"/>
      <c r="AC94" s="338"/>
      <c r="AD94" s="339"/>
      <c r="AE94" s="340"/>
    </row>
    <row r="95" spans="1:34" ht="15.75" thickBot="1" x14ac:dyDescent="0.3">
      <c r="A95" s="21"/>
      <c r="B95" s="22"/>
      <c r="C95" s="23"/>
      <c r="D95" s="24"/>
      <c r="E95" s="25"/>
      <c r="F95" s="21"/>
      <c r="G95" s="21"/>
      <c r="H95" s="26"/>
      <c r="I95" s="21"/>
      <c r="J95" s="27"/>
      <c r="K95" s="21"/>
      <c r="L95" s="28"/>
      <c r="M95" s="27"/>
      <c r="N95" s="17"/>
      <c r="O95" s="18"/>
      <c r="P95" s="16"/>
      <c r="Q95" s="37"/>
      <c r="R95" s="37"/>
      <c r="S95" s="37"/>
      <c r="T95" s="37"/>
    </row>
    <row r="96" spans="1:34" ht="15.75" thickBot="1" x14ac:dyDescent="0.3">
      <c r="S96" s="67" t="s">
        <v>5</v>
      </c>
      <c r="T96" s="68">
        <f>SUM(T11:T94)</f>
        <v>16297.967547</v>
      </c>
      <c r="U96" s="65"/>
      <c r="V96" s="21"/>
      <c r="W96" s="28"/>
      <c r="X96" s="67" t="s">
        <v>5</v>
      </c>
      <c r="Y96" s="68">
        <f>SUM(Y11:Y94)</f>
        <v>52650.83465053601</v>
      </c>
      <c r="Z96" s="18"/>
      <c r="AA96" s="75"/>
      <c r="AB96" s="115">
        <f>SUM(AB11:AB94)</f>
        <v>41954.754915536003</v>
      </c>
      <c r="AC96" s="75"/>
      <c r="AD96" s="116">
        <f>SUM(AD11:AD94)</f>
        <v>28220.004571999991</v>
      </c>
      <c r="AE96" s="124">
        <f>SUM(AE11:AE94)</f>
        <v>13734.750343536003</v>
      </c>
    </row>
    <row r="97" spans="3:31" x14ac:dyDescent="0.25">
      <c r="D97" s="155"/>
    </row>
    <row r="98" spans="3:31" x14ac:dyDescent="0.25">
      <c r="C98" t="s">
        <v>372</v>
      </c>
      <c r="D98" s="155"/>
      <c r="T98" s="307">
        <f>SUMIF($C$10:$C$94,$C98,T$10:T$94)</f>
        <v>399.99552</v>
      </c>
      <c r="U98" s="65"/>
      <c r="Y98" s="307">
        <f>SUMIF($C$10:$C$94,$C98,Y$10:Y$94)</f>
        <v>399.99552</v>
      </c>
      <c r="AA98" s="310">
        <f>AB98/Y98</f>
        <v>1</v>
      </c>
      <c r="AB98" s="307">
        <f>SUMIF($C$10:$C$94,$C98,AB$10:AB$94)</f>
        <v>399.99552</v>
      </c>
      <c r="AC98" s="310">
        <f>AD98/Y98</f>
        <v>1</v>
      </c>
      <c r="AD98" s="307">
        <f t="shared" ref="AD98:AE107" si="17">SUMIF($C$10:$C$94,$C98,AD$10:AD$94)</f>
        <v>399.99552</v>
      </c>
      <c r="AE98" s="307">
        <f t="shared" si="17"/>
        <v>0</v>
      </c>
    </row>
    <row r="99" spans="3:31" x14ac:dyDescent="0.25">
      <c r="C99" t="s">
        <v>308</v>
      </c>
      <c r="D99" s="155"/>
      <c r="T99" s="307">
        <f t="shared" ref="T99:T107" si="18">SUMIF($C$10:$C$94,$C99,T$10:T$94)</f>
        <v>222.29999999999998</v>
      </c>
      <c r="U99" s="65"/>
      <c r="Y99" s="307">
        <f t="shared" ref="Y99:Y107" si="19">SUMIF($C$10:$C$94,$C99,Y$10:Y$94)</f>
        <v>444.59999999999997</v>
      </c>
      <c r="AA99" s="310">
        <f t="shared" ref="AA99:AA107" si="20">AB99/Y99</f>
        <v>1</v>
      </c>
      <c r="AB99" s="307">
        <f t="shared" ref="AB99:AB107" si="21">SUMIF($C$10:$C$94,$C99,AB$10:AB$94)</f>
        <v>444.59999999999997</v>
      </c>
      <c r="AC99" s="310">
        <f t="shared" ref="AC99:AC107" si="22">AD99/Y99</f>
        <v>0.5</v>
      </c>
      <c r="AD99" s="307">
        <f t="shared" si="17"/>
        <v>222.29999999999998</v>
      </c>
      <c r="AE99" s="307">
        <f t="shared" si="17"/>
        <v>222.29999999999998</v>
      </c>
    </row>
    <row r="100" spans="3:31" x14ac:dyDescent="0.25">
      <c r="C100" t="s">
        <v>285</v>
      </c>
      <c r="D100" s="155"/>
      <c r="T100" s="307">
        <f t="shared" si="18"/>
        <v>0</v>
      </c>
      <c r="U100" s="65"/>
      <c r="Y100" s="307">
        <f t="shared" si="19"/>
        <v>0</v>
      </c>
      <c r="AA100" s="310" t="e">
        <f t="shared" si="20"/>
        <v>#DIV/0!</v>
      </c>
      <c r="AB100" s="307">
        <f t="shared" si="21"/>
        <v>0</v>
      </c>
      <c r="AC100" s="310" t="e">
        <f t="shared" si="22"/>
        <v>#DIV/0!</v>
      </c>
      <c r="AD100" s="307">
        <f t="shared" si="17"/>
        <v>0</v>
      </c>
      <c r="AE100" s="307">
        <f t="shared" si="17"/>
        <v>0</v>
      </c>
    </row>
    <row r="101" spans="3:31" x14ac:dyDescent="0.25">
      <c r="C101" t="s">
        <v>189</v>
      </c>
      <c r="D101" s="155"/>
      <c r="T101" s="307">
        <f t="shared" si="18"/>
        <v>1803.3894999999998</v>
      </c>
      <c r="U101" s="65"/>
      <c r="Y101" s="307">
        <f t="shared" si="19"/>
        <v>2738.9119999999994</v>
      </c>
      <c r="AA101" s="310">
        <f t="shared" si="20"/>
        <v>1</v>
      </c>
      <c r="AB101" s="307">
        <f t="shared" si="21"/>
        <v>2738.9119999999994</v>
      </c>
      <c r="AC101" s="310">
        <f t="shared" si="22"/>
        <v>1</v>
      </c>
      <c r="AD101" s="307">
        <f t="shared" si="17"/>
        <v>2738.9119999999994</v>
      </c>
      <c r="AE101" s="307">
        <f t="shared" si="17"/>
        <v>0</v>
      </c>
    </row>
    <row r="102" spans="3:31" x14ac:dyDescent="0.25">
      <c r="C102" t="s">
        <v>72</v>
      </c>
      <c r="D102" s="155"/>
      <c r="T102" s="307">
        <f t="shared" si="18"/>
        <v>4400</v>
      </c>
      <c r="U102" s="65"/>
      <c r="Y102" s="307">
        <f t="shared" si="19"/>
        <v>23074.890500000005</v>
      </c>
      <c r="AA102" s="310">
        <f t="shared" si="20"/>
        <v>1</v>
      </c>
      <c r="AB102" s="307">
        <f t="shared" si="21"/>
        <v>23074.890500000005</v>
      </c>
      <c r="AC102" s="310">
        <f t="shared" si="22"/>
        <v>0.70143466119590026</v>
      </c>
      <c r="AD102" s="307">
        <f t="shared" si="17"/>
        <v>16185.528000000002</v>
      </c>
      <c r="AE102" s="307">
        <f t="shared" si="17"/>
        <v>6889.3625000000029</v>
      </c>
    </row>
    <row r="103" spans="3:31" x14ac:dyDescent="0.25">
      <c r="C103" t="s">
        <v>164</v>
      </c>
      <c r="D103" s="155"/>
      <c r="T103" s="307">
        <f t="shared" si="18"/>
        <v>726.14479199999994</v>
      </c>
      <c r="U103" s="65"/>
      <c r="Y103" s="307">
        <f t="shared" si="19"/>
        <v>2686.7178520000002</v>
      </c>
      <c r="AA103" s="310">
        <f t="shared" si="20"/>
        <v>1</v>
      </c>
      <c r="AB103" s="307">
        <f t="shared" si="21"/>
        <v>2686.7178520000002</v>
      </c>
      <c r="AC103" s="310">
        <f t="shared" si="22"/>
        <v>0.96277986543113947</v>
      </c>
      <c r="AD103" s="307">
        <f t="shared" si="17"/>
        <v>2586.7178520000002</v>
      </c>
      <c r="AE103" s="307">
        <f t="shared" si="17"/>
        <v>100</v>
      </c>
    </row>
    <row r="104" spans="3:31" x14ac:dyDescent="0.25">
      <c r="C104" t="s">
        <v>24</v>
      </c>
      <c r="D104" s="155"/>
      <c r="T104" s="307">
        <f t="shared" si="18"/>
        <v>3635.2479999999996</v>
      </c>
      <c r="U104" s="65"/>
      <c r="Y104" s="307">
        <f t="shared" si="19"/>
        <v>12609.639043536001</v>
      </c>
      <c r="AA104" s="310">
        <f t="shared" si="20"/>
        <v>1</v>
      </c>
      <c r="AB104" s="307">
        <f t="shared" si="21"/>
        <v>12609.639043536001</v>
      </c>
      <c r="AC104" s="310">
        <f t="shared" si="22"/>
        <v>0.48269035925497883</v>
      </c>
      <c r="AD104" s="307">
        <f t="shared" si="17"/>
        <v>6086.5511999999999</v>
      </c>
      <c r="AE104" s="307">
        <f t="shared" si="17"/>
        <v>6523.0878435360009</v>
      </c>
    </row>
    <row r="105" spans="3:31" x14ac:dyDescent="0.25">
      <c r="C105" t="s">
        <v>312</v>
      </c>
      <c r="D105" s="155"/>
      <c r="T105" s="307">
        <f t="shared" si="18"/>
        <v>1840</v>
      </c>
      <c r="U105" s="65"/>
      <c r="Y105" s="307">
        <f t="shared" si="19"/>
        <v>1840</v>
      </c>
      <c r="AA105" s="310">
        <f t="shared" si="20"/>
        <v>0</v>
      </c>
      <c r="AB105" s="307">
        <f t="shared" si="21"/>
        <v>0</v>
      </c>
      <c r="AC105" s="310">
        <f t="shared" si="22"/>
        <v>0</v>
      </c>
      <c r="AD105" s="307">
        <f t="shared" si="17"/>
        <v>0</v>
      </c>
      <c r="AE105" s="307">
        <f t="shared" si="17"/>
        <v>0</v>
      </c>
    </row>
    <row r="106" spans="3:31" x14ac:dyDescent="0.25">
      <c r="C106" t="s">
        <v>341</v>
      </c>
      <c r="T106" s="307">
        <f t="shared" si="18"/>
        <v>3270.8897349999997</v>
      </c>
      <c r="U106" s="65"/>
      <c r="Y106" s="307">
        <f t="shared" si="19"/>
        <v>8270.8897350000007</v>
      </c>
      <c r="AA106" s="310">
        <f t="shared" si="20"/>
        <v>0</v>
      </c>
      <c r="AB106" s="307">
        <f t="shared" si="21"/>
        <v>0</v>
      </c>
      <c r="AC106" s="310">
        <f t="shared" si="22"/>
        <v>0</v>
      </c>
      <c r="AD106" s="307">
        <f t="shared" si="17"/>
        <v>0</v>
      </c>
      <c r="AE106" s="307">
        <f t="shared" si="17"/>
        <v>0</v>
      </c>
    </row>
    <row r="107" spans="3:31" x14ac:dyDescent="0.25">
      <c r="C107" t="s">
        <v>705</v>
      </c>
      <c r="T107" s="307">
        <f t="shared" si="18"/>
        <v>0</v>
      </c>
      <c r="U107" s="65"/>
      <c r="Y107" s="307">
        <f t="shared" si="19"/>
        <v>585.19000000000005</v>
      </c>
      <c r="AA107" s="310">
        <f t="shared" si="20"/>
        <v>0</v>
      </c>
      <c r="AB107" s="307">
        <f t="shared" si="21"/>
        <v>0</v>
      </c>
      <c r="AC107" s="310">
        <f t="shared" si="22"/>
        <v>0</v>
      </c>
      <c r="AD107" s="307">
        <f t="shared" si="17"/>
        <v>0</v>
      </c>
      <c r="AE107" s="307">
        <f t="shared" si="17"/>
        <v>0</v>
      </c>
    </row>
  </sheetData>
  <autoFilter ref="B8:AE89" xr:uid="{00000000-0009-0000-0000-00000D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X44:X47 X11:X12 X14 X18:X26 X28:X30 X32:X36 X49:X52 X38:X41 X62 X70:X85 X88:X90 S49:S94" xr:uid="{00000000-0002-0000-0D00-000000000000}">
      <formula1>P11</formula1>
    </dataValidation>
  </dataValidations>
  <pageMargins left="0.7" right="0.7" top="0.75" bottom="0.75" header="0.3" footer="0.3"/>
  <pageSetup paperSize="8" scale="5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66FFCC"/>
  </sheetPr>
  <dimension ref="A1:AG90"/>
  <sheetViews>
    <sheetView topLeftCell="B1" zoomScale="55" zoomScaleNormal="55" workbookViewId="0">
      <pane xSplit="9" ySplit="8" topLeftCell="K60" activePane="bottomRight" state="frozen"/>
      <selection activeCell="E57" sqref="E57"/>
      <selection pane="topRight" activeCell="E57" sqref="E57"/>
      <selection pane="bottomLeft" activeCell="E57" sqref="E57"/>
      <selection pane="bottomRight" activeCell="AD74" sqref="AD74:AE75"/>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19.140625" customWidth="1"/>
    <col min="33" max="33" width="17.85546875" customWidth="1"/>
  </cols>
  <sheetData>
    <row r="1" spans="1:33" s="188" customFormat="1" x14ac:dyDescent="0.25">
      <c r="B1" s="188" t="str">
        <f>'Valuation Summary'!A1</f>
        <v>Mulalley &amp; Co Ltd</v>
      </c>
    </row>
    <row r="2" spans="1:33" s="188" customFormat="1" x14ac:dyDescent="0.25"/>
    <row r="3" spans="1:33" s="188" customFormat="1" x14ac:dyDescent="0.25">
      <c r="B3" s="188" t="str">
        <f>'Valuation Summary'!A3</f>
        <v>Camden Better Homes - NW5 Blocks</v>
      </c>
    </row>
    <row r="4" spans="1:33" s="188" customFormat="1" x14ac:dyDescent="0.25"/>
    <row r="5" spans="1:33" s="188" customFormat="1" x14ac:dyDescent="0.25">
      <c r="B5" s="188" t="s">
        <v>603</v>
      </c>
    </row>
    <row r="6" spans="1:33" s="188" customFormat="1" ht="16.5" thickBot="1" x14ac:dyDescent="0.3">
      <c r="B6" s="189"/>
      <c r="C6" s="190"/>
      <c r="D6" s="191"/>
      <c r="E6" s="190"/>
      <c r="F6" s="191"/>
      <c r="G6" s="191"/>
      <c r="H6" s="192"/>
      <c r="I6" s="191"/>
      <c r="J6" s="193"/>
      <c r="K6" s="191"/>
      <c r="L6" s="194"/>
      <c r="M6" s="193"/>
      <c r="N6" s="194"/>
      <c r="O6" s="195"/>
      <c r="P6" s="196"/>
      <c r="Q6" s="197"/>
      <c r="R6" s="193"/>
      <c r="S6" s="193"/>
      <c r="T6" s="193"/>
    </row>
    <row r="7" spans="1:33"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7" t="s">
        <v>764</v>
      </c>
      <c r="AG7" s="587" t="s">
        <v>765</v>
      </c>
    </row>
    <row r="8" spans="1:33" s="272" customFormat="1" ht="75.75" thickBot="1" x14ac:dyDescent="0.3">
      <c r="A8" s="264" t="s">
        <v>377</v>
      </c>
      <c r="B8" s="265" t="s">
        <v>91</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3"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3" x14ac:dyDescent="0.25">
      <c r="A10" s="29" t="s">
        <v>429</v>
      </c>
      <c r="B10" s="346" t="s">
        <v>91</v>
      </c>
      <c r="C10" s="321" t="s">
        <v>372</v>
      </c>
      <c r="D10" s="322" t="s">
        <v>378</v>
      </c>
      <c r="E10" s="323"/>
      <c r="F10" s="324"/>
      <c r="G10" s="324"/>
      <c r="H10" s="325"/>
      <c r="I10" s="324"/>
      <c r="J10" s="326"/>
      <c r="K10" s="326"/>
      <c r="L10" s="326"/>
      <c r="M10" s="326"/>
      <c r="N10" s="326"/>
      <c r="O10" s="327"/>
      <c r="P10" s="347"/>
      <c r="Q10" s="348"/>
      <c r="R10" s="348"/>
      <c r="S10" s="348"/>
      <c r="T10" s="348"/>
      <c r="U10" s="111"/>
      <c r="V10" s="111"/>
      <c r="W10" s="111"/>
      <c r="X10" s="111"/>
      <c r="Y10" s="111"/>
      <c r="AA10" s="370"/>
      <c r="AB10" s="370"/>
      <c r="AC10" s="370"/>
      <c r="AD10" s="370"/>
      <c r="AE10" s="111"/>
    </row>
    <row r="11" spans="1:33" ht="90" x14ac:dyDescent="0.25">
      <c r="A11" s="29"/>
      <c r="B11" s="346" t="s">
        <v>91</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288">
        <v>1</v>
      </c>
      <c r="X11" s="287">
        <v>0</v>
      </c>
      <c r="Y11" s="328">
        <f>W11*X11</f>
        <v>0</v>
      </c>
      <c r="Z11" s="18"/>
      <c r="AA11" s="336">
        <v>0</v>
      </c>
      <c r="AB11" s="337">
        <f>Y11*AA11</f>
        <v>0</v>
      </c>
      <c r="AC11" s="338">
        <v>0</v>
      </c>
      <c r="AD11" s="339">
        <f>Y11*AC11</f>
        <v>0</v>
      </c>
      <c r="AE11" s="340">
        <f>AB11-AD11</f>
        <v>0</v>
      </c>
    </row>
    <row r="12" spans="1:33" ht="45" x14ac:dyDescent="0.25">
      <c r="A12" s="29"/>
      <c r="B12" s="346" t="s">
        <v>91</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288">
        <v>46.04</v>
      </c>
      <c r="X12" s="287">
        <v>8.6880000000000006</v>
      </c>
      <c r="Y12" s="328">
        <f t="shared" ref="Y12:Y45" si="0">W12*X12</f>
        <v>399.99552</v>
      </c>
      <c r="Z12" s="18"/>
      <c r="AA12" s="336">
        <v>1</v>
      </c>
      <c r="AB12" s="337">
        <f t="shared" ref="AB12:AB50" si="1">Y12*AA12</f>
        <v>399.99552</v>
      </c>
      <c r="AC12" s="338">
        <v>0</v>
      </c>
      <c r="AD12" s="339">
        <f t="shared" ref="AD12:AD50" si="2">Y12*AC12</f>
        <v>0</v>
      </c>
      <c r="AE12" s="340">
        <f t="shared" ref="AE12:AE50" si="3">AB12-AD12</f>
        <v>399.99552</v>
      </c>
      <c r="AF12" t="s">
        <v>777</v>
      </c>
    </row>
    <row r="13" spans="1:33" x14ac:dyDescent="0.25">
      <c r="A13" s="15"/>
      <c r="B13" s="346" t="s">
        <v>91</v>
      </c>
      <c r="C13" s="321" t="s">
        <v>308</v>
      </c>
      <c r="D13" s="322" t="s">
        <v>378</v>
      </c>
      <c r="E13" s="323"/>
      <c r="F13" s="350"/>
      <c r="G13" s="350"/>
      <c r="H13" s="325"/>
      <c r="I13" s="350"/>
      <c r="J13" s="326"/>
      <c r="K13" s="324"/>
      <c r="L13" s="288"/>
      <c r="M13" s="326"/>
      <c r="N13" s="119"/>
      <c r="O13" s="327"/>
      <c r="P13" s="347"/>
      <c r="Q13" s="348"/>
      <c r="R13" s="348"/>
      <c r="S13" s="348"/>
      <c r="T13" s="348"/>
      <c r="U13" s="111"/>
      <c r="V13" s="324"/>
      <c r="W13" s="288"/>
      <c r="X13" s="348"/>
      <c r="Y13" s="328">
        <f t="shared" si="0"/>
        <v>0</v>
      </c>
      <c r="Z13" s="18"/>
      <c r="AA13" s="336">
        <v>0</v>
      </c>
      <c r="AB13" s="337">
        <f t="shared" si="1"/>
        <v>0</v>
      </c>
      <c r="AC13" s="338">
        <v>0</v>
      </c>
      <c r="AD13" s="339">
        <f t="shared" si="2"/>
        <v>0</v>
      </c>
      <c r="AE13" s="340">
        <f t="shared" si="3"/>
        <v>0</v>
      </c>
    </row>
    <row r="14" spans="1:33" ht="30" x14ac:dyDescent="0.25">
      <c r="A14" s="15"/>
      <c r="B14" s="346" t="s">
        <v>91</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288">
        <v>1</v>
      </c>
      <c r="X14" s="287">
        <v>222.29999999999998</v>
      </c>
      <c r="Y14" s="328">
        <f t="shared" si="0"/>
        <v>222.29999999999998</v>
      </c>
      <c r="Z14" s="18"/>
      <c r="AA14" s="336">
        <v>1</v>
      </c>
      <c r="AB14" s="337">
        <f t="shared" si="1"/>
        <v>222.29999999999998</v>
      </c>
      <c r="AC14" s="338">
        <v>1</v>
      </c>
      <c r="AD14" s="339">
        <f t="shared" si="2"/>
        <v>222.29999999999998</v>
      </c>
      <c r="AE14" s="340">
        <f>AB14-AD14</f>
        <v>0</v>
      </c>
    </row>
    <row r="15" spans="1:33" x14ac:dyDescent="0.25">
      <c r="A15" s="15"/>
      <c r="B15" s="346" t="s">
        <v>91</v>
      </c>
      <c r="C15" s="321" t="s">
        <v>285</v>
      </c>
      <c r="D15" s="322" t="s">
        <v>378</v>
      </c>
      <c r="E15" s="323"/>
      <c r="F15" s="350"/>
      <c r="G15" s="350"/>
      <c r="H15" s="325"/>
      <c r="I15" s="350"/>
      <c r="J15" s="326"/>
      <c r="K15" s="324"/>
      <c r="L15" s="288"/>
      <c r="M15" s="326"/>
      <c r="N15" s="119"/>
      <c r="O15" s="327"/>
      <c r="P15" s="347"/>
      <c r="Q15" s="348"/>
      <c r="R15" s="348"/>
      <c r="S15" s="348"/>
      <c r="T15" s="348"/>
      <c r="U15" s="111"/>
      <c r="V15" s="324"/>
      <c r="W15" s="288"/>
      <c r="X15" s="348"/>
      <c r="Y15" s="328">
        <f t="shared" si="0"/>
        <v>0</v>
      </c>
      <c r="Z15" s="18"/>
      <c r="AA15" s="336">
        <v>0</v>
      </c>
      <c r="AB15" s="337">
        <f t="shared" si="1"/>
        <v>0</v>
      </c>
      <c r="AC15" s="338">
        <v>0</v>
      </c>
      <c r="AD15" s="339">
        <f t="shared" si="2"/>
        <v>0</v>
      </c>
      <c r="AE15" s="340">
        <f t="shared" si="3"/>
        <v>0</v>
      </c>
    </row>
    <row r="16" spans="1:33" ht="105" x14ac:dyDescent="0.25">
      <c r="A16" s="15"/>
      <c r="B16" s="346" t="s">
        <v>91</v>
      </c>
      <c r="C16" s="321" t="s">
        <v>285</v>
      </c>
      <c r="D16" s="322" t="s">
        <v>25</v>
      </c>
      <c r="E16" s="323" t="s">
        <v>306</v>
      </c>
      <c r="F16" s="350"/>
      <c r="G16" s="350"/>
      <c r="H16" s="325">
        <v>5.0999999999999996</v>
      </c>
      <c r="I16" s="350"/>
      <c r="J16" s="326" t="s">
        <v>307</v>
      </c>
      <c r="K16" s="324" t="s">
        <v>139</v>
      </c>
      <c r="L16" s="288">
        <v>1</v>
      </c>
      <c r="M16" s="349">
        <v>480</v>
      </c>
      <c r="N16" s="119">
        <v>480</v>
      </c>
      <c r="O16" s="327"/>
      <c r="P16" s="328" t="e">
        <v>#VALUE!</v>
      </c>
      <c r="Q16" s="329" t="e">
        <f>IF(J16="PROV SUM",N16,L16*P16)</f>
        <v>#VALUE!</v>
      </c>
      <c r="R16" s="287">
        <v>0</v>
      </c>
      <c r="S16" s="287">
        <v>408</v>
      </c>
      <c r="T16" s="329">
        <f>IF(J16="SC024",N16,IF(ISERROR(S16),"",IF(J16="PROV SUM",N16,L16*S16)))</f>
        <v>408</v>
      </c>
      <c r="U16" s="111"/>
      <c r="V16" s="324" t="s">
        <v>139</v>
      </c>
      <c r="W16" s="288">
        <v>1</v>
      </c>
      <c r="X16" s="287">
        <v>408</v>
      </c>
      <c r="Y16" s="328">
        <f t="shared" si="0"/>
        <v>408</v>
      </c>
      <c r="Z16" s="18"/>
      <c r="AA16" s="336">
        <v>0</v>
      </c>
      <c r="AB16" s="337">
        <f t="shared" si="1"/>
        <v>0</v>
      </c>
      <c r="AC16" s="338">
        <v>0</v>
      </c>
      <c r="AD16" s="339">
        <f t="shared" si="2"/>
        <v>0</v>
      </c>
      <c r="AE16" s="340">
        <f t="shared" si="3"/>
        <v>0</v>
      </c>
    </row>
    <row r="17" spans="1:31" ht="60.75" x14ac:dyDescent="0.25">
      <c r="A17" s="15"/>
      <c r="B17" s="346" t="s">
        <v>91</v>
      </c>
      <c r="C17" s="321" t="s">
        <v>285</v>
      </c>
      <c r="D17" s="322" t="s">
        <v>25</v>
      </c>
      <c r="E17" s="368" t="s">
        <v>500</v>
      </c>
      <c r="F17" s="350"/>
      <c r="G17" s="350"/>
      <c r="H17" s="325">
        <v>5.1650000000000196</v>
      </c>
      <c r="I17" s="350"/>
      <c r="J17" s="326" t="s">
        <v>302</v>
      </c>
      <c r="K17" s="324" t="s">
        <v>79</v>
      </c>
      <c r="L17" s="288">
        <v>4</v>
      </c>
      <c r="M17" s="349">
        <v>38.130000000000003</v>
      </c>
      <c r="N17" s="119">
        <v>152.52000000000001</v>
      </c>
      <c r="O17" s="327"/>
      <c r="P17" s="328" t="e">
        <v>#VALUE!</v>
      </c>
      <c r="Q17" s="329" t="e">
        <f>IF(J17="PROV SUM",N17,L17*P17)</f>
        <v>#VALUE!</v>
      </c>
      <c r="R17" s="287">
        <v>0</v>
      </c>
      <c r="S17" s="287">
        <v>32.120712000000005</v>
      </c>
      <c r="T17" s="329">
        <f>IF(J17="SC024",N17,IF(ISERROR(S17),"",IF(J17="PROV SUM",N17,L17*S17)))</f>
        <v>128.48284800000002</v>
      </c>
      <c r="U17" s="111"/>
      <c r="V17" s="324" t="s">
        <v>79</v>
      </c>
      <c r="W17" s="288">
        <v>4</v>
      </c>
      <c r="X17" s="287">
        <v>32.120712000000005</v>
      </c>
      <c r="Y17" s="328">
        <f t="shared" si="0"/>
        <v>128.48284800000002</v>
      </c>
      <c r="Z17" s="18"/>
      <c r="AA17" s="336">
        <v>0</v>
      </c>
      <c r="AB17" s="337">
        <f t="shared" si="1"/>
        <v>0</v>
      </c>
      <c r="AC17" s="338">
        <v>0</v>
      </c>
      <c r="AD17" s="339">
        <f t="shared" si="2"/>
        <v>0</v>
      </c>
      <c r="AE17" s="340">
        <f t="shared" si="3"/>
        <v>0</v>
      </c>
    </row>
    <row r="18" spans="1:31" ht="30" x14ac:dyDescent="0.25">
      <c r="A18" s="15"/>
      <c r="B18" s="346" t="s">
        <v>91</v>
      </c>
      <c r="C18" s="321" t="s">
        <v>285</v>
      </c>
      <c r="D18" s="322" t="s">
        <v>25</v>
      </c>
      <c r="E18" s="323" t="s">
        <v>292</v>
      </c>
      <c r="F18" s="350"/>
      <c r="G18" s="350"/>
      <c r="H18" s="325">
        <v>5.1730000000000196</v>
      </c>
      <c r="I18" s="350"/>
      <c r="J18" s="326" t="s">
        <v>293</v>
      </c>
      <c r="K18" s="324" t="s">
        <v>79</v>
      </c>
      <c r="L18" s="288">
        <v>2</v>
      </c>
      <c r="M18" s="349">
        <v>12.5</v>
      </c>
      <c r="N18" s="119">
        <v>25</v>
      </c>
      <c r="O18" s="327"/>
      <c r="P18" s="328" t="e">
        <v>#VALUE!</v>
      </c>
      <c r="Q18" s="329" t="e">
        <f>IF(J18="PROV SUM",N18,L18*P18)</f>
        <v>#VALUE!</v>
      </c>
      <c r="R18" s="287">
        <v>0</v>
      </c>
      <c r="S18" s="287">
        <v>9.0625</v>
      </c>
      <c r="T18" s="329">
        <f>IF(J18="SC024",N18,IF(ISERROR(S18),"",IF(J18="PROV SUM",N18,L18*S18)))</f>
        <v>18.125</v>
      </c>
      <c r="U18" s="111"/>
      <c r="V18" s="324" t="s">
        <v>79</v>
      </c>
      <c r="W18" s="288">
        <v>2</v>
      </c>
      <c r="X18" s="287">
        <v>9.0625</v>
      </c>
      <c r="Y18" s="328">
        <f t="shared" si="0"/>
        <v>18.125</v>
      </c>
      <c r="Z18" s="18"/>
      <c r="AA18" s="336">
        <v>0</v>
      </c>
      <c r="AB18" s="337">
        <f t="shared" si="1"/>
        <v>0</v>
      </c>
      <c r="AC18" s="338">
        <v>0</v>
      </c>
      <c r="AD18" s="339">
        <f t="shared" si="2"/>
        <v>0</v>
      </c>
      <c r="AE18" s="340">
        <f t="shared" si="3"/>
        <v>0</v>
      </c>
    </row>
    <row r="19" spans="1:31" ht="45" x14ac:dyDescent="0.25">
      <c r="A19" s="15"/>
      <c r="B19" s="346" t="s">
        <v>91</v>
      </c>
      <c r="C19" s="321" t="s">
        <v>285</v>
      </c>
      <c r="D19" s="322" t="s">
        <v>25</v>
      </c>
      <c r="E19" s="323" t="s">
        <v>294</v>
      </c>
      <c r="F19" s="350"/>
      <c r="G19" s="350"/>
      <c r="H19" s="325">
        <v>5.1740000000000199</v>
      </c>
      <c r="I19" s="350"/>
      <c r="J19" s="326" t="s">
        <v>295</v>
      </c>
      <c r="K19" s="324" t="s">
        <v>79</v>
      </c>
      <c r="L19" s="288">
        <v>2</v>
      </c>
      <c r="M19" s="349">
        <v>20.440000000000001</v>
      </c>
      <c r="N19" s="119">
        <v>40.880000000000003</v>
      </c>
      <c r="O19" s="327"/>
      <c r="P19" s="328" t="e">
        <v>#VALUE!</v>
      </c>
      <c r="Q19" s="329" t="e">
        <f>IF(J19="PROV SUM",N19,L19*P19)</f>
        <v>#VALUE!</v>
      </c>
      <c r="R19" s="287">
        <v>0</v>
      </c>
      <c r="S19" s="287">
        <v>14.819000000000001</v>
      </c>
      <c r="T19" s="329">
        <f>IF(J19="SC024",N19,IF(ISERROR(S19),"",IF(J19="PROV SUM",N19,L19*S19)))</f>
        <v>29.638000000000002</v>
      </c>
      <c r="U19" s="111"/>
      <c r="V19" s="324" t="s">
        <v>79</v>
      </c>
      <c r="W19" s="288">
        <v>2</v>
      </c>
      <c r="X19" s="287">
        <v>14.819000000000001</v>
      </c>
      <c r="Y19" s="328">
        <f t="shared" si="0"/>
        <v>29.638000000000002</v>
      </c>
      <c r="Z19" s="18"/>
      <c r="AA19" s="336">
        <v>1</v>
      </c>
      <c r="AB19" s="337">
        <f t="shared" si="1"/>
        <v>29.638000000000002</v>
      </c>
      <c r="AC19" s="338">
        <v>1</v>
      </c>
      <c r="AD19" s="339">
        <f t="shared" si="2"/>
        <v>29.638000000000002</v>
      </c>
      <c r="AE19" s="340">
        <f t="shared" si="3"/>
        <v>0</v>
      </c>
    </row>
    <row r="20" spans="1:31" x14ac:dyDescent="0.25">
      <c r="A20" s="15"/>
      <c r="B20" s="346" t="s">
        <v>91</v>
      </c>
      <c r="C20" s="351" t="s">
        <v>189</v>
      </c>
      <c r="D20" s="322" t="s">
        <v>378</v>
      </c>
      <c r="E20" s="323"/>
      <c r="F20" s="350"/>
      <c r="G20" s="350"/>
      <c r="H20" s="325"/>
      <c r="I20" s="350"/>
      <c r="J20" s="326"/>
      <c r="K20" s="324"/>
      <c r="L20" s="288"/>
      <c r="M20" s="326"/>
      <c r="N20" s="288"/>
      <c r="O20" s="327"/>
      <c r="P20" s="326"/>
      <c r="Q20" s="286"/>
      <c r="R20" s="286"/>
      <c r="S20" s="286"/>
      <c r="T20" s="286"/>
      <c r="U20" s="111"/>
      <c r="V20" s="324"/>
      <c r="W20" s="288"/>
      <c r="X20" s="286"/>
      <c r="Y20" s="328">
        <f t="shared" si="0"/>
        <v>0</v>
      </c>
      <c r="Z20" s="18"/>
      <c r="AA20" s="336">
        <v>0</v>
      </c>
      <c r="AB20" s="337">
        <f t="shared" si="1"/>
        <v>0</v>
      </c>
      <c r="AC20" s="338">
        <v>0</v>
      </c>
      <c r="AD20" s="339">
        <f t="shared" si="2"/>
        <v>0</v>
      </c>
      <c r="AE20" s="340">
        <f t="shared" si="3"/>
        <v>0</v>
      </c>
    </row>
    <row r="21" spans="1:31" ht="30" x14ac:dyDescent="0.25">
      <c r="A21" s="15"/>
      <c r="B21" s="346" t="s">
        <v>91</v>
      </c>
      <c r="C21" s="351" t="s">
        <v>189</v>
      </c>
      <c r="D21" s="322" t="s">
        <v>25</v>
      </c>
      <c r="E21" s="323" t="s">
        <v>337</v>
      </c>
      <c r="F21" s="350"/>
      <c r="G21" s="350"/>
      <c r="H21" s="325">
        <v>6.91</v>
      </c>
      <c r="I21" s="350"/>
      <c r="J21" s="326" t="s">
        <v>338</v>
      </c>
      <c r="K21" s="324" t="s">
        <v>79</v>
      </c>
      <c r="L21" s="288">
        <v>3</v>
      </c>
      <c r="M21" s="349">
        <v>20.13</v>
      </c>
      <c r="N21" s="288">
        <v>60.39</v>
      </c>
      <c r="O21" s="327"/>
      <c r="P21" s="328" t="e">
        <v>#VALUE!</v>
      </c>
      <c r="Q21" s="329" t="e">
        <f>IF(J21="PROV SUM",N21,L21*P21)</f>
        <v>#VALUE!</v>
      </c>
      <c r="R21" s="287">
        <v>0</v>
      </c>
      <c r="S21" s="287">
        <v>14.594249999999999</v>
      </c>
      <c r="T21" s="329">
        <f>IF(J21="SC024",N21,IF(ISERROR(S21),"",IF(J21="PROV SUM",N21,L21*S21)))</f>
        <v>43.782749999999993</v>
      </c>
      <c r="U21" s="111"/>
      <c r="V21" s="324" t="s">
        <v>79</v>
      </c>
      <c r="W21" s="288">
        <v>3</v>
      </c>
      <c r="X21" s="287">
        <v>14.594249999999999</v>
      </c>
      <c r="Y21" s="328">
        <f t="shared" si="0"/>
        <v>43.782749999999993</v>
      </c>
      <c r="Z21" s="18"/>
      <c r="AA21" s="336">
        <v>1</v>
      </c>
      <c r="AB21" s="337">
        <f t="shared" si="1"/>
        <v>43.782749999999993</v>
      </c>
      <c r="AC21" s="338">
        <v>1</v>
      </c>
      <c r="AD21" s="339">
        <f t="shared" si="2"/>
        <v>43.782749999999993</v>
      </c>
      <c r="AE21" s="340">
        <f t="shared" si="3"/>
        <v>0</v>
      </c>
    </row>
    <row r="22" spans="1:31" ht="30" x14ac:dyDescent="0.25">
      <c r="A22" s="15"/>
      <c r="B22" s="346" t="s">
        <v>91</v>
      </c>
      <c r="C22" s="351" t="s">
        <v>189</v>
      </c>
      <c r="D22" s="322" t="s">
        <v>25</v>
      </c>
      <c r="E22" s="323" t="s">
        <v>213</v>
      </c>
      <c r="F22" s="350"/>
      <c r="G22" s="350"/>
      <c r="H22" s="325">
        <v>6.1790000000000296</v>
      </c>
      <c r="I22" s="350"/>
      <c r="J22" s="326" t="s">
        <v>214</v>
      </c>
      <c r="K22" s="324" t="s">
        <v>79</v>
      </c>
      <c r="L22" s="288">
        <v>1</v>
      </c>
      <c r="M22" s="349">
        <v>10.36</v>
      </c>
      <c r="N22" s="288">
        <v>10.36</v>
      </c>
      <c r="O22" s="327"/>
      <c r="P22" s="328" t="e">
        <v>#VALUE!</v>
      </c>
      <c r="Q22" s="329" t="e">
        <f>IF(J22="PROV SUM",N22,L22*P22)</f>
        <v>#VALUE!</v>
      </c>
      <c r="R22" s="287">
        <v>0</v>
      </c>
      <c r="S22" s="287">
        <v>8.8059999999999992</v>
      </c>
      <c r="T22" s="329">
        <f>IF(J22="SC024",N22,IF(ISERROR(S22),"",IF(J22="PROV SUM",N22,L22*S22)))</f>
        <v>8.8059999999999992</v>
      </c>
      <c r="U22" s="111"/>
      <c r="V22" s="324" t="s">
        <v>79</v>
      </c>
      <c r="W22" s="288">
        <v>1</v>
      </c>
      <c r="X22" s="287">
        <v>8.8059999999999992</v>
      </c>
      <c r="Y22" s="328">
        <f t="shared" si="0"/>
        <v>8.8059999999999992</v>
      </c>
      <c r="Z22" s="18"/>
      <c r="AA22" s="336">
        <v>1</v>
      </c>
      <c r="AB22" s="337">
        <f t="shared" si="1"/>
        <v>8.8059999999999992</v>
      </c>
      <c r="AC22" s="338">
        <v>1</v>
      </c>
      <c r="AD22" s="339">
        <f t="shared" si="2"/>
        <v>8.8059999999999992</v>
      </c>
      <c r="AE22" s="340">
        <f t="shared" si="3"/>
        <v>0</v>
      </c>
    </row>
    <row r="23" spans="1:31" ht="45" x14ac:dyDescent="0.25">
      <c r="A23" s="15"/>
      <c r="B23" s="346" t="s">
        <v>91</v>
      </c>
      <c r="C23" s="351" t="s">
        <v>189</v>
      </c>
      <c r="D23" s="322" t="s">
        <v>25</v>
      </c>
      <c r="E23" s="323" t="s">
        <v>232</v>
      </c>
      <c r="F23" s="350"/>
      <c r="G23" s="350"/>
      <c r="H23" s="325">
        <v>6.2030000000000296</v>
      </c>
      <c r="I23" s="350"/>
      <c r="J23" s="326" t="s">
        <v>233</v>
      </c>
      <c r="K23" s="324" t="s">
        <v>139</v>
      </c>
      <c r="L23" s="288">
        <v>1</v>
      </c>
      <c r="M23" s="349">
        <v>21.61</v>
      </c>
      <c r="N23" s="288">
        <v>21.61</v>
      </c>
      <c r="O23" s="327"/>
      <c r="P23" s="328" t="e">
        <v>#VALUE!</v>
      </c>
      <c r="Q23" s="329" t="e">
        <f>IF(J23="PROV SUM",N23,L23*P23)</f>
        <v>#VALUE!</v>
      </c>
      <c r="R23" s="287">
        <v>0</v>
      </c>
      <c r="S23" s="287">
        <v>18.368499999999997</v>
      </c>
      <c r="T23" s="329">
        <f>IF(J23="SC024",N23,IF(ISERROR(S23),"",IF(J23="PROV SUM",N23,L23*S23)))</f>
        <v>18.368499999999997</v>
      </c>
      <c r="U23" s="111"/>
      <c r="V23" s="324" t="s">
        <v>139</v>
      </c>
      <c r="W23" s="288">
        <v>1</v>
      </c>
      <c r="X23" s="287">
        <v>18.368499999999997</v>
      </c>
      <c r="Y23" s="328">
        <f t="shared" si="0"/>
        <v>18.368499999999997</v>
      </c>
      <c r="Z23" s="18"/>
      <c r="AA23" s="336">
        <v>1</v>
      </c>
      <c r="AB23" s="337">
        <f t="shared" si="1"/>
        <v>18.368499999999997</v>
      </c>
      <c r="AC23" s="338">
        <v>1</v>
      </c>
      <c r="AD23" s="339">
        <f t="shared" si="2"/>
        <v>18.368499999999997</v>
      </c>
      <c r="AE23" s="340">
        <f t="shared" si="3"/>
        <v>0</v>
      </c>
    </row>
    <row r="24" spans="1:31" ht="30" x14ac:dyDescent="0.25">
      <c r="A24" s="15"/>
      <c r="B24" s="346" t="s">
        <v>91</v>
      </c>
      <c r="C24" s="351" t="s">
        <v>189</v>
      </c>
      <c r="D24" s="322" t="s">
        <v>25</v>
      </c>
      <c r="E24" s="323" t="s">
        <v>411</v>
      </c>
      <c r="F24" s="350"/>
      <c r="G24" s="350"/>
      <c r="H24" s="325">
        <v>6.2360000000000504</v>
      </c>
      <c r="I24" s="350"/>
      <c r="J24" s="326" t="s">
        <v>251</v>
      </c>
      <c r="K24" s="324" t="s">
        <v>79</v>
      </c>
      <c r="L24" s="288">
        <v>22</v>
      </c>
      <c r="M24" s="349">
        <v>25.87</v>
      </c>
      <c r="N24" s="288">
        <v>569.14</v>
      </c>
      <c r="O24" s="327"/>
      <c r="P24" s="328" t="e">
        <v>#VALUE!</v>
      </c>
      <c r="Q24" s="329" t="e">
        <f>IF(J24="PROV SUM",N24,L24*P24)</f>
        <v>#VALUE!</v>
      </c>
      <c r="R24" s="287">
        <v>0</v>
      </c>
      <c r="S24" s="287">
        <v>21.9895</v>
      </c>
      <c r="T24" s="329">
        <f>IF(J24="SC024",N24,IF(ISERROR(S24),"",IF(J24="PROV SUM",N24,L24*S24)))</f>
        <v>483.76900000000001</v>
      </c>
      <c r="U24" s="111"/>
      <c r="V24" s="324" t="s">
        <v>79</v>
      </c>
      <c r="W24" s="288">
        <v>22</v>
      </c>
      <c r="X24" s="287">
        <v>21.9895</v>
      </c>
      <c r="Y24" s="328">
        <f t="shared" si="0"/>
        <v>483.76900000000001</v>
      </c>
      <c r="Z24" s="18"/>
      <c r="AA24" s="336">
        <v>1</v>
      </c>
      <c r="AB24" s="337">
        <f t="shared" si="1"/>
        <v>483.76900000000001</v>
      </c>
      <c r="AC24" s="338">
        <v>1</v>
      </c>
      <c r="AD24" s="339">
        <f t="shared" si="2"/>
        <v>483.76900000000001</v>
      </c>
      <c r="AE24" s="340">
        <f t="shared" si="3"/>
        <v>0</v>
      </c>
    </row>
    <row r="25" spans="1:31" ht="30" x14ac:dyDescent="0.25">
      <c r="A25" s="15"/>
      <c r="B25" s="346" t="s">
        <v>91</v>
      </c>
      <c r="C25" s="351" t="s">
        <v>189</v>
      </c>
      <c r="D25" s="322" t="s">
        <v>25</v>
      </c>
      <c r="E25" s="323" t="s">
        <v>412</v>
      </c>
      <c r="F25" s="350"/>
      <c r="G25" s="350"/>
      <c r="H25" s="325">
        <v>6.2370000000000498</v>
      </c>
      <c r="I25" s="350"/>
      <c r="J25" s="326" t="s">
        <v>253</v>
      </c>
      <c r="K25" s="324" t="s">
        <v>104</v>
      </c>
      <c r="L25" s="288">
        <v>6</v>
      </c>
      <c r="M25" s="349">
        <v>6.28</v>
      </c>
      <c r="N25" s="288">
        <v>37.68</v>
      </c>
      <c r="O25" s="327"/>
      <c r="P25" s="328" t="e">
        <v>#VALUE!</v>
      </c>
      <c r="Q25" s="329" t="e">
        <f>IF(J25="PROV SUM",N25,L25*P25)</f>
        <v>#VALUE!</v>
      </c>
      <c r="R25" s="287">
        <v>0</v>
      </c>
      <c r="S25" s="287">
        <v>5.3380000000000001</v>
      </c>
      <c r="T25" s="329">
        <f>IF(J25="SC024",N25,IF(ISERROR(S25),"",IF(J25="PROV SUM",N25,L25*S25)))</f>
        <v>32.027999999999999</v>
      </c>
      <c r="U25" s="111"/>
      <c r="V25" s="324" t="s">
        <v>104</v>
      </c>
      <c r="W25" s="288">
        <v>6</v>
      </c>
      <c r="X25" s="287">
        <v>5.3380000000000001</v>
      </c>
      <c r="Y25" s="328">
        <f t="shared" si="0"/>
        <v>32.027999999999999</v>
      </c>
      <c r="Z25" s="18"/>
      <c r="AA25" s="336">
        <v>1</v>
      </c>
      <c r="AB25" s="337">
        <f t="shared" si="1"/>
        <v>32.027999999999999</v>
      </c>
      <c r="AC25" s="338">
        <v>1</v>
      </c>
      <c r="AD25" s="339">
        <f t="shared" si="2"/>
        <v>32.027999999999999</v>
      </c>
      <c r="AE25" s="340">
        <f>AB25-AD25</f>
        <v>0</v>
      </c>
    </row>
    <row r="26" spans="1:31" x14ac:dyDescent="0.25">
      <c r="A26" s="15"/>
      <c r="B26" s="346" t="s">
        <v>91</v>
      </c>
      <c r="C26" s="351" t="s">
        <v>72</v>
      </c>
      <c r="D26" s="322" t="s">
        <v>378</v>
      </c>
      <c r="E26" s="323"/>
      <c r="F26" s="350"/>
      <c r="G26" s="350"/>
      <c r="H26" s="325"/>
      <c r="I26" s="350"/>
      <c r="J26" s="326"/>
      <c r="K26" s="324"/>
      <c r="L26" s="288"/>
      <c r="M26" s="326"/>
      <c r="N26" s="288"/>
      <c r="O26" s="352"/>
      <c r="P26" s="326"/>
      <c r="Q26" s="286"/>
      <c r="R26" s="286"/>
      <c r="S26" s="286"/>
      <c r="T26" s="286"/>
      <c r="U26" s="111"/>
      <c r="V26" s="324"/>
      <c r="W26" s="288"/>
      <c r="X26" s="286"/>
      <c r="Y26" s="328">
        <f t="shared" si="0"/>
        <v>0</v>
      </c>
      <c r="Z26" s="18"/>
      <c r="AA26" s="336">
        <v>0</v>
      </c>
      <c r="AB26" s="337">
        <f t="shared" si="1"/>
        <v>0</v>
      </c>
      <c r="AC26" s="338">
        <v>0</v>
      </c>
      <c r="AD26" s="339">
        <f t="shared" si="2"/>
        <v>0</v>
      </c>
      <c r="AE26" s="340">
        <f t="shared" si="3"/>
        <v>0</v>
      </c>
    </row>
    <row r="27" spans="1:31" ht="30" x14ac:dyDescent="0.25">
      <c r="A27" s="15"/>
      <c r="B27" s="346" t="s">
        <v>91</v>
      </c>
      <c r="C27" s="351" t="s">
        <v>72</v>
      </c>
      <c r="D27" s="322" t="s">
        <v>25</v>
      </c>
      <c r="E27" s="323" t="s">
        <v>111</v>
      </c>
      <c r="F27" s="350"/>
      <c r="G27" s="350"/>
      <c r="H27" s="325">
        <v>3.14</v>
      </c>
      <c r="I27" s="350"/>
      <c r="J27" s="326" t="s">
        <v>112</v>
      </c>
      <c r="K27" s="324" t="s">
        <v>104</v>
      </c>
      <c r="L27" s="288">
        <v>4</v>
      </c>
      <c r="M27" s="349">
        <v>22.84</v>
      </c>
      <c r="N27" s="288">
        <v>91.36</v>
      </c>
      <c r="O27" s="352"/>
      <c r="P27" s="328" t="e">
        <v>#VALUE!</v>
      </c>
      <c r="Q27" s="329" t="e">
        <f>IF(J27="PROV SUM",N27,L27*P27)</f>
        <v>#VALUE!</v>
      </c>
      <c r="R27" s="287">
        <v>0</v>
      </c>
      <c r="S27" s="287">
        <v>18.272000000000002</v>
      </c>
      <c r="T27" s="329">
        <f>IF(J27="SC024",N27,IF(ISERROR(S27),"",IF(J27="PROV SUM",N27,L27*S27)))</f>
        <v>73.088000000000008</v>
      </c>
      <c r="U27" s="111"/>
      <c r="V27" s="324" t="s">
        <v>104</v>
      </c>
      <c r="W27" s="288">
        <v>0</v>
      </c>
      <c r="X27" s="287">
        <v>18.272000000000002</v>
      </c>
      <c r="Y27" s="328">
        <f t="shared" si="0"/>
        <v>0</v>
      </c>
      <c r="Z27" s="18"/>
      <c r="AA27" s="336">
        <v>1</v>
      </c>
      <c r="AB27" s="337">
        <f t="shared" si="1"/>
        <v>0</v>
      </c>
      <c r="AC27" s="338">
        <v>0</v>
      </c>
      <c r="AD27" s="339">
        <f t="shared" si="2"/>
        <v>0</v>
      </c>
      <c r="AE27" s="340">
        <f t="shared" si="3"/>
        <v>0</v>
      </c>
    </row>
    <row r="28" spans="1:31" ht="45" x14ac:dyDescent="0.25">
      <c r="A28" s="15"/>
      <c r="B28" s="346" t="s">
        <v>91</v>
      </c>
      <c r="C28" s="351" t="s">
        <v>72</v>
      </c>
      <c r="D28" s="322" t="s">
        <v>25</v>
      </c>
      <c r="E28" s="323" t="s">
        <v>124</v>
      </c>
      <c r="F28" s="350"/>
      <c r="G28" s="350"/>
      <c r="H28" s="325">
        <v>3.17099999999999</v>
      </c>
      <c r="I28" s="350"/>
      <c r="J28" s="326" t="s">
        <v>125</v>
      </c>
      <c r="K28" s="324" t="s">
        <v>104</v>
      </c>
      <c r="L28" s="288">
        <v>2</v>
      </c>
      <c r="M28" s="349">
        <v>91.63</v>
      </c>
      <c r="N28" s="288">
        <v>183.26</v>
      </c>
      <c r="O28" s="352"/>
      <c r="P28" s="328" t="e">
        <v>#VALUE!</v>
      </c>
      <c r="Q28" s="329" t="e">
        <f>IF(J28="PROV SUM",N28,L28*P28)</f>
        <v>#VALUE!</v>
      </c>
      <c r="R28" s="287">
        <v>0</v>
      </c>
      <c r="S28" s="287">
        <v>73.304000000000002</v>
      </c>
      <c r="T28" s="329">
        <f>IF(J28="SC024",N28,IF(ISERROR(S28),"",IF(J28="PROV SUM",N28,L28*S28)))</f>
        <v>146.608</v>
      </c>
      <c r="U28" s="111"/>
      <c r="V28" s="324" t="s">
        <v>104</v>
      </c>
      <c r="W28" s="288">
        <v>0</v>
      </c>
      <c r="X28" s="287">
        <v>73.304000000000002</v>
      </c>
      <c r="Y28" s="328">
        <f t="shared" si="0"/>
        <v>0</v>
      </c>
      <c r="Z28" s="18"/>
      <c r="AA28" s="336">
        <v>1</v>
      </c>
      <c r="AB28" s="337">
        <f t="shared" si="1"/>
        <v>0</v>
      </c>
      <c r="AC28" s="338">
        <v>0</v>
      </c>
      <c r="AD28" s="339">
        <f t="shared" si="2"/>
        <v>0</v>
      </c>
      <c r="AE28" s="340">
        <f t="shared" si="3"/>
        <v>0</v>
      </c>
    </row>
    <row r="29" spans="1:31" ht="75" x14ac:dyDescent="0.25">
      <c r="A29" s="15"/>
      <c r="B29" s="346" t="s">
        <v>91</v>
      </c>
      <c r="C29" s="351" t="s">
        <v>72</v>
      </c>
      <c r="D29" s="322" t="s">
        <v>25</v>
      </c>
      <c r="E29" s="323" t="s">
        <v>92</v>
      </c>
      <c r="F29" s="350"/>
      <c r="G29" s="350"/>
      <c r="H29" s="325">
        <v>3.2149999999999901</v>
      </c>
      <c r="I29" s="350"/>
      <c r="J29" s="326" t="s">
        <v>93</v>
      </c>
      <c r="K29" s="324" t="s">
        <v>79</v>
      </c>
      <c r="L29" s="288">
        <v>5</v>
      </c>
      <c r="M29" s="349">
        <v>30.56</v>
      </c>
      <c r="N29" s="288">
        <v>152.80000000000001</v>
      </c>
      <c r="O29" s="352"/>
      <c r="P29" s="328" t="e">
        <v>#VALUE!</v>
      </c>
      <c r="Q29" s="329" t="e">
        <f>IF(J29="PROV SUM",N29,L29*P29)</f>
        <v>#VALUE!</v>
      </c>
      <c r="R29" s="287">
        <v>0</v>
      </c>
      <c r="S29" s="287">
        <v>24.448</v>
      </c>
      <c r="T29" s="329">
        <f>IF(J29="SC024",N29,IF(ISERROR(S29),"",IF(J29="PROV SUM",N29,L29*S29)))</f>
        <v>122.24000000000001</v>
      </c>
      <c r="U29" s="111"/>
      <c r="V29" s="324" t="s">
        <v>79</v>
      </c>
      <c r="W29" s="288">
        <v>0</v>
      </c>
      <c r="X29" s="287">
        <v>24.448</v>
      </c>
      <c r="Y29" s="328">
        <f t="shared" si="0"/>
        <v>0</v>
      </c>
      <c r="Z29" s="18"/>
      <c r="AA29" s="336">
        <v>1</v>
      </c>
      <c r="AB29" s="337">
        <f t="shared" si="1"/>
        <v>0</v>
      </c>
      <c r="AC29" s="338">
        <v>0</v>
      </c>
      <c r="AD29" s="339">
        <f t="shared" si="2"/>
        <v>0</v>
      </c>
      <c r="AE29" s="340">
        <f t="shared" si="3"/>
        <v>0</v>
      </c>
    </row>
    <row r="30" spans="1:31" x14ac:dyDescent="0.25">
      <c r="A30" s="15"/>
      <c r="B30" s="346" t="s">
        <v>91</v>
      </c>
      <c r="C30" s="351" t="s">
        <v>164</v>
      </c>
      <c r="D30" s="322" t="s">
        <v>378</v>
      </c>
      <c r="E30" s="323"/>
      <c r="F30" s="350"/>
      <c r="G30" s="350"/>
      <c r="H30" s="325"/>
      <c r="I30" s="350"/>
      <c r="J30" s="326"/>
      <c r="K30" s="324"/>
      <c r="L30" s="288"/>
      <c r="M30" s="326"/>
      <c r="N30" s="288"/>
      <c r="O30" s="352"/>
      <c r="P30" s="326"/>
      <c r="Q30" s="286"/>
      <c r="R30" s="286"/>
      <c r="S30" s="286"/>
      <c r="T30" s="286"/>
      <c r="U30" s="111"/>
      <c r="V30" s="324"/>
      <c r="W30" s="288"/>
      <c r="X30" s="286"/>
      <c r="Y30" s="328">
        <f t="shared" si="0"/>
        <v>0</v>
      </c>
      <c r="Z30" s="18"/>
      <c r="AA30" s="336">
        <v>0</v>
      </c>
      <c r="AB30" s="337">
        <f t="shared" si="1"/>
        <v>0</v>
      </c>
      <c r="AC30" s="338">
        <v>0</v>
      </c>
      <c r="AD30" s="339">
        <f t="shared" si="2"/>
        <v>0</v>
      </c>
      <c r="AE30" s="340">
        <f t="shared" si="3"/>
        <v>0</v>
      </c>
    </row>
    <row r="31" spans="1:31" ht="90" x14ac:dyDescent="0.25">
      <c r="A31" s="15"/>
      <c r="B31" s="346" t="s">
        <v>91</v>
      </c>
      <c r="C31" s="351" t="s">
        <v>164</v>
      </c>
      <c r="D31" s="322" t="s">
        <v>25</v>
      </c>
      <c r="E31" s="323" t="s">
        <v>171</v>
      </c>
      <c r="F31" s="350"/>
      <c r="G31" s="350"/>
      <c r="H31" s="325">
        <v>4.8999999999999799</v>
      </c>
      <c r="I31" s="350"/>
      <c r="J31" s="326" t="s">
        <v>172</v>
      </c>
      <c r="K31" s="324" t="s">
        <v>75</v>
      </c>
      <c r="L31" s="288">
        <v>6</v>
      </c>
      <c r="M31" s="349">
        <v>35.61</v>
      </c>
      <c r="N31" s="288">
        <v>213.66</v>
      </c>
      <c r="O31" s="352"/>
      <c r="P31" s="328" t="e">
        <v>#VALUE!</v>
      </c>
      <c r="Q31" s="329" t="e">
        <f>IF(J31="PROV SUM",N31,L31*P31)</f>
        <v>#VALUE!</v>
      </c>
      <c r="R31" s="287">
        <v>0</v>
      </c>
      <c r="S31" s="287">
        <v>31.568264999999997</v>
      </c>
      <c r="T31" s="329">
        <f>IF(J31="SC024",N31,IF(ISERROR(S31),"",IF(J31="PROV SUM",N31,L31*S31)))</f>
        <v>189.40958999999998</v>
      </c>
      <c r="U31" s="111"/>
      <c r="V31" s="324" t="s">
        <v>75</v>
      </c>
      <c r="W31" s="288">
        <v>8</v>
      </c>
      <c r="X31" s="287">
        <v>31.568264999999997</v>
      </c>
      <c r="Y31" s="328">
        <f t="shared" si="0"/>
        <v>252.54611999999997</v>
      </c>
      <c r="Z31" s="18"/>
      <c r="AA31" s="336">
        <v>1</v>
      </c>
      <c r="AB31" s="337">
        <f t="shared" si="1"/>
        <v>252.54611999999997</v>
      </c>
      <c r="AC31" s="338">
        <v>1</v>
      </c>
      <c r="AD31" s="339">
        <f t="shared" si="2"/>
        <v>252.54611999999997</v>
      </c>
      <c r="AE31" s="340">
        <f t="shared" si="3"/>
        <v>0</v>
      </c>
    </row>
    <row r="32" spans="1:31" ht="90" x14ac:dyDescent="0.25">
      <c r="A32" s="15"/>
      <c r="B32" s="346" t="s">
        <v>91</v>
      </c>
      <c r="C32" s="351" t="s">
        <v>164</v>
      </c>
      <c r="D32" s="322" t="s">
        <v>25</v>
      </c>
      <c r="E32" s="323" t="s">
        <v>173</v>
      </c>
      <c r="F32" s="350"/>
      <c r="G32" s="350"/>
      <c r="H32" s="325">
        <v>4.9099999999999797</v>
      </c>
      <c r="I32" s="350"/>
      <c r="J32" s="326" t="s">
        <v>174</v>
      </c>
      <c r="K32" s="324" t="s">
        <v>75</v>
      </c>
      <c r="L32" s="288">
        <v>3</v>
      </c>
      <c r="M32" s="349">
        <v>98.99</v>
      </c>
      <c r="N32" s="288">
        <v>296.97000000000003</v>
      </c>
      <c r="O32" s="352"/>
      <c r="P32" s="328" t="e">
        <v>#VALUE!</v>
      </c>
      <c r="Q32" s="329" t="e">
        <f>IF(J32="PROV SUM",N32,L32*P32)</f>
        <v>#VALUE!</v>
      </c>
      <c r="R32" s="287">
        <v>0</v>
      </c>
      <c r="S32" s="287">
        <v>87.754634999999993</v>
      </c>
      <c r="T32" s="329">
        <f>IF(J32="SC024",N32,IF(ISERROR(S32),"",IF(J32="PROV SUM",N32,L32*S32)))</f>
        <v>263.26390499999997</v>
      </c>
      <c r="U32" s="111"/>
      <c r="V32" s="324" t="s">
        <v>75</v>
      </c>
      <c r="W32" s="288">
        <v>8</v>
      </c>
      <c r="X32" s="287">
        <v>87.754634999999993</v>
      </c>
      <c r="Y32" s="328">
        <f t="shared" si="0"/>
        <v>702.03707999999995</v>
      </c>
      <c r="Z32" s="18"/>
      <c r="AA32" s="336">
        <v>1</v>
      </c>
      <c r="AB32" s="337">
        <f t="shared" si="1"/>
        <v>702.03707999999995</v>
      </c>
      <c r="AC32" s="338">
        <v>1</v>
      </c>
      <c r="AD32" s="339">
        <f t="shared" si="2"/>
        <v>702.03707999999995</v>
      </c>
      <c r="AE32" s="340">
        <f t="shared" si="3"/>
        <v>0</v>
      </c>
    </row>
    <row r="33" spans="1:32" x14ac:dyDescent="0.25">
      <c r="A33" s="15"/>
      <c r="B33" s="346" t="s">
        <v>91</v>
      </c>
      <c r="C33" s="351" t="s">
        <v>24</v>
      </c>
      <c r="D33" s="322" t="s">
        <v>378</v>
      </c>
      <c r="E33" s="323"/>
      <c r="F33" s="350"/>
      <c r="G33" s="350"/>
      <c r="H33" s="325"/>
      <c r="I33" s="350"/>
      <c r="J33" s="326"/>
      <c r="K33" s="324"/>
      <c r="L33" s="288"/>
      <c r="M33" s="326"/>
      <c r="N33" s="288"/>
      <c r="O33" s="352"/>
      <c r="P33" s="326"/>
      <c r="Q33" s="286"/>
      <c r="R33" s="286"/>
      <c r="S33" s="286"/>
      <c r="T33" s="286"/>
      <c r="U33" s="111"/>
      <c r="V33" s="324"/>
      <c r="W33" s="288"/>
      <c r="X33" s="286"/>
      <c r="Y33" s="328">
        <f t="shared" si="0"/>
        <v>0</v>
      </c>
      <c r="Z33" s="18"/>
      <c r="AA33" s="336">
        <v>0</v>
      </c>
      <c r="AB33" s="337">
        <f t="shared" si="1"/>
        <v>0</v>
      </c>
      <c r="AC33" s="338">
        <v>0</v>
      </c>
      <c r="AD33" s="339">
        <f t="shared" si="2"/>
        <v>0</v>
      </c>
      <c r="AE33" s="340">
        <f t="shared" si="3"/>
        <v>0</v>
      </c>
    </row>
    <row r="34" spans="1:32" ht="120" x14ac:dyDescent="0.25">
      <c r="A34" s="21"/>
      <c r="B34" s="321" t="s">
        <v>91</v>
      </c>
      <c r="C34" s="321" t="s">
        <v>24</v>
      </c>
      <c r="D34" s="322" t="s">
        <v>25</v>
      </c>
      <c r="E34" s="323" t="s">
        <v>26</v>
      </c>
      <c r="F34" s="324"/>
      <c r="G34" s="324"/>
      <c r="H34" s="325">
        <v>2.1</v>
      </c>
      <c r="I34" s="324"/>
      <c r="J34" s="326" t="s">
        <v>27</v>
      </c>
      <c r="K34" s="324" t="s">
        <v>28</v>
      </c>
      <c r="L34" s="288">
        <v>99</v>
      </c>
      <c r="M34" s="118">
        <v>12.92</v>
      </c>
      <c r="N34" s="119">
        <v>1279.08</v>
      </c>
      <c r="O34" s="327"/>
      <c r="P34" s="328" t="e">
        <v>#VALUE!</v>
      </c>
      <c r="Q34" s="329" t="e">
        <f>IF(J34="PROV SUM",N34,L34*P34)</f>
        <v>#VALUE!</v>
      </c>
      <c r="R34" s="287">
        <v>0</v>
      </c>
      <c r="S34" s="287">
        <v>16.4084</v>
      </c>
      <c r="T34" s="329">
        <f>IF(J34="SC024",N34,IF(ISERROR(S34),"",IF(J34="PROV SUM",N34,L34*S34)))</f>
        <v>1624.4316000000001</v>
      </c>
      <c r="U34" s="111"/>
      <c r="V34" s="324" t="s">
        <v>28</v>
      </c>
      <c r="W34" s="288">
        <v>204</v>
      </c>
      <c r="X34" s="287">
        <v>16.4084</v>
      </c>
      <c r="Y34" s="328">
        <f t="shared" si="0"/>
        <v>3347.3136</v>
      </c>
      <c r="Z34" s="18"/>
      <c r="AA34" s="336">
        <v>1</v>
      </c>
      <c r="AB34" s="337">
        <f t="shared" si="1"/>
        <v>3347.3136</v>
      </c>
      <c r="AC34" s="338">
        <v>1</v>
      </c>
      <c r="AD34" s="339">
        <f t="shared" si="2"/>
        <v>3347.3136</v>
      </c>
      <c r="AE34" s="340">
        <f t="shared" si="3"/>
        <v>0</v>
      </c>
    </row>
    <row r="35" spans="1:32" ht="30" x14ac:dyDescent="0.25">
      <c r="A35" s="21"/>
      <c r="B35" s="321" t="s">
        <v>91</v>
      </c>
      <c r="C35" s="321" t="s">
        <v>24</v>
      </c>
      <c r="D35" s="322" t="s">
        <v>25</v>
      </c>
      <c r="E35" s="323" t="s">
        <v>29</v>
      </c>
      <c r="F35" s="324"/>
      <c r="G35" s="324"/>
      <c r="H35" s="325">
        <v>2.5</v>
      </c>
      <c r="I35" s="324"/>
      <c r="J35" s="326" t="s">
        <v>30</v>
      </c>
      <c r="K35" s="324" t="s">
        <v>31</v>
      </c>
      <c r="L35" s="288">
        <v>1</v>
      </c>
      <c r="M35" s="118">
        <v>420</v>
      </c>
      <c r="N35" s="119">
        <v>420</v>
      </c>
      <c r="O35" s="327"/>
      <c r="P35" s="328" t="e">
        <v>#VALUE!</v>
      </c>
      <c r="Q35" s="329" t="e">
        <f>IF(J35="PROV SUM",N35,L35*P35)</f>
        <v>#VALUE!</v>
      </c>
      <c r="R35" s="287">
        <v>0</v>
      </c>
      <c r="S35" s="287">
        <v>533.4</v>
      </c>
      <c r="T35" s="329">
        <f>IF(J35="SC024",N35,IF(ISERROR(S35),"",IF(J35="PROV SUM",N35,L35*S35)))</f>
        <v>533.4</v>
      </c>
      <c r="U35" s="111"/>
      <c r="V35" s="324" t="s">
        <v>31</v>
      </c>
      <c r="W35" s="288">
        <v>1</v>
      </c>
      <c r="X35" s="287">
        <v>533.4</v>
      </c>
      <c r="Y35" s="328">
        <f t="shared" si="0"/>
        <v>533.4</v>
      </c>
      <c r="Z35" s="18"/>
      <c r="AA35" s="336">
        <v>1</v>
      </c>
      <c r="AB35" s="337">
        <f t="shared" si="1"/>
        <v>533.4</v>
      </c>
      <c r="AC35" s="338">
        <v>1</v>
      </c>
      <c r="AD35" s="339">
        <f t="shared" si="2"/>
        <v>533.4</v>
      </c>
      <c r="AE35" s="340">
        <f t="shared" si="3"/>
        <v>0</v>
      </c>
    </row>
    <row r="36" spans="1:32" x14ac:dyDescent="0.25">
      <c r="A36" s="21"/>
      <c r="B36" s="321" t="s">
        <v>91</v>
      </c>
      <c r="C36" s="321" t="s">
        <v>24</v>
      </c>
      <c r="D36" s="322" t="s">
        <v>25</v>
      </c>
      <c r="E36" s="323" t="s">
        <v>32</v>
      </c>
      <c r="F36" s="324"/>
      <c r="G36" s="324"/>
      <c r="H36" s="325">
        <v>2.6</v>
      </c>
      <c r="I36" s="324"/>
      <c r="J36" s="326" t="s">
        <v>33</v>
      </c>
      <c r="K36" s="324" t="s">
        <v>31</v>
      </c>
      <c r="L36" s="288">
        <v>1</v>
      </c>
      <c r="M36" s="118">
        <v>50</v>
      </c>
      <c r="N36" s="119">
        <v>50</v>
      </c>
      <c r="O36" s="327"/>
      <c r="P36" s="328" t="e">
        <v>#VALUE!</v>
      </c>
      <c r="Q36" s="329" t="e">
        <f>IF(J36="PROV SUM",N36,L36*P36)</f>
        <v>#VALUE!</v>
      </c>
      <c r="R36" s="287">
        <v>0</v>
      </c>
      <c r="S36" s="287">
        <v>63.5</v>
      </c>
      <c r="T36" s="329">
        <f>IF(J36="SC024",N36,IF(ISERROR(S36),"",IF(J36="PROV SUM",N36,L36*S36)))</f>
        <v>63.5</v>
      </c>
      <c r="U36" s="111"/>
      <c r="V36" s="324" t="s">
        <v>31</v>
      </c>
      <c r="W36" s="288">
        <v>1</v>
      </c>
      <c r="X36" s="287">
        <v>63.5</v>
      </c>
      <c r="Y36" s="328">
        <f t="shared" si="0"/>
        <v>63.5</v>
      </c>
      <c r="Z36" s="18"/>
      <c r="AA36" s="336">
        <v>1</v>
      </c>
      <c r="AB36" s="337">
        <f t="shared" si="1"/>
        <v>63.5</v>
      </c>
      <c r="AC36" s="338">
        <v>0.7</v>
      </c>
      <c r="AD36" s="339">
        <f t="shared" si="2"/>
        <v>44.449999999999996</v>
      </c>
      <c r="AE36" s="340">
        <f t="shared" si="3"/>
        <v>19.050000000000004</v>
      </c>
      <c r="AF36" s="591" t="s">
        <v>793</v>
      </c>
    </row>
    <row r="37" spans="1:32" x14ac:dyDescent="0.25">
      <c r="A37" s="21"/>
      <c r="B37" s="321" t="s">
        <v>91</v>
      </c>
      <c r="C37" s="321" t="s">
        <v>24</v>
      </c>
      <c r="D37" s="322" t="s">
        <v>25</v>
      </c>
      <c r="E37" s="323" t="s">
        <v>41</v>
      </c>
      <c r="F37" s="324"/>
      <c r="G37" s="324"/>
      <c r="H37" s="325">
        <v>2.16</v>
      </c>
      <c r="I37" s="324"/>
      <c r="J37" s="326" t="s">
        <v>42</v>
      </c>
      <c r="K37" s="324" t="s">
        <v>31</v>
      </c>
      <c r="L37" s="288">
        <v>1</v>
      </c>
      <c r="M37" s="118">
        <v>379.8</v>
      </c>
      <c r="N37" s="119">
        <v>379.8</v>
      </c>
      <c r="O37" s="327"/>
      <c r="P37" s="328" t="e">
        <v>#VALUE!</v>
      </c>
      <c r="Q37" s="329" t="e">
        <f>IF(J37="PROV SUM",N37,L37*P37)</f>
        <v>#VALUE!</v>
      </c>
      <c r="R37" s="287">
        <v>0</v>
      </c>
      <c r="S37" s="287">
        <v>482.346</v>
      </c>
      <c r="T37" s="329">
        <f>IF(J37="SC024",N37,IF(ISERROR(S37),"",IF(J37="PROV SUM",N37,L37*S37)))</f>
        <v>482.346</v>
      </c>
      <c r="U37" s="111"/>
      <c r="V37" s="324" t="s">
        <v>31</v>
      </c>
      <c r="W37" s="288">
        <v>1</v>
      </c>
      <c r="X37" s="287">
        <v>482.346</v>
      </c>
      <c r="Y37" s="328">
        <f t="shared" si="0"/>
        <v>482.346</v>
      </c>
      <c r="Z37" s="18"/>
      <c r="AA37" s="336">
        <v>1</v>
      </c>
      <c r="AB37" s="337">
        <f t="shared" si="1"/>
        <v>482.346</v>
      </c>
      <c r="AC37" s="338">
        <v>0</v>
      </c>
      <c r="AD37" s="339">
        <f t="shared" si="2"/>
        <v>0</v>
      </c>
      <c r="AE37" s="340">
        <f t="shared" si="3"/>
        <v>482.346</v>
      </c>
      <c r="AF37" s="591" t="s">
        <v>797</v>
      </c>
    </row>
    <row r="38" spans="1:32" ht="60" x14ac:dyDescent="0.25">
      <c r="A38" s="21"/>
      <c r="B38" s="321" t="s">
        <v>91</v>
      </c>
      <c r="C38" s="321" t="s">
        <v>24</v>
      </c>
      <c r="D38" s="322" t="s">
        <v>25</v>
      </c>
      <c r="E38" s="323" t="s">
        <v>382</v>
      </c>
      <c r="F38" s="324"/>
      <c r="G38" s="324"/>
      <c r="H38" s="325"/>
      <c r="I38" s="324"/>
      <c r="J38" s="326" t="s">
        <v>383</v>
      </c>
      <c r="K38" s="324" t="s">
        <v>31</v>
      </c>
      <c r="L38" s="288"/>
      <c r="M38" s="118">
        <v>4.8300000000000003E-2</v>
      </c>
      <c r="N38" s="119">
        <v>0</v>
      </c>
      <c r="O38" s="327"/>
      <c r="P38" s="328" t="e">
        <v>#VALUE!</v>
      </c>
      <c r="Q38" s="329" t="e">
        <f>IF(J38="PROV SUM",N38,L38*P38)</f>
        <v>#VALUE!</v>
      </c>
      <c r="R38" s="287" t="e">
        <v>#N/A</v>
      </c>
      <c r="S38" s="287" t="e">
        <v>#N/A</v>
      </c>
      <c r="T38" s="329">
        <f>IF(J38="SC024",N38,IF(ISERROR(S38),"",IF(J38="PROV SUM",N38,L38*S38)))</f>
        <v>0</v>
      </c>
      <c r="U38" s="111"/>
      <c r="V38" s="324" t="s">
        <v>31</v>
      </c>
      <c r="W38" s="288">
        <v>6</v>
      </c>
      <c r="X38" s="287">
        <f>SUM(Y34+Y35+Y36+Y56+Y58)*0.0483</f>
        <v>329.67107039999996</v>
      </c>
      <c r="Y38" s="328">
        <f>X38*W38</f>
        <v>1978.0264223999998</v>
      </c>
      <c r="Z38" s="18"/>
      <c r="AA38" s="336">
        <v>1</v>
      </c>
      <c r="AB38" s="337">
        <f t="shared" si="1"/>
        <v>1978.0264223999998</v>
      </c>
      <c r="AC38" s="338">
        <v>0</v>
      </c>
      <c r="AD38" s="339">
        <f t="shared" si="2"/>
        <v>0</v>
      </c>
      <c r="AE38" s="340">
        <f t="shared" si="3"/>
        <v>1978.0264223999998</v>
      </c>
      <c r="AF38" s="595" t="s">
        <v>793</v>
      </c>
    </row>
    <row r="39" spans="1:32" x14ac:dyDescent="0.25">
      <c r="A39" s="21"/>
      <c r="B39" s="320" t="s">
        <v>91</v>
      </c>
      <c r="C39" s="321" t="s">
        <v>312</v>
      </c>
      <c r="D39" s="322" t="s">
        <v>378</v>
      </c>
      <c r="E39" s="323"/>
      <c r="F39" s="324"/>
      <c r="G39" s="324"/>
      <c r="H39" s="325"/>
      <c r="I39" s="324"/>
      <c r="J39" s="326"/>
      <c r="K39" s="324"/>
      <c r="L39" s="288"/>
      <c r="M39" s="326"/>
      <c r="N39" s="119"/>
      <c r="O39" s="327"/>
      <c r="P39" s="347"/>
      <c r="Q39" s="348"/>
      <c r="R39" s="348"/>
      <c r="S39" s="348"/>
      <c r="T39" s="348"/>
      <c r="U39" s="111"/>
      <c r="V39" s="324"/>
      <c r="W39" s="288"/>
      <c r="X39" s="348"/>
      <c r="Y39" s="328">
        <f t="shared" si="0"/>
        <v>0</v>
      </c>
      <c r="Z39" s="18"/>
      <c r="AA39" s="336">
        <v>0</v>
      </c>
      <c r="AB39" s="337">
        <f t="shared" si="1"/>
        <v>0</v>
      </c>
      <c r="AC39" s="338">
        <v>0</v>
      </c>
      <c r="AD39" s="339">
        <f t="shared" si="2"/>
        <v>0</v>
      </c>
      <c r="AE39" s="340">
        <f t="shared" si="3"/>
        <v>0</v>
      </c>
    </row>
    <row r="40" spans="1:32" ht="30.75" x14ac:dyDescent="0.25">
      <c r="A40" s="21"/>
      <c r="B40" s="320" t="s">
        <v>91</v>
      </c>
      <c r="C40" s="321" t="s">
        <v>312</v>
      </c>
      <c r="D40" s="322" t="s">
        <v>25</v>
      </c>
      <c r="E40" s="323" t="s">
        <v>447</v>
      </c>
      <c r="F40" s="324"/>
      <c r="G40" s="324"/>
      <c r="H40" s="325">
        <v>7.3159999999999998</v>
      </c>
      <c r="I40" s="324"/>
      <c r="J40" s="326" t="s">
        <v>379</v>
      </c>
      <c r="K40" s="324" t="s">
        <v>380</v>
      </c>
      <c r="L40" s="288">
        <v>1</v>
      </c>
      <c r="M40" s="349">
        <v>400</v>
      </c>
      <c r="N40" s="119">
        <v>400</v>
      </c>
      <c r="O40" s="327"/>
      <c r="P40" s="328" t="e">
        <v>#VALUE!</v>
      </c>
      <c r="Q40" s="329">
        <f>IF(J40="PROV SUM",N40,L40*P40)</f>
        <v>400</v>
      </c>
      <c r="R40" s="287" t="s">
        <v>381</v>
      </c>
      <c r="S40" s="287" t="s">
        <v>381</v>
      </c>
      <c r="T40" s="329">
        <f>IF(J40="SC024",N40,IF(ISERROR(S40),"",IF(J40="PROV SUM",N40,L40*S40)))</f>
        <v>400</v>
      </c>
      <c r="U40" s="111"/>
      <c r="V40" s="324" t="s">
        <v>380</v>
      </c>
      <c r="W40" s="288">
        <v>1</v>
      </c>
      <c r="X40" s="287" t="s">
        <v>381</v>
      </c>
      <c r="Y40" s="328">
        <v>400</v>
      </c>
      <c r="Z40" s="18"/>
      <c r="AA40" s="336">
        <v>0</v>
      </c>
      <c r="AB40" s="337">
        <f t="shared" si="1"/>
        <v>0</v>
      </c>
      <c r="AC40" s="338">
        <v>0</v>
      </c>
      <c r="AD40" s="339">
        <f t="shared" si="2"/>
        <v>0</v>
      </c>
      <c r="AE40" s="340">
        <f t="shared" si="3"/>
        <v>0</v>
      </c>
    </row>
    <row r="41" spans="1:32" ht="15.75" x14ac:dyDescent="0.25">
      <c r="A41" s="15"/>
      <c r="B41" s="85" t="s">
        <v>91</v>
      </c>
      <c r="C41" s="88" t="s">
        <v>341</v>
      </c>
      <c r="D41" s="87" t="s">
        <v>378</v>
      </c>
      <c r="E41" s="88"/>
      <c r="F41" s="350"/>
      <c r="G41" s="350"/>
      <c r="H41" s="89"/>
      <c r="I41" s="350"/>
      <c r="J41" s="88"/>
      <c r="K41" s="90"/>
      <c r="L41" s="288"/>
      <c r="M41" s="91"/>
      <c r="N41" s="119"/>
      <c r="O41" s="327"/>
      <c r="P41" s="347"/>
      <c r="Q41" s="348"/>
      <c r="R41" s="348"/>
      <c r="S41" s="348"/>
      <c r="T41" s="348"/>
      <c r="U41" s="111"/>
      <c r="V41" s="90"/>
      <c r="W41" s="288"/>
      <c r="X41" s="348"/>
      <c r="Y41" s="328">
        <f t="shared" si="0"/>
        <v>0</v>
      </c>
      <c r="Z41" s="18"/>
      <c r="AA41" s="336">
        <v>0</v>
      </c>
      <c r="AB41" s="337">
        <f t="shared" si="1"/>
        <v>0</v>
      </c>
      <c r="AC41" s="338">
        <v>0</v>
      </c>
      <c r="AD41" s="339">
        <f t="shared" si="2"/>
        <v>0</v>
      </c>
      <c r="AE41" s="340">
        <f t="shared" si="3"/>
        <v>0</v>
      </c>
    </row>
    <row r="42" spans="1:32" ht="45" x14ac:dyDescent="0.25">
      <c r="A42" s="15"/>
      <c r="B42" s="85" t="s">
        <v>91</v>
      </c>
      <c r="C42" s="88" t="s">
        <v>341</v>
      </c>
      <c r="D42" s="87" t="s">
        <v>25</v>
      </c>
      <c r="E42" s="88" t="s">
        <v>352</v>
      </c>
      <c r="F42" s="324"/>
      <c r="G42" s="324"/>
      <c r="H42" s="89">
        <v>104</v>
      </c>
      <c r="I42" s="324"/>
      <c r="J42" s="88" t="s">
        <v>353</v>
      </c>
      <c r="K42" s="324" t="s">
        <v>311</v>
      </c>
      <c r="L42" s="92">
        <v>2</v>
      </c>
      <c r="M42" s="91">
        <v>3.44</v>
      </c>
      <c r="N42" s="93">
        <v>6.88</v>
      </c>
      <c r="O42" s="327"/>
      <c r="P42" s="328" t="e">
        <v>#VALUE!</v>
      </c>
      <c r="Q42" s="329" t="e">
        <f t="shared" ref="Q42:Q50" si="4">IF(J42="PROV SUM",N42,L42*P42)</f>
        <v>#VALUE!</v>
      </c>
      <c r="R42" s="287">
        <v>0</v>
      </c>
      <c r="S42" s="287">
        <v>3.0495599999999996</v>
      </c>
      <c r="T42" s="329">
        <f t="shared" ref="T42:T50" si="5">IF(J42="SC024",N42,IF(ISERROR(S42),"",IF(J42="PROV SUM",N42,L42*S42)))</f>
        <v>6.0991199999999992</v>
      </c>
      <c r="U42" s="111"/>
      <c r="V42" s="324" t="s">
        <v>311</v>
      </c>
      <c r="W42" s="92">
        <v>2</v>
      </c>
      <c r="X42" s="287">
        <v>3.0495599999999996</v>
      </c>
      <c r="Y42" s="328">
        <f t="shared" si="0"/>
        <v>6.0991199999999992</v>
      </c>
      <c r="Z42" s="18"/>
      <c r="AA42" s="336">
        <v>0</v>
      </c>
      <c r="AB42" s="337">
        <f t="shared" si="1"/>
        <v>0</v>
      </c>
      <c r="AC42" s="338">
        <v>0</v>
      </c>
      <c r="AD42" s="339">
        <f t="shared" si="2"/>
        <v>0</v>
      </c>
      <c r="AE42" s="340">
        <f t="shared" si="3"/>
        <v>0</v>
      </c>
    </row>
    <row r="43" spans="1:32" ht="90" x14ac:dyDescent="0.25">
      <c r="A43" s="15"/>
      <c r="B43" s="85" t="s">
        <v>91</v>
      </c>
      <c r="C43" s="88" t="s">
        <v>341</v>
      </c>
      <c r="D43" s="87" t="s">
        <v>25</v>
      </c>
      <c r="E43" s="88" t="s">
        <v>366</v>
      </c>
      <c r="F43" s="350"/>
      <c r="G43" s="350"/>
      <c r="H43" s="89">
        <v>115</v>
      </c>
      <c r="I43" s="350"/>
      <c r="J43" s="88" t="s">
        <v>367</v>
      </c>
      <c r="K43" s="90" t="s">
        <v>311</v>
      </c>
      <c r="L43" s="92">
        <v>2</v>
      </c>
      <c r="M43" s="91">
        <v>70.11</v>
      </c>
      <c r="N43" s="93">
        <v>140.22</v>
      </c>
      <c r="O43" s="327"/>
      <c r="P43" s="328" t="e">
        <v>#VALUE!</v>
      </c>
      <c r="Q43" s="329" t="e">
        <f t="shared" si="4"/>
        <v>#VALUE!</v>
      </c>
      <c r="R43" s="287">
        <v>0</v>
      </c>
      <c r="S43" s="287">
        <v>56.088000000000001</v>
      </c>
      <c r="T43" s="329">
        <f t="shared" si="5"/>
        <v>112.176</v>
      </c>
      <c r="U43" s="111"/>
      <c r="V43" s="90" t="s">
        <v>311</v>
      </c>
      <c r="W43" s="92">
        <v>2</v>
      </c>
      <c r="X43" s="287">
        <v>56.088000000000001</v>
      </c>
      <c r="Y43" s="328">
        <f t="shared" si="0"/>
        <v>112.176</v>
      </c>
      <c r="Z43" s="18"/>
      <c r="AA43" s="336">
        <v>0</v>
      </c>
      <c r="AB43" s="337">
        <f t="shared" si="1"/>
        <v>0</v>
      </c>
      <c r="AC43" s="338">
        <v>0</v>
      </c>
      <c r="AD43" s="339">
        <f t="shared" si="2"/>
        <v>0</v>
      </c>
      <c r="AE43" s="340">
        <f t="shared" si="3"/>
        <v>0</v>
      </c>
    </row>
    <row r="44" spans="1:32" ht="90.75" x14ac:dyDescent="0.25">
      <c r="A44" s="15"/>
      <c r="B44" s="85" t="s">
        <v>91</v>
      </c>
      <c r="C44" s="88" t="s">
        <v>341</v>
      </c>
      <c r="D44" s="87" t="s">
        <v>25</v>
      </c>
      <c r="E44" s="94" t="s">
        <v>370</v>
      </c>
      <c r="F44" s="350"/>
      <c r="G44" s="350"/>
      <c r="H44" s="89">
        <v>186</v>
      </c>
      <c r="I44" s="350"/>
      <c r="J44" s="96" t="s">
        <v>371</v>
      </c>
      <c r="K44" s="90" t="s">
        <v>311</v>
      </c>
      <c r="L44" s="92">
        <v>1</v>
      </c>
      <c r="M44" s="91">
        <v>86.88</v>
      </c>
      <c r="N44" s="93">
        <v>86.88</v>
      </c>
      <c r="O44" s="327"/>
      <c r="P44" s="328" t="e">
        <v>#VALUE!</v>
      </c>
      <c r="Q44" s="329" t="e">
        <f t="shared" si="4"/>
        <v>#VALUE!</v>
      </c>
      <c r="R44" s="287">
        <v>0</v>
      </c>
      <c r="S44" s="287">
        <v>69.504000000000005</v>
      </c>
      <c r="T44" s="329">
        <f t="shared" si="5"/>
        <v>69.504000000000005</v>
      </c>
      <c r="U44" s="111"/>
      <c r="V44" s="90" t="s">
        <v>311</v>
      </c>
      <c r="W44" s="92">
        <v>1</v>
      </c>
      <c r="X44" s="287">
        <v>69.504000000000005</v>
      </c>
      <c r="Y44" s="328">
        <f t="shared" si="0"/>
        <v>69.504000000000005</v>
      </c>
      <c r="Z44" s="18"/>
      <c r="AA44" s="336">
        <v>0</v>
      </c>
      <c r="AB44" s="337">
        <f t="shared" si="1"/>
        <v>0</v>
      </c>
      <c r="AC44" s="338">
        <v>0</v>
      </c>
      <c r="AD44" s="339">
        <f t="shared" si="2"/>
        <v>0</v>
      </c>
      <c r="AE44" s="340">
        <f t="shared" si="3"/>
        <v>0</v>
      </c>
    </row>
    <row r="45" spans="1:32" ht="90" x14ac:dyDescent="0.25">
      <c r="A45" s="15"/>
      <c r="B45" s="85" t="s">
        <v>91</v>
      </c>
      <c r="C45" s="88" t="s">
        <v>341</v>
      </c>
      <c r="D45" s="87" t="s">
        <v>25</v>
      </c>
      <c r="E45" s="97" t="s">
        <v>348</v>
      </c>
      <c r="F45" s="350"/>
      <c r="G45" s="350"/>
      <c r="H45" s="89">
        <v>189</v>
      </c>
      <c r="I45" s="350"/>
      <c r="J45" s="110" t="s">
        <v>349</v>
      </c>
      <c r="K45" s="90" t="s">
        <v>311</v>
      </c>
      <c r="L45" s="92">
        <v>1</v>
      </c>
      <c r="M45" s="111">
        <v>152.85</v>
      </c>
      <c r="N45" s="93">
        <v>152.85</v>
      </c>
      <c r="O45" s="327"/>
      <c r="P45" s="328" t="e">
        <v>#VALUE!</v>
      </c>
      <c r="Q45" s="329" t="e">
        <f t="shared" si="4"/>
        <v>#VALUE!</v>
      </c>
      <c r="R45" s="287">
        <v>0</v>
      </c>
      <c r="S45" s="287">
        <v>135.50152499999999</v>
      </c>
      <c r="T45" s="329">
        <f t="shared" si="5"/>
        <v>135.50152499999999</v>
      </c>
      <c r="U45" s="111"/>
      <c r="V45" s="90" t="s">
        <v>311</v>
      </c>
      <c r="W45" s="92">
        <v>1</v>
      </c>
      <c r="X45" s="287">
        <v>135.50152499999999</v>
      </c>
      <c r="Y45" s="328">
        <f t="shared" si="0"/>
        <v>135.50152499999999</v>
      </c>
      <c r="Z45" s="18"/>
      <c r="AA45" s="336">
        <v>0</v>
      </c>
      <c r="AB45" s="337">
        <f t="shared" si="1"/>
        <v>0</v>
      </c>
      <c r="AC45" s="338">
        <v>0</v>
      </c>
      <c r="AD45" s="339">
        <f t="shared" si="2"/>
        <v>0</v>
      </c>
      <c r="AE45" s="340">
        <f t="shared" si="3"/>
        <v>0</v>
      </c>
    </row>
    <row r="46" spans="1:32" ht="15.75" x14ac:dyDescent="0.25">
      <c r="A46" s="15"/>
      <c r="B46" s="85" t="s">
        <v>91</v>
      </c>
      <c r="C46" s="88" t="s">
        <v>341</v>
      </c>
      <c r="D46" s="87" t="s">
        <v>25</v>
      </c>
      <c r="E46" s="97" t="s">
        <v>424</v>
      </c>
      <c r="F46" s="350"/>
      <c r="G46" s="350"/>
      <c r="H46" s="89">
        <v>190</v>
      </c>
      <c r="I46" s="350"/>
      <c r="J46" s="98" t="s">
        <v>379</v>
      </c>
      <c r="K46" s="90" t="s">
        <v>311</v>
      </c>
      <c r="L46" s="92">
        <v>1</v>
      </c>
      <c r="M46" s="99">
        <v>1500</v>
      </c>
      <c r="N46" s="93">
        <v>1500</v>
      </c>
      <c r="O46" s="327"/>
      <c r="P46" s="328" t="e">
        <v>#VALUE!</v>
      </c>
      <c r="Q46" s="329">
        <f t="shared" si="4"/>
        <v>1500</v>
      </c>
      <c r="R46" s="287" t="s">
        <v>381</v>
      </c>
      <c r="S46" s="287" t="s">
        <v>381</v>
      </c>
      <c r="T46" s="329">
        <f t="shared" si="5"/>
        <v>1500</v>
      </c>
      <c r="U46" s="111"/>
      <c r="V46" s="90" t="s">
        <v>311</v>
      </c>
      <c r="W46" s="92">
        <v>1</v>
      </c>
      <c r="X46" s="328">
        <v>1500</v>
      </c>
      <c r="Y46" s="328">
        <v>1500</v>
      </c>
      <c r="Z46" s="18"/>
      <c r="AA46" s="336">
        <v>0</v>
      </c>
      <c r="AB46" s="337">
        <f t="shared" si="1"/>
        <v>0</v>
      </c>
      <c r="AC46" s="338">
        <v>0</v>
      </c>
      <c r="AD46" s="339">
        <f t="shared" si="2"/>
        <v>0</v>
      </c>
      <c r="AE46" s="340">
        <f t="shared" si="3"/>
        <v>0</v>
      </c>
    </row>
    <row r="47" spans="1:32" ht="26.25" x14ac:dyDescent="0.25">
      <c r="A47" s="15"/>
      <c r="B47" s="85" t="s">
        <v>91</v>
      </c>
      <c r="C47" s="88" t="s">
        <v>341</v>
      </c>
      <c r="D47" s="87" t="s">
        <v>25</v>
      </c>
      <c r="E47" s="100" t="s">
        <v>425</v>
      </c>
      <c r="F47" s="350"/>
      <c r="G47" s="350"/>
      <c r="H47" s="89">
        <v>191</v>
      </c>
      <c r="I47" s="350"/>
      <c r="J47" s="98" t="s">
        <v>379</v>
      </c>
      <c r="K47" s="90" t="s">
        <v>311</v>
      </c>
      <c r="L47" s="92">
        <v>1</v>
      </c>
      <c r="M47" s="99">
        <v>100</v>
      </c>
      <c r="N47" s="93">
        <v>100</v>
      </c>
      <c r="O47" s="327"/>
      <c r="P47" s="328" t="e">
        <v>#VALUE!</v>
      </c>
      <c r="Q47" s="329">
        <f t="shared" si="4"/>
        <v>100</v>
      </c>
      <c r="R47" s="287" t="s">
        <v>381</v>
      </c>
      <c r="S47" s="287" t="s">
        <v>381</v>
      </c>
      <c r="T47" s="329">
        <f t="shared" si="5"/>
        <v>100</v>
      </c>
      <c r="U47" s="111"/>
      <c r="V47" s="90" t="s">
        <v>311</v>
      </c>
      <c r="W47" s="92">
        <v>1</v>
      </c>
      <c r="X47" s="328">
        <v>100</v>
      </c>
      <c r="Y47" s="328">
        <v>100</v>
      </c>
      <c r="Z47" s="18"/>
      <c r="AA47" s="336">
        <v>0</v>
      </c>
      <c r="AB47" s="337">
        <f t="shared" si="1"/>
        <v>0</v>
      </c>
      <c r="AC47" s="338">
        <v>0</v>
      </c>
      <c r="AD47" s="339">
        <f t="shared" si="2"/>
        <v>0</v>
      </c>
      <c r="AE47" s="340">
        <f t="shared" si="3"/>
        <v>0</v>
      </c>
    </row>
    <row r="48" spans="1:32" ht="15.75" x14ac:dyDescent="0.25">
      <c r="A48" s="15"/>
      <c r="B48" s="85" t="s">
        <v>91</v>
      </c>
      <c r="C48" s="88" t="s">
        <v>341</v>
      </c>
      <c r="D48" s="87" t="s">
        <v>25</v>
      </c>
      <c r="E48" s="100" t="s">
        <v>426</v>
      </c>
      <c r="F48" s="350"/>
      <c r="G48" s="350"/>
      <c r="H48" s="89">
        <v>192</v>
      </c>
      <c r="I48" s="350"/>
      <c r="J48" s="98" t="s">
        <v>379</v>
      </c>
      <c r="K48" s="90" t="s">
        <v>311</v>
      </c>
      <c r="L48" s="92">
        <v>1</v>
      </c>
      <c r="M48" s="99">
        <v>100</v>
      </c>
      <c r="N48" s="93">
        <v>100</v>
      </c>
      <c r="O48" s="327"/>
      <c r="P48" s="328" t="e">
        <v>#VALUE!</v>
      </c>
      <c r="Q48" s="329">
        <f t="shared" si="4"/>
        <v>100</v>
      </c>
      <c r="R48" s="287" t="s">
        <v>381</v>
      </c>
      <c r="S48" s="287" t="s">
        <v>381</v>
      </c>
      <c r="T48" s="329">
        <f t="shared" si="5"/>
        <v>100</v>
      </c>
      <c r="U48" s="111"/>
      <c r="V48" s="90" t="s">
        <v>311</v>
      </c>
      <c r="W48" s="92">
        <v>1</v>
      </c>
      <c r="X48" s="328">
        <v>100</v>
      </c>
      <c r="Y48" s="328">
        <v>100</v>
      </c>
      <c r="Z48" s="18"/>
      <c r="AA48" s="336">
        <v>0</v>
      </c>
      <c r="AB48" s="337">
        <f t="shared" si="1"/>
        <v>0</v>
      </c>
      <c r="AC48" s="338">
        <v>0</v>
      </c>
      <c r="AD48" s="339">
        <f t="shared" si="2"/>
        <v>0</v>
      </c>
      <c r="AE48" s="340">
        <f t="shared" si="3"/>
        <v>0</v>
      </c>
    </row>
    <row r="49" spans="1:33" ht="15.75" x14ac:dyDescent="0.25">
      <c r="A49" s="15"/>
      <c r="B49" s="85" t="s">
        <v>91</v>
      </c>
      <c r="C49" s="88" t="s">
        <v>341</v>
      </c>
      <c r="D49" s="87" t="s">
        <v>25</v>
      </c>
      <c r="E49" s="100" t="s">
        <v>427</v>
      </c>
      <c r="F49" s="350"/>
      <c r="G49" s="350"/>
      <c r="H49" s="89">
        <v>193</v>
      </c>
      <c r="I49" s="350"/>
      <c r="J49" s="98" t="s">
        <v>379</v>
      </c>
      <c r="K49" s="90" t="s">
        <v>311</v>
      </c>
      <c r="L49" s="92">
        <v>1</v>
      </c>
      <c r="M49" s="99">
        <v>100</v>
      </c>
      <c r="N49" s="93">
        <v>100</v>
      </c>
      <c r="O49" s="327"/>
      <c r="P49" s="328" t="e">
        <v>#VALUE!</v>
      </c>
      <c r="Q49" s="329">
        <f t="shared" si="4"/>
        <v>100</v>
      </c>
      <c r="R49" s="287" t="s">
        <v>381</v>
      </c>
      <c r="S49" s="287" t="s">
        <v>381</v>
      </c>
      <c r="T49" s="329">
        <f t="shared" si="5"/>
        <v>100</v>
      </c>
      <c r="U49" s="111"/>
      <c r="V49" s="90" t="s">
        <v>311</v>
      </c>
      <c r="W49" s="92">
        <v>1</v>
      </c>
      <c r="X49" s="328">
        <v>100</v>
      </c>
      <c r="Y49" s="328">
        <v>100</v>
      </c>
      <c r="Z49" s="18"/>
      <c r="AA49" s="336">
        <v>0</v>
      </c>
      <c r="AB49" s="337">
        <f t="shared" si="1"/>
        <v>0</v>
      </c>
      <c r="AC49" s="338">
        <v>0</v>
      </c>
      <c r="AD49" s="339">
        <f t="shared" si="2"/>
        <v>0</v>
      </c>
      <c r="AE49" s="340">
        <f t="shared" si="3"/>
        <v>0</v>
      </c>
    </row>
    <row r="50" spans="1:33" ht="15.75" x14ac:dyDescent="0.25">
      <c r="A50" s="21"/>
      <c r="B50" s="85" t="s">
        <v>91</v>
      </c>
      <c r="C50" s="88" t="s">
        <v>341</v>
      </c>
      <c r="D50" s="87" t="s">
        <v>25</v>
      </c>
      <c r="E50" s="100" t="s">
        <v>428</v>
      </c>
      <c r="F50" s="324"/>
      <c r="G50" s="324"/>
      <c r="H50" s="89">
        <v>194</v>
      </c>
      <c r="I50" s="324"/>
      <c r="J50" s="98" t="s">
        <v>379</v>
      </c>
      <c r="K50" s="90" t="s">
        <v>311</v>
      </c>
      <c r="L50" s="92">
        <v>1</v>
      </c>
      <c r="M50" s="99">
        <v>350</v>
      </c>
      <c r="N50" s="93">
        <v>350</v>
      </c>
      <c r="O50" s="327"/>
      <c r="P50" s="328" t="e">
        <v>#VALUE!</v>
      </c>
      <c r="Q50" s="329">
        <f t="shared" si="4"/>
        <v>350</v>
      </c>
      <c r="R50" s="287" t="s">
        <v>381</v>
      </c>
      <c r="S50" s="287" t="str">
        <f>IF(R50&gt;0,R50,P50)</f>
        <v/>
      </c>
      <c r="T50" s="329">
        <f t="shared" si="5"/>
        <v>350</v>
      </c>
      <c r="U50" s="111"/>
      <c r="V50" s="90" t="s">
        <v>311</v>
      </c>
      <c r="W50" s="92">
        <v>1</v>
      </c>
      <c r="X50" s="328">
        <v>350</v>
      </c>
      <c r="Y50" s="328">
        <v>350</v>
      </c>
      <c r="Z50" s="18"/>
      <c r="AA50" s="336">
        <v>0</v>
      </c>
      <c r="AB50" s="337">
        <f t="shared" si="1"/>
        <v>0</v>
      </c>
      <c r="AC50" s="338">
        <v>0</v>
      </c>
      <c r="AD50" s="339">
        <f t="shared" si="2"/>
        <v>0</v>
      </c>
      <c r="AE50" s="340">
        <f t="shared" si="3"/>
        <v>0</v>
      </c>
    </row>
    <row r="51" spans="1:33" ht="75" x14ac:dyDescent="0.25">
      <c r="A51" s="21"/>
      <c r="B51" s="409" t="s">
        <v>91</v>
      </c>
      <c r="C51" s="383" t="s">
        <v>285</v>
      </c>
      <c r="D51" s="384" t="s">
        <v>25</v>
      </c>
      <c r="E51" s="385" t="s">
        <v>198</v>
      </c>
      <c r="F51" s="324"/>
      <c r="G51" s="324"/>
      <c r="H51" s="89"/>
      <c r="I51" s="324"/>
      <c r="J51" s="98"/>
      <c r="K51" s="90"/>
      <c r="L51" s="92"/>
      <c r="M51" s="99"/>
      <c r="N51" s="93"/>
      <c r="O51" s="327"/>
      <c r="P51" s="328"/>
      <c r="Q51" s="329"/>
      <c r="R51" s="287"/>
      <c r="S51" s="287"/>
      <c r="T51" s="329"/>
      <c r="U51" s="111"/>
      <c r="V51" s="372" t="s">
        <v>48</v>
      </c>
      <c r="W51" s="373">
        <v>6</v>
      </c>
      <c r="X51" s="374">
        <v>28.09</v>
      </c>
      <c r="Y51" s="328">
        <f t="shared" ref="Y51:Y72" si="6">W51*X51</f>
        <v>168.54</v>
      </c>
      <c r="Z51" s="18"/>
      <c r="AA51" s="336">
        <v>1</v>
      </c>
      <c r="AB51" s="337">
        <f t="shared" ref="AB51:AB72" si="7">Y51*AA51</f>
        <v>168.54</v>
      </c>
      <c r="AC51" s="338">
        <v>1</v>
      </c>
      <c r="AD51" s="339">
        <f t="shared" ref="AD51:AD72" si="8">Y51*AC51</f>
        <v>168.54</v>
      </c>
      <c r="AE51" s="340">
        <f t="shared" ref="AE51:AE72" si="9">AB51-AD51</f>
        <v>0</v>
      </c>
      <c r="AG51" s="591">
        <v>168.54</v>
      </c>
    </row>
    <row r="52" spans="1:33" ht="45" x14ac:dyDescent="0.25">
      <c r="A52" s="21"/>
      <c r="B52" s="409" t="s">
        <v>91</v>
      </c>
      <c r="C52" s="383" t="s">
        <v>285</v>
      </c>
      <c r="D52" s="384" t="s">
        <v>25</v>
      </c>
      <c r="E52" s="385" t="s">
        <v>254</v>
      </c>
      <c r="F52" s="324"/>
      <c r="G52" s="324"/>
      <c r="H52" s="89"/>
      <c r="I52" s="324"/>
      <c r="J52" s="98"/>
      <c r="K52" s="90"/>
      <c r="L52" s="92"/>
      <c r="M52" s="99"/>
      <c r="N52" s="93"/>
      <c r="O52" s="327"/>
      <c r="P52" s="328"/>
      <c r="Q52" s="329"/>
      <c r="R52" s="287"/>
      <c r="S52" s="287"/>
      <c r="T52" s="329"/>
      <c r="U52" s="111"/>
      <c r="V52" s="372" t="s">
        <v>652</v>
      </c>
      <c r="W52" s="373">
        <v>4</v>
      </c>
      <c r="X52" s="374">
        <v>17.600000000000001</v>
      </c>
      <c r="Y52" s="328">
        <f t="shared" si="6"/>
        <v>70.400000000000006</v>
      </c>
      <c r="Z52" s="18"/>
      <c r="AA52" s="336">
        <v>1</v>
      </c>
      <c r="AB52" s="337">
        <f t="shared" si="7"/>
        <v>70.400000000000006</v>
      </c>
      <c r="AC52" s="338">
        <v>1</v>
      </c>
      <c r="AD52" s="339">
        <f t="shared" si="8"/>
        <v>70.400000000000006</v>
      </c>
      <c r="AE52" s="340">
        <f t="shared" si="9"/>
        <v>0</v>
      </c>
      <c r="AG52" s="592">
        <v>70.400000000000006</v>
      </c>
    </row>
    <row r="53" spans="1:33" ht="60" x14ac:dyDescent="0.25">
      <c r="A53" s="21"/>
      <c r="B53" s="409" t="s">
        <v>91</v>
      </c>
      <c r="C53" s="383" t="s">
        <v>164</v>
      </c>
      <c r="D53" s="384" t="s">
        <v>25</v>
      </c>
      <c r="E53" s="385" t="s">
        <v>185</v>
      </c>
      <c r="F53" s="324"/>
      <c r="G53" s="324"/>
      <c r="H53" s="89"/>
      <c r="I53" s="324"/>
      <c r="J53" s="98"/>
      <c r="K53" s="90"/>
      <c r="L53" s="92"/>
      <c r="M53" s="99"/>
      <c r="N53" s="93"/>
      <c r="O53" s="327"/>
      <c r="P53" s="328"/>
      <c r="Q53" s="329"/>
      <c r="R53" s="287"/>
      <c r="S53" s="287"/>
      <c r="T53" s="329"/>
      <c r="U53" s="111"/>
      <c r="V53" s="372" t="s">
        <v>652</v>
      </c>
      <c r="W53" s="373">
        <v>10</v>
      </c>
      <c r="X53" s="374">
        <v>4.04</v>
      </c>
      <c r="Y53" s="328">
        <f t="shared" si="6"/>
        <v>40.4</v>
      </c>
      <c r="Z53" s="18"/>
      <c r="AA53" s="336">
        <v>1</v>
      </c>
      <c r="AB53" s="337">
        <f t="shared" si="7"/>
        <v>40.4</v>
      </c>
      <c r="AC53" s="338">
        <v>1</v>
      </c>
      <c r="AD53" s="339">
        <f t="shared" si="8"/>
        <v>40.4</v>
      </c>
      <c r="AE53" s="340">
        <f t="shared" si="9"/>
        <v>0</v>
      </c>
    </row>
    <row r="54" spans="1:33" s="593" customFormat="1" ht="60" x14ac:dyDescent="0.25">
      <c r="A54" s="21"/>
      <c r="B54" s="409" t="s">
        <v>91</v>
      </c>
      <c r="C54" s="383" t="s">
        <v>189</v>
      </c>
      <c r="D54" s="384"/>
      <c r="E54" s="619" t="s">
        <v>713</v>
      </c>
      <c r="F54" s="324"/>
      <c r="G54" s="324"/>
      <c r="H54" s="89"/>
      <c r="I54" s="324"/>
      <c r="J54" s="620"/>
      <c r="K54" s="621"/>
      <c r="L54" s="92"/>
      <c r="M54" s="622"/>
      <c r="N54" s="623"/>
      <c r="O54" s="327"/>
      <c r="P54" s="328"/>
      <c r="Q54" s="329"/>
      <c r="R54" s="287"/>
      <c r="S54" s="287"/>
      <c r="T54" s="329"/>
      <c r="U54" s="137"/>
      <c r="V54" s="372" t="s">
        <v>311</v>
      </c>
      <c r="W54" s="373">
        <v>1</v>
      </c>
      <c r="X54" s="374">
        <v>300</v>
      </c>
      <c r="Y54" s="328">
        <f t="shared" si="6"/>
        <v>300</v>
      </c>
      <c r="Z54" s="18"/>
      <c r="AA54" s="336">
        <v>1</v>
      </c>
      <c r="AB54" s="337">
        <f t="shared" si="7"/>
        <v>300</v>
      </c>
      <c r="AC54" s="338">
        <v>0</v>
      </c>
      <c r="AD54" s="339">
        <f t="shared" si="8"/>
        <v>0</v>
      </c>
      <c r="AE54" s="340">
        <f t="shared" si="9"/>
        <v>300</v>
      </c>
      <c r="AF54" s="600" t="s">
        <v>799</v>
      </c>
    </row>
    <row r="55" spans="1:33" ht="30" x14ac:dyDescent="0.25">
      <c r="A55" s="21"/>
      <c r="B55" s="409" t="s">
        <v>91</v>
      </c>
      <c r="C55" s="383" t="s">
        <v>164</v>
      </c>
      <c r="D55" s="384" t="s">
        <v>25</v>
      </c>
      <c r="E55" s="323" t="s">
        <v>670</v>
      </c>
      <c r="F55" s="324"/>
      <c r="G55" s="324"/>
      <c r="H55" s="89"/>
      <c r="I55" s="324"/>
      <c r="J55" s="98"/>
      <c r="K55" s="90"/>
      <c r="L55" s="92"/>
      <c r="M55" s="99"/>
      <c r="N55" s="93"/>
      <c r="O55" s="327"/>
      <c r="P55" s="328"/>
      <c r="Q55" s="329"/>
      <c r="R55" s="287"/>
      <c r="S55" s="287"/>
      <c r="T55" s="329"/>
      <c r="U55" s="111"/>
      <c r="V55" s="372" t="s">
        <v>652</v>
      </c>
      <c r="W55" s="373">
        <v>16</v>
      </c>
      <c r="X55" s="374">
        <v>143.43</v>
      </c>
      <c r="Y55" s="328">
        <f t="shared" si="6"/>
        <v>2294.88</v>
      </c>
      <c r="Z55" s="18"/>
      <c r="AA55" s="336">
        <v>1</v>
      </c>
      <c r="AB55" s="337">
        <f t="shared" si="7"/>
        <v>2294.88</v>
      </c>
      <c r="AC55" s="338">
        <v>1</v>
      </c>
      <c r="AD55" s="339">
        <f t="shared" si="8"/>
        <v>2294.88</v>
      </c>
      <c r="AE55" s="340">
        <f t="shared" si="9"/>
        <v>0</v>
      </c>
    </row>
    <row r="56" spans="1:33" ht="45" x14ac:dyDescent="0.25">
      <c r="A56" s="21"/>
      <c r="B56" s="409" t="s">
        <v>91</v>
      </c>
      <c r="C56" s="383" t="s">
        <v>24</v>
      </c>
      <c r="D56" s="384" t="s">
        <v>25</v>
      </c>
      <c r="E56" s="323" t="s">
        <v>38</v>
      </c>
      <c r="F56" s="324"/>
      <c r="G56" s="324"/>
      <c r="H56" s="89"/>
      <c r="I56" s="324"/>
      <c r="J56" s="98"/>
      <c r="K56" s="90"/>
      <c r="L56" s="92"/>
      <c r="M56" s="99"/>
      <c r="N56" s="93"/>
      <c r="O56" s="327"/>
      <c r="P56" s="328"/>
      <c r="Q56" s="329"/>
      <c r="R56" s="287"/>
      <c r="S56" s="287"/>
      <c r="T56" s="329"/>
      <c r="U56" s="111"/>
      <c r="V56" s="372" t="s">
        <v>311</v>
      </c>
      <c r="W56" s="373">
        <v>1</v>
      </c>
      <c r="X56" s="374">
        <v>1663.7</v>
      </c>
      <c r="Y56" s="328">
        <f t="shared" si="6"/>
        <v>1663.7</v>
      </c>
      <c r="Z56" s="18"/>
      <c r="AA56" s="336">
        <v>1</v>
      </c>
      <c r="AB56" s="337">
        <f t="shared" si="7"/>
        <v>1663.7</v>
      </c>
      <c r="AC56" s="338">
        <v>0</v>
      </c>
      <c r="AD56" s="339">
        <f t="shared" si="8"/>
        <v>0</v>
      </c>
      <c r="AE56" s="340">
        <f t="shared" si="9"/>
        <v>1663.7</v>
      </c>
      <c r="AF56" s="589" t="s">
        <v>798</v>
      </c>
    </row>
    <row r="57" spans="1:33" x14ac:dyDescent="0.25">
      <c r="A57" s="21"/>
      <c r="B57" s="409" t="s">
        <v>91</v>
      </c>
      <c r="C57" s="383" t="s">
        <v>24</v>
      </c>
      <c r="D57" s="384" t="s">
        <v>25</v>
      </c>
      <c r="E57" s="323" t="s">
        <v>43</v>
      </c>
      <c r="F57" s="324"/>
      <c r="G57" s="324"/>
      <c r="H57" s="89"/>
      <c r="I57" s="324"/>
      <c r="J57" s="98"/>
      <c r="K57" s="90"/>
      <c r="L57" s="92"/>
      <c r="M57" s="99"/>
      <c r="N57" s="93"/>
      <c r="O57" s="327"/>
      <c r="P57" s="328"/>
      <c r="Q57" s="329"/>
      <c r="R57" s="287"/>
      <c r="S57" s="287"/>
      <c r="T57" s="329"/>
      <c r="U57" s="111"/>
      <c r="V57" s="372" t="s">
        <v>311</v>
      </c>
      <c r="W57" s="373">
        <v>1</v>
      </c>
      <c r="X57" s="374">
        <v>1069.3399999999999</v>
      </c>
      <c r="Y57" s="328">
        <f t="shared" si="6"/>
        <v>1069.3399999999999</v>
      </c>
      <c r="Z57" s="18"/>
      <c r="AA57" s="336">
        <v>1</v>
      </c>
      <c r="AB57" s="337">
        <f t="shared" si="7"/>
        <v>1069.3399999999999</v>
      </c>
      <c r="AC57" s="338">
        <v>1</v>
      </c>
      <c r="AD57" s="339">
        <f t="shared" si="8"/>
        <v>1069.3399999999999</v>
      </c>
      <c r="AE57" s="340">
        <f t="shared" si="9"/>
        <v>0</v>
      </c>
      <c r="AF57" s="589"/>
    </row>
    <row r="58" spans="1:33" ht="45" x14ac:dyDescent="0.25">
      <c r="A58" s="21"/>
      <c r="B58" s="409" t="s">
        <v>91</v>
      </c>
      <c r="C58" s="383" t="s">
        <v>24</v>
      </c>
      <c r="D58" s="384" t="s">
        <v>25</v>
      </c>
      <c r="E58" s="385" t="s">
        <v>714</v>
      </c>
      <c r="F58" s="324"/>
      <c r="G58" s="324"/>
      <c r="H58" s="89"/>
      <c r="I58" s="324"/>
      <c r="J58" s="98"/>
      <c r="K58" s="90"/>
      <c r="L58" s="92"/>
      <c r="M58" s="99"/>
      <c r="N58" s="93"/>
      <c r="O58" s="327"/>
      <c r="P58" s="328"/>
      <c r="Q58" s="329"/>
      <c r="R58" s="287"/>
      <c r="S58" s="287"/>
      <c r="T58" s="329"/>
      <c r="U58" s="111"/>
      <c r="V58" s="372" t="s">
        <v>48</v>
      </c>
      <c r="W58" s="373">
        <v>16</v>
      </c>
      <c r="X58" s="374">
        <v>76.098399999999998</v>
      </c>
      <c r="Y58" s="328">
        <f t="shared" si="6"/>
        <v>1217.5744</v>
      </c>
      <c r="Z58" s="18"/>
      <c r="AA58" s="336">
        <v>1</v>
      </c>
      <c r="AB58" s="337">
        <f t="shared" si="7"/>
        <v>1217.5744</v>
      </c>
      <c r="AC58" s="338">
        <v>0</v>
      </c>
      <c r="AD58" s="339">
        <f t="shared" si="8"/>
        <v>0</v>
      </c>
      <c r="AE58" s="340">
        <f t="shared" si="9"/>
        <v>1217.5744</v>
      </c>
      <c r="AF58" s="589" t="s">
        <v>798</v>
      </c>
    </row>
    <row r="59" spans="1:33" ht="120" x14ac:dyDescent="0.25">
      <c r="A59" s="21"/>
      <c r="B59" s="409" t="s">
        <v>91</v>
      </c>
      <c r="C59" s="383" t="s">
        <v>72</v>
      </c>
      <c r="D59" s="384" t="s">
        <v>25</v>
      </c>
      <c r="E59" s="385" t="s">
        <v>662</v>
      </c>
      <c r="F59" s="324"/>
      <c r="G59" s="324"/>
      <c r="H59" s="89"/>
      <c r="I59" s="324"/>
      <c r="J59" s="98"/>
      <c r="K59" s="90"/>
      <c r="L59" s="92"/>
      <c r="M59" s="99"/>
      <c r="N59" s="93"/>
      <c r="O59" s="327"/>
      <c r="P59" s="328"/>
      <c r="Q59" s="329"/>
      <c r="R59" s="287"/>
      <c r="S59" s="287"/>
      <c r="T59" s="329"/>
      <c r="U59" s="111"/>
      <c r="V59" s="372" t="s">
        <v>79</v>
      </c>
      <c r="W59" s="373">
        <v>40</v>
      </c>
      <c r="X59" s="374">
        <v>69.040000000000006</v>
      </c>
      <c r="Y59" s="328">
        <f t="shared" si="6"/>
        <v>2761.6000000000004</v>
      </c>
      <c r="Z59" s="18"/>
      <c r="AA59" s="336">
        <v>1</v>
      </c>
      <c r="AB59" s="337">
        <f t="shared" si="7"/>
        <v>2761.6000000000004</v>
      </c>
      <c r="AC59" s="338">
        <v>1</v>
      </c>
      <c r="AD59" s="339">
        <f t="shared" si="8"/>
        <v>2761.6000000000004</v>
      </c>
      <c r="AE59" s="340">
        <f t="shared" si="9"/>
        <v>0</v>
      </c>
    </row>
    <row r="60" spans="1:33" ht="30" x14ac:dyDescent="0.25">
      <c r="A60" s="21"/>
      <c r="B60" s="409" t="s">
        <v>91</v>
      </c>
      <c r="C60" s="383" t="s">
        <v>72</v>
      </c>
      <c r="D60" s="384" t="s">
        <v>25</v>
      </c>
      <c r="E60" s="385" t="s">
        <v>663</v>
      </c>
      <c r="F60" s="324"/>
      <c r="G60" s="324"/>
      <c r="H60" s="89"/>
      <c r="I60" s="324"/>
      <c r="J60" s="98"/>
      <c r="K60" s="90"/>
      <c r="L60" s="92"/>
      <c r="M60" s="99"/>
      <c r="N60" s="93"/>
      <c r="O60" s="327"/>
      <c r="P60" s="328"/>
      <c r="Q60" s="329"/>
      <c r="R60" s="287"/>
      <c r="S60" s="287"/>
      <c r="T60" s="329"/>
      <c r="U60" s="111"/>
      <c r="V60" s="372" t="s">
        <v>75</v>
      </c>
      <c r="W60" s="373">
        <v>40</v>
      </c>
      <c r="X60" s="374">
        <v>11.016</v>
      </c>
      <c r="Y60" s="328">
        <f t="shared" si="6"/>
        <v>440.64</v>
      </c>
      <c r="Z60" s="18"/>
      <c r="AA60" s="336">
        <v>1</v>
      </c>
      <c r="AB60" s="337">
        <f t="shared" si="7"/>
        <v>440.64</v>
      </c>
      <c r="AC60" s="338">
        <v>1</v>
      </c>
      <c r="AD60" s="339">
        <f t="shared" si="8"/>
        <v>440.64</v>
      </c>
      <c r="AE60" s="340">
        <f t="shared" si="9"/>
        <v>0</v>
      </c>
    </row>
    <row r="61" spans="1:33" ht="75" x14ac:dyDescent="0.25">
      <c r="A61" s="21"/>
      <c r="B61" s="409" t="s">
        <v>91</v>
      </c>
      <c r="C61" s="383" t="s">
        <v>72</v>
      </c>
      <c r="D61" s="384" t="s">
        <v>25</v>
      </c>
      <c r="E61" s="385" t="s">
        <v>666</v>
      </c>
      <c r="F61" s="324"/>
      <c r="G61" s="324"/>
      <c r="H61" s="89"/>
      <c r="I61" s="324"/>
      <c r="J61" s="98"/>
      <c r="K61" s="90"/>
      <c r="L61" s="92"/>
      <c r="M61" s="99"/>
      <c r="N61" s="93"/>
      <c r="O61" s="327"/>
      <c r="P61" s="328"/>
      <c r="Q61" s="329"/>
      <c r="R61" s="287"/>
      <c r="S61" s="287"/>
      <c r="T61" s="329"/>
      <c r="U61" s="111"/>
      <c r="V61" s="372" t="s">
        <v>139</v>
      </c>
      <c r="W61" s="373">
        <v>1</v>
      </c>
      <c r="X61" s="374">
        <v>130.12800000000001</v>
      </c>
      <c r="Y61" s="328">
        <f t="shared" si="6"/>
        <v>130.12800000000001</v>
      </c>
      <c r="Z61" s="18"/>
      <c r="AA61" s="336">
        <v>1</v>
      </c>
      <c r="AB61" s="337">
        <f t="shared" si="7"/>
        <v>130.12800000000001</v>
      </c>
      <c r="AC61" s="338">
        <v>1</v>
      </c>
      <c r="AD61" s="339">
        <f t="shared" si="8"/>
        <v>130.12800000000001</v>
      </c>
      <c r="AE61" s="340">
        <f t="shared" si="9"/>
        <v>0</v>
      </c>
    </row>
    <row r="62" spans="1:33" ht="45" x14ac:dyDescent="0.25">
      <c r="A62" s="21"/>
      <c r="B62" s="409" t="s">
        <v>91</v>
      </c>
      <c r="C62" s="383" t="s">
        <v>72</v>
      </c>
      <c r="D62" s="384" t="s">
        <v>25</v>
      </c>
      <c r="E62" s="385" t="s">
        <v>698</v>
      </c>
      <c r="F62" s="324"/>
      <c r="G62" s="324"/>
      <c r="H62" s="89"/>
      <c r="I62" s="324"/>
      <c r="J62" s="98"/>
      <c r="K62" s="90"/>
      <c r="L62" s="92"/>
      <c r="M62" s="99"/>
      <c r="N62" s="93"/>
      <c r="O62" s="327"/>
      <c r="P62" s="328"/>
      <c r="Q62" s="329"/>
      <c r="R62" s="287"/>
      <c r="S62" s="287"/>
      <c r="T62" s="329"/>
      <c r="U62" s="111"/>
      <c r="V62" s="372" t="s">
        <v>104</v>
      </c>
      <c r="W62" s="373">
        <v>9</v>
      </c>
      <c r="X62" s="374">
        <v>110.70400000000001</v>
      </c>
      <c r="Y62" s="328">
        <f t="shared" si="6"/>
        <v>996.33600000000001</v>
      </c>
      <c r="Z62" s="18"/>
      <c r="AA62" s="336">
        <v>1</v>
      </c>
      <c r="AB62" s="337">
        <f t="shared" si="7"/>
        <v>996.33600000000001</v>
      </c>
      <c r="AC62" s="338">
        <v>0</v>
      </c>
      <c r="AD62" s="339">
        <f t="shared" si="8"/>
        <v>0</v>
      </c>
      <c r="AE62" s="340">
        <f t="shared" si="9"/>
        <v>996.33600000000001</v>
      </c>
      <c r="AF62" s="595" t="s">
        <v>782</v>
      </c>
    </row>
    <row r="63" spans="1:33" x14ac:dyDescent="0.25">
      <c r="A63" s="21"/>
      <c r="B63" s="409" t="s">
        <v>91</v>
      </c>
      <c r="C63" s="383" t="s">
        <v>72</v>
      </c>
      <c r="D63" s="384" t="s">
        <v>25</v>
      </c>
      <c r="E63" s="385" t="s">
        <v>710</v>
      </c>
      <c r="F63" s="324"/>
      <c r="G63" s="324"/>
      <c r="H63" s="89"/>
      <c r="I63" s="324"/>
      <c r="J63" s="98"/>
      <c r="K63" s="90"/>
      <c r="L63" s="92"/>
      <c r="M63" s="99"/>
      <c r="N63" s="93"/>
      <c r="O63" s="327"/>
      <c r="P63" s="328"/>
      <c r="Q63" s="329"/>
      <c r="R63" s="287"/>
      <c r="S63" s="287"/>
      <c r="T63" s="329"/>
      <c r="U63" s="111"/>
      <c r="V63" s="372"/>
      <c r="W63" s="373"/>
      <c r="X63" s="374">
        <v>0</v>
      </c>
      <c r="Y63" s="328">
        <f t="shared" si="6"/>
        <v>0</v>
      </c>
      <c r="Z63" s="18"/>
      <c r="AA63" s="336">
        <v>1</v>
      </c>
      <c r="AB63" s="337">
        <f t="shared" si="7"/>
        <v>0</v>
      </c>
      <c r="AC63" s="338">
        <v>1</v>
      </c>
      <c r="AD63" s="339">
        <f t="shared" si="8"/>
        <v>0</v>
      </c>
      <c r="AE63" s="340">
        <f t="shared" si="9"/>
        <v>0</v>
      </c>
    </row>
    <row r="64" spans="1:33" ht="30" x14ac:dyDescent="0.25">
      <c r="A64" s="21"/>
      <c r="B64" s="409" t="s">
        <v>91</v>
      </c>
      <c r="C64" s="383" t="s">
        <v>72</v>
      </c>
      <c r="D64" s="384" t="s">
        <v>25</v>
      </c>
      <c r="E64" s="385" t="s">
        <v>700</v>
      </c>
      <c r="F64" s="324"/>
      <c r="G64" s="324"/>
      <c r="H64" s="89"/>
      <c r="I64" s="324"/>
      <c r="J64" s="98"/>
      <c r="K64" s="90"/>
      <c r="L64" s="92"/>
      <c r="M64" s="99"/>
      <c r="N64" s="93"/>
      <c r="O64" s="327"/>
      <c r="P64" s="328"/>
      <c r="Q64" s="329"/>
      <c r="R64" s="287"/>
      <c r="S64" s="287"/>
      <c r="T64" s="329"/>
      <c r="U64" s="111"/>
      <c r="V64" s="372" t="s">
        <v>104</v>
      </c>
      <c r="W64" s="373">
        <v>8</v>
      </c>
      <c r="X64" s="374">
        <v>69.191999999999993</v>
      </c>
      <c r="Y64" s="328">
        <f t="shared" si="6"/>
        <v>553.53599999999994</v>
      </c>
      <c r="Z64" s="18"/>
      <c r="AA64" s="336">
        <v>1</v>
      </c>
      <c r="AB64" s="337">
        <f t="shared" si="7"/>
        <v>553.53599999999994</v>
      </c>
      <c r="AC64" s="338">
        <v>0</v>
      </c>
      <c r="AD64" s="339">
        <f t="shared" si="8"/>
        <v>0</v>
      </c>
      <c r="AE64" s="340">
        <f t="shared" si="9"/>
        <v>553.53599999999994</v>
      </c>
      <c r="AF64" s="591" t="s">
        <v>782</v>
      </c>
    </row>
    <row r="65" spans="1:32" ht="45" x14ac:dyDescent="0.25">
      <c r="A65" s="21"/>
      <c r="B65" s="409" t="s">
        <v>91</v>
      </c>
      <c r="C65" s="383" t="s">
        <v>72</v>
      </c>
      <c r="D65" s="384" t="s">
        <v>25</v>
      </c>
      <c r="E65" s="385" t="s">
        <v>701</v>
      </c>
      <c r="F65" s="324"/>
      <c r="G65" s="324"/>
      <c r="H65" s="89"/>
      <c r="I65" s="324"/>
      <c r="J65" s="98"/>
      <c r="K65" s="90"/>
      <c r="L65" s="92"/>
      <c r="M65" s="99"/>
      <c r="N65" s="93"/>
      <c r="O65" s="327"/>
      <c r="P65" s="328"/>
      <c r="Q65" s="329"/>
      <c r="R65" s="287"/>
      <c r="S65" s="287"/>
      <c r="T65" s="329"/>
      <c r="U65" s="111"/>
      <c r="V65" s="372" t="s">
        <v>104</v>
      </c>
      <c r="W65" s="373">
        <v>16</v>
      </c>
      <c r="X65" s="374">
        <v>46.472000000000008</v>
      </c>
      <c r="Y65" s="328">
        <f t="shared" si="6"/>
        <v>743.55200000000013</v>
      </c>
      <c r="Z65" s="18"/>
      <c r="AA65" s="336">
        <v>1</v>
      </c>
      <c r="AB65" s="337">
        <f t="shared" si="7"/>
        <v>743.55200000000013</v>
      </c>
      <c r="AC65" s="338">
        <v>0</v>
      </c>
      <c r="AD65" s="339">
        <f t="shared" si="8"/>
        <v>0</v>
      </c>
      <c r="AE65" s="340">
        <f t="shared" si="9"/>
        <v>743.55200000000013</v>
      </c>
      <c r="AF65" s="618" t="s">
        <v>782</v>
      </c>
    </row>
    <row r="66" spans="1:32" ht="45" x14ac:dyDescent="0.25">
      <c r="A66" s="21"/>
      <c r="B66" s="409" t="s">
        <v>91</v>
      </c>
      <c r="C66" s="383" t="s">
        <v>72</v>
      </c>
      <c r="D66" s="384" t="s">
        <v>25</v>
      </c>
      <c r="E66" s="385" t="s">
        <v>711</v>
      </c>
      <c r="F66" s="324"/>
      <c r="G66" s="324"/>
      <c r="H66" s="89"/>
      <c r="I66" s="324"/>
      <c r="J66" s="98"/>
      <c r="K66" s="90"/>
      <c r="L66" s="92"/>
      <c r="M66" s="99"/>
      <c r="N66" s="93"/>
      <c r="O66" s="327"/>
      <c r="P66" s="328"/>
      <c r="Q66" s="329"/>
      <c r="R66" s="287"/>
      <c r="S66" s="287"/>
      <c r="T66" s="329"/>
      <c r="U66" s="111"/>
      <c r="V66" s="372" t="s">
        <v>79</v>
      </c>
      <c r="W66" s="373">
        <v>1</v>
      </c>
      <c r="X66" s="374">
        <v>108.512</v>
      </c>
      <c r="Y66" s="328">
        <f t="shared" si="6"/>
        <v>108.512</v>
      </c>
      <c r="Z66" s="18"/>
      <c r="AA66" s="336">
        <v>1</v>
      </c>
      <c r="AB66" s="337">
        <f t="shared" si="7"/>
        <v>108.512</v>
      </c>
      <c r="AC66" s="338">
        <v>1</v>
      </c>
      <c r="AD66" s="339">
        <f t="shared" si="8"/>
        <v>108.512</v>
      </c>
      <c r="AE66" s="340">
        <f t="shared" si="9"/>
        <v>0</v>
      </c>
    </row>
    <row r="67" spans="1:32" ht="45" x14ac:dyDescent="0.25">
      <c r="A67" s="21"/>
      <c r="B67" s="409" t="s">
        <v>91</v>
      </c>
      <c r="C67" s="383" t="s">
        <v>72</v>
      </c>
      <c r="D67" s="384" t="s">
        <v>25</v>
      </c>
      <c r="E67" s="385" t="s">
        <v>668</v>
      </c>
      <c r="F67" s="324"/>
      <c r="G67" s="324"/>
      <c r="H67" s="89"/>
      <c r="I67" s="324"/>
      <c r="J67" s="98"/>
      <c r="K67" s="90"/>
      <c r="L67" s="92"/>
      <c r="M67" s="99"/>
      <c r="N67" s="93"/>
      <c r="O67" s="327"/>
      <c r="P67" s="328"/>
      <c r="Q67" s="329"/>
      <c r="R67" s="287"/>
      <c r="S67" s="287"/>
      <c r="T67" s="329"/>
      <c r="U67" s="111"/>
      <c r="V67" s="372" t="s">
        <v>104</v>
      </c>
      <c r="W67" s="373">
        <v>1</v>
      </c>
      <c r="X67" s="374">
        <v>55.655999999999999</v>
      </c>
      <c r="Y67" s="328">
        <f t="shared" si="6"/>
        <v>55.655999999999999</v>
      </c>
      <c r="Z67" s="18"/>
      <c r="AA67" s="336">
        <v>1</v>
      </c>
      <c r="AB67" s="337">
        <f t="shared" si="7"/>
        <v>55.655999999999999</v>
      </c>
      <c r="AC67" s="338">
        <v>1</v>
      </c>
      <c r="AD67" s="339">
        <f t="shared" si="8"/>
        <v>55.655999999999999</v>
      </c>
      <c r="AE67" s="340">
        <f t="shared" si="9"/>
        <v>0</v>
      </c>
    </row>
    <row r="68" spans="1:32" ht="30" x14ac:dyDescent="0.25">
      <c r="A68" s="21"/>
      <c r="B68" s="409" t="s">
        <v>91</v>
      </c>
      <c r="C68" s="383" t="s">
        <v>72</v>
      </c>
      <c r="D68" s="384" t="s">
        <v>25</v>
      </c>
      <c r="E68" s="385" t="s">
        <v>688</v>
      </c>
      <c r="F68" s="324"/>
      <c r="G68" s="324"/>
      <c r="H68" s="89"/>
      <c r="I68" s="324"/>
      <c r="J68" s="98"/>
      <c r="K68" s="90"/>
      <c r="L68" s="92"/>
      <c r="M68" s="99"/>
      <c r="N68" s="93"/>
      <c r="O68" s="327"/>
      <c r="P68" s="328"/>
      <c r="Q68" s="329"/>
      <c r="R68" s="287"/>
      <c r="S68" s="287"/>
      <c r="T68" s="329"/>
      <c r="U68" s="111"/>
      <c r="V68" s="372" t="s">
        <v>79</v>
      </c>
      <c r="W68" s="373">
        <v>7</v>
      </c>
      <c r="X68" s="374">
        <v>10</v>
      </c>
      <c r="Y68" s="328">
        <f t="shared" si="6"/>
        <v>70</v>
      </c>
      <c r="Z68" s="18"/>
      <c r="AA68" s="336">
        <v>1</v>
      </c>
      <c r="AB68" s="337">
        <f t="shared" si="7"/>
        <v>70</v>
      </c>
      <c r="AC68" s="338">
        <v>1</v>
      </c>
      <c r="AD68" s="339">
        <f t="shared" si="8"/>
        <v>70</v>
      </c>
      <c r="AE68" s="340">
        <f t="shared" si="9"/>
        <v>0</v>
      </c>
    </row>
    <row r="69" spans="1:32" ht="45" x14ac:dyDescent="0.25">
      <c r="A69" s="21"/>
      <c r="B69" s="409" t="s">
        <v>91</v>
      </c>
      <c r="C69" s="383" t="s">
        <v>72</v>
      </c>
      <c r="D69" s="384" t="s">
        <v>25</v>
      </c>
      <c r="E69" s="688" t="s">
        <v>689</v>
      </c>
      <c r="F69" s="324"/>
      <c r="G69" s="324"/>
      <c r="H69" s="89"/>
      <c r="I69" s="324"/>
      <c r="J69" s="98"/>
      <c r="K69" s="90"/>
      <c r="L69" s="92"/>
      <c r="M69" s="99"/>
      <c r="N69" s="93"/>
      <c r="O69" s="327"/>
      <c r="P69" s="328"/>
      <c r="Q69" s="329"/>
      <c r="R69" s="287"/>
      <c r="S69" s="287"/>
      <c r="T69" s="329"/>
      <c r="U69" s="111"/>
      <c r="V69" s="372" t="s">
        <v>79</v>
      </c>
      <c r="W69" s="373">
        <v>7</v>
      </c>
      <c r="X69" s="374">
        <v>23.040000000000003</v>
      </c>
      <c r="Y69" s="328">
        <f t="shared" si="6"/>
        <v>161.28000000000003</v>
      </c>
      <c r="Z69" s="18"/>
      <c r="AA69" s="336">
        <v>1</v>
      </c>
      <c r="AB69" s="337">
        <f t="shared" si="7"/>
        <v>161.28000000000003</v>
      </c>
      <c r="AC69" s="338">
        <v>1</v>
      </c>
      <c r="AD69" s="339">
        <f t="shared" si="8"/>
        <v>161.28000000000003</v>
      </c>
      <c r="AE69" s="340">
        <f t="shared" si="9"/>
        <v>0</v>
      </c>
    </row>
    <row r="70" spans="1:32" ht="45" x14ac:dyDescent="0.25">
      <c r="A70" s="21"/>
      <c r="B70" s="409" t="s">
        <v>91</v>
      </c>
      <c r="C70" s="383" t="s">
        <v>72</v>
      </c>
      <c r="D70" s="384" t="s">
        <v>25</v>
      </c>
      <c r="E70" s="688" t="s">
        <v>690</v>
      </c>
      <c r="F70" s="324"/>
      <c r="G70" s="324"/>
      <c r="H70" s="89"/>
      <c r="I70" s="324"/>
      <c r="J70" s="98"/>
      <c r="K70" s="90"/>
      <c r="L70" s="92"/>
      <c r="M70" s="99"/>
      <c r="N70" s="93"/>
      <c r="O70" s="327"/>
      <c r="P70" s="328"/>
      <c r="Q70" s="329"/>
      <c r="R70" s="287"/>
      <c r="S70" s="287"/>
      <c r="T70" s="329"/>
      <c r="U70" s="111"/>
      <c r="V70" s="372" t="s">
        <v>104</v>
      </c>
      <c r="W70" s="373">
        <v>6</v>
      </c>
      <c r="X70" s="374">
        <v>8.7360000000000007</v>
      </c>
      <c r="Y70" s="328">
        <f t="shared" si="6"/>
        <v>52.416000000000004</v>
      </c>
      <c r="Z70" s="18"/>
      <c r="AA70" s="336">
        <v>1</v>
      </c>
      <c r="AB70" s="337">
        <f t="shared" si="7"/>
        <v>52.416000000000004</v>
      </c>
      <c r="AC70" s="338">
        <v>1</v>
      </c>
      <c r="AD70" s="339">
        <f t="shared" si="8"/>
        <v>52.416000000000004</v>
      </c>
      <c r="AE70" s="340">
        <f t="shared" si="9"/>
        <v>0</v>
      </c>
    </row>
    <row r="71" spans="1:32" ht="45" x14ac:dyDescent="0.25">
      <c r="A71" s="21"/>
      <c r="B71" s="409" t="s">
        <v>91</v>
      </c>
      <c r="C71" s="383" t="s">
        <v>72</v>
      </c>
      <c r="D71" s="384" t="s">
        <v>25</v>
      </c>
      <c r="E71" s="688" t="s">
        <v>667</v>
      </c>
      <c r="F71" s="324"/>
      <c r="G71" s="324"/>
      <c r="H71" s="89"/>
      <c r="I71" s="324"/>
      <c r="J71" s="98"/>
      <c r="K71" s="90"/>
      <c r="L71" s="92"/>
      <c r="M71" s="99"/>
      <c r="N71" s="93"/>
      <c r="O71" s="327"/>
      <c r="P71" s="328"/>
      <c r="Q71" s="329"/>
      <c r="R71" s="287"/>
      <c r="S71" s="287"/>
      <c r="T71" s="329"/>
      <c r="U71" s="111"/>
      <c r="V71" s="372" t="s">
        <v>79</v>
      </c>
      <c r="W71" s="373">
        <v>35</v>
      </c>
      <c r="X71" s="374">
        <v>8.6880000000000006</v>
      </c>
      <c r="Y71" s="328">
        <f t="shared" si="6"/>
        <v>304.08000000000004</v>
      </c>
      <c r="Z71" s="18"/>
      <c r="AA71" s="336">
        <v>1</v>
      </c>
      <c r="AB71" s="337">
        <f t="shared" si="7"/>
        <v>304.08000000000004</v>
      </c>
      <c r="AC71" s="338">
        <v>1</v>
      </c>
      <c r="AD71" s="339">
        <f t="shared" si="8"/>
        <v>304.08000000000004</v>
      </c>
      <c r="AE71" s="340">
        <f t="shared" si="9"/>
        <v>0</v>
      </c>
    </row>
    <row r="72" spans="1:32" ht="30" x14ac:dyDescent="0.25">
      <c r="A72" s="21"/>
      <c r="B72" s="409" t="s">
        <v>91</v>
      </c>
      <c r="C72" s="383" t="s">
        <v>72</v>
      </c>
      <c r="D72" s="384" t="s">
        <v>25</v>
      </c>
      <c r="E72" s="688" t="s">
        <v>669</v>
      </c>
      <c r="F72" s="324"/>
      <c r="G72" s="324"/>
      <c r="H72" s="89"/>
      <c r="I72" s="324"/>
      <c r="J72" s="98"/>
      <c r="K72" s="90"/>
      <c r="L72" s="92"/>
      <c r="M72" s="99"/>
      <c r="N72" s="93"/>
      <c r="O72" s="327"/>
      <c r="P72" s="328"/>
      <c r="Q72" s="329"/>
      <c r="R72" s="287"/>
      <c r="S72" s="287"/>
      <c r="T72" s="329"/>
      <c r="U72" s="111"/>
      <c r="V72" s="372" t="s">
        <v>79</v>
      </c>
      <c r="W72" s="373">
        <v>6</v>
      </c>
      <c r="X72" s="374">
        <v>17.832000000000001</v>
      </c>
      <c r="Y72" s="328">
        <f t="shared" si="6"/>
        <v>106.992</v>
      </c>
      <c r="Z72" s="18"/>
      <c r="AA72" s="336">
        <v>1</v>
      </c>
      <c r="AB72" s="337">
        <f t="shared" si="7"/>
        <v>106.992</v>
      </c>
      <c r="AC72" s="338">
        <v>1</v>
      </c>
      <c r="AD72" s="339">
        <f t="shared" si="8"/>
        <v>106.992</v>
      </c>
      <c r="AE72" s="340">
        <f t="shared" si="9"/>
        <v>0</v>
      </c>
    </row>
    <row r="73" spans="1:32" s="586" customFormat="1" x14ac:dyDescent="0.25">
      <c r="A73" s="21"/>
      <c r="B73" s="409"/>
      <c r="C73" s="383"/>
      <c r="D73" s="384"/>
      <c r="E73" s="688"/>
      <c r="F73" s="324"/>
      <c r="G73" s="324"/>
      <c r="H73" s="89"/>
      <c r="I73" s="324"/>
      <c r="J73" s="98"/>
      <c r="K73" s="90"/>
      <c r="L73" s="92"/>
      <c r="M73" s="99"/>
      <c r="N73" s="93"/>
      <c r="O73" s="327"/>
      <c r="P73" s="328"/>
      <c r="Q73" s="329"/>
      <c r="R73" s="287"/>
      <c r="S73" s="287"/>
      <c r="T73" s="329"/>
      <c r="U73" s="111"/>
      <c r="V73" s="372"/>
      <c r="W73" s="373"/>
      <c r="X73" s="374"/>
      <c r="Y73" s="328"/>
      <c r="Z73" s="18"/>
      <c r="AA73" s="336"/>
      <c r="AB73" s="337"/>
      <c r="AC73" s="338"/>
      <c r="AD73" s="339"/>
      <c r="AE73" s="340"/>
    </row>
    <row r="74" spans="1:32" s="586" customFormat="1" x14ac:dyDescent="0.25">
      <c r="A74" s="21"/>
      <c r="B74" s="346" t="s">
        <v>94</v>
      </c>
      <c r="C74" s="321" t="s">
        <v>72</v>
      </c>
      <c r="D74" s="322" t="s">
        <v>25</v>
      </c>
      <c r="E74" s="323" t="s">
        <v>822</v>
      </c>
      <c r="F74" s="324"/>
      <c r="G74" s="324"/>
      <c r="H74" s="325"/>
      <c r="I74" s="324"/>
      <c r="J74" s="326"/>
      <c r="K74" s="324"/>
      <c r="L74" s="288"/>
      <c r="M74" s="288"/>
      <c r="N74" s="119"/>
      <c r="O74" s="327"/>
      <c r="P74" s="328"/>
      <c r="Q74" s="329"/>
      <c r="R74" s="287"/>
      <c r="S74" s="287"/>
      <c r="T74" s="329"/>
      <c r="U74" s="66"/>
      <c r="V74" s="324" t="s">
        <v>311</v>
      </c>
      <c r="W74" s="288">
        <v>1</v>
      </c>
      <c r="X74" s="330">
        <v>8516.6560000000009</v>
      </c>
      <c r="Y74" s="328">
        <f t="shared" ref="Y74:Y75" si="10">X74*W74</f>
        <v>8516.6560000000009</v>
      </c>
      <c r="Z74" s="18"/>
      <c r="AA74" s="336">
        <v>1</v>
      </c>
      <c r="AB74" s="662">
        <f t="shared" ref="AB74:AB75" si="11">Y74*AA74</f>
        <v>8516.6560000000009</v>
      </c>
      <c r="AC74" s="338"/>
      <c r="AD74" s="339">
        <f t="shared" ref="AD74:AD75" si="12">Y74*AC74</f>
        <v>0</v>
      </c>
      <c r="AE74" s="340">
        <f t="shared" ref="AE74:AE75" si="13">AB74-AD74</f>
        <v>8516.6560000000009</v>
      </c>
    </row>
    <row r="75" spans="1:32" s="586" customFormat="1" x14ac:dyDescent="0.25">
      <c r="A75" s="21"/>
      <c r="B75" s="346" t="s">
        <v>94</v>
      </c>
      <c r="C75" s="321" t="s">
        <v>308</v>
      </c>
      <c r="D75" s="322" t="s">
        <v>25</v>
      </c>
      <c r="E75" s="323" t="s">
        <v>825</v>
      </c>
      <c r="F75" s="324"/>
      <c r="G75" s="324"/>
      <c r="H75" s="325"/>
      <c r="I75" s="324"/>
      <c r="J75" s="326"/>
      <c r="K75" s="324"/>
      <c r="L75" s="288"/>
      <c r="M75" s="288"/>
      <c r="N75" s="119"/>
      <c r="O75" s="327"/>
      <c r="P75" s="328"/>
      <c r="Q75" s="329"/>
      <c r="R75" s="287"/>
      <c r="S75" s="287"/>
      <c r="T75" s="329"/>
      <c r="U75" s="329"/>
      <c r="V75" s="324" t="s">
        <v>311</v>
      </c>
      <c r="W75" s="288">
        <v>1</v>
      </c>
      <c r="X75" s="330">
        <v>444.6</v>
      </c>
      <c r="Y75" s="328">
        <f t="shared" si="10"/>
        <v>444.6</v>
      </c>
      <c r="Z75" s="18"/>
      <c r="AA75" s="336">
        <v>1</v>
      </c>
      <c r="AB75" s="662">
        <f t="shared" si="11"/>
        <v>444.6</v>
      </c>
      <c r="AC75" s="338"/>
      <c r="AD75" s="339">
        <f t="shared" si="12"/>
        <v>0</v>
      </c>
      <c r="AE75" s="340">
        <f t="shared" si="13"/>
        <v>444.6</v>
      </c>
    </row>
    <row r="76" spans="1:32" s="586" customFormat="1" x14ac:dyDescent="0.25">
      <c r="A76" s="21"/>
      <c r="B76" s="409"/>
      <c r="C76" s="383"/>
      <c r="D76" s="384"/>
      <c r="E76" s="688"/>
      <c r="F76" s="324"/>
      <c r="G76" s="324"/>
      <c r="H76" s="89"/>
      <c r="I76" s="324"/>
      <c r="J76" s="98"/>
      <c r="K76" s="90"/>
      <c r="L76" s="92"/>
      <c r="M76" s="99"/>
      <c r="N76" s="93"/>
      <c r="O76" s="327"/>
      <c r="P76" s="328"/>
      <c r="Q76" s="329"/>
      <c r="R76" s="287"/>
      <c r="S76" s="287"/>
      <c r="T76" s="329"/>
      <c r="U76" s="111"/>
      <c r="V76" s="372"/>
      <c r="W76" s="373"/>
      <c r="X76" s="374"/>
      <c r="Y76" s="328"/>
      <c r="Z76" s="18"/>
      <c r="AA76" s="336"/>
      <c r="AB76" s="337"/>
      <c r="AC76" s="338"/>
      <c r="AD76" s="339"/>
      <c r="AE76" s="340"/>
    </row>
    <row r="77" spans="1:32" s="586" customFormat="1" x14ac:dyDescent="0.25">
      <c r="A77" s="21"/>
      <c r="B77" s="409"/>
      <c r="C77" s="383"/>
      <c r="D77" s="384"/>
      <c r="E77" s="688"/>
      <c r="F77" s="324"/>
      <c r="G77" s="324"/>
      <c r="H77" s="89"/>
      <c r="I77" s="324"/>
      <c r="J77" s="98"/>
      <c r="K77" s="90"/>
      <c r="L77" s="92"/>
      <c r="M77" s="99"/>
      <c r="N77" s="93"/>
      <c r="O77" s="327"/>
      <c r="P77" s="328"/>
      <c r="Q77" s="329"/>
      <c r="R77" s="287"/>
      <c r="S77" s="287"/>
      <c r="T77" s="329"/>
      <c r="U77" s="111"/>
      <c r="V77" s="372"/>
      <c r="W77" s="373"/>
      <c r="X77" s="374"/>
      <c r="Y77" s="328"/>
      <c r="Z77" s="18"/>
      <c r="AA77" s="336"/>
      <c r="AB77" s="337"/>
      <c r="AC77" s="338"/>
      <c r="AD77" s="339"/>
      <c r="AE77" s="340"/>
    </row>
    <row r="78" spans="1:32" ht="15.75" x14ac:dyDescent="0.25">
      <c r="A78" s="21"/>
      <c r="B78" s="85"/>
      <c r="C78" s="88"/>
      <c r="D78" s="87"/>
      <c r="E78" s="686"/>
      <c r="F78" s="324"/>
      <c r="G78" s="324"/>
      <c r="H78" s="89"/>
      <c r="I78" s="324"/>
      <c r="J78" s="98"/>
      <c r="K78" s="90"/>
      <c r="L78" s="92"/>
      <c r="M78" s="99"/>
      <c r="N78" s="93"/>
      <c r="O78" s="327"/>
      <c r="P78" s="328"/>
      <c r="Q78" s="329"/>
      <c r="R78" s="287"/>
      <c r="S78" s="287"/>
      <c r="T78" s="329"/>
      <c r="U78" s="111"/>
      <c r="V78" s="90"/>
      <c r="W78" s="92"/>
      <c r="X78" s="287"/>
      <c r="Y78" s="328"/>
      <c r="Z78" s="18"/>
      <c r="AA78" s="336"/>
      <c r="AB78" s="337"/>
      <c r="AC78" s="338"/>
      <c r="AD78" s="339"/>
      <c r="AE78" s="340"/>
    </row>
    <row r="79" spans="1:32" ht="15.75" thickBot="1" x14ac:dyDescent="0.3"/>
    <row r="80" spans="1:32" ht="15.75" thickBot="1" x14ac:dyDescent="0.3">
      <c r="S80" s="67" t="s">
        <v>5</v>
      </c>
      <c r="T80" s="68">
        <f>SUM(T11:T78)</f>
        <v>8164.8633579999996</v>
      </c>
      <c r="U80" s="65"/>
      <c r="V80" s="21"/>
      <c r="W80" s="28"/>
      <c r="X80" s="67" t="s">
        <v>5</v>
      </c>
      <c r="Y80" s="68">
        <f>SUM(Y11:Y78)</f>
        <v>34296.563885399999</v>
      </c>
      <c r="Z80" s="18"/>
      <c r="AA80" s="75"/>
      <c r="AB80" s="115">
        <f>SUM(AB11:AB78)</f>
        <v>30868.6753924</v>
      </c>
      <c r="AC80" s="75"/>
      <c r="AD80" s="116">
        <f>SUM(AD11:AD78)</f>
        <v>13553.30305</v>
      </c>
      <c r="AE80" s="124">
        <f>SUM(AE11:AE78)</f>
        <v>17315.372342399998</v>
      </c>
    </row>
    <row r="82" spans="3:31" x14ac:dyDescent="0.25">
      <c r="C82" t="s">
        <v>372</v>
      </c>
      <c r="D82" s="155"/>
      <c r="T82" s="307">
        <f>SUMIF($C$10:$C$78,$C82,T$10:T$78)</f>
        <v>399.99552</v>
      </c>
      <c r="U82" s="65"/>
      <c r="Y82" s="307">
        <f>SUMIF($C$10:$C$78,$C82,Y$10:Y$78)</f>
        <v>399.99552</v>
      </c>
      <c r="AA82" s="310">
        <f>AB82/Y82</f>
        <v>1</v>
      </c>
      <c r="AB82" s="307">
        <f>SUMIF($C$10:$C$78,$C82,AB$10:AB$78)</f>
        <v>399.99552</v>
      </c>
      <c r="AC82" s="310">
        <f>AD82/Y82</f>
        <v>0</v>
      </c>
      <c r="AD82" s="307">
        <f>SUMIF($C$10:$C$78,$C82,AD$10:AD$78)</f>
        <v>0</v>
      </c>
      <c r="AE82" s="307">
        <f>SUMIF($C$10:$C$78,$C82,AE$10:AE$78)</f>
        <v>399.99552</v>
      </c>
    </row>
    <row r="83" spans="3:31" x14ac:dyDescent="0.25">
      <c r="C83" t="s">
        <v>308</v>
      </c>
      <c r="D83" s="155"/>
      <c r="T83" s="307">
        <f t="shared" ref="T83:T90" si="14">SUMIF($C$10:$C$78,$C83,T$10:T$78)</f>
        <v>222.29999999999998</v>
      </c>
      <c r="U83" s="65"/>
      <c r="Y83" s="307">
        <f t="shared" ref="Y83:Y90" si="15">SUMIF($C$10:$C$78,$C83,Y$10:Y$78)</f>
        <v>666.9</v>
      </c>
      <c r="AA83" s="310">
        <f t="shared" ref="AA83:AA90" si="16">AB83/Y83</f>
        <v>1</v>
      </c>
      <c r="AB83" s="307">
        <f t="shared" ref="AB83:AB90" si="17">SUMIF($C$10:$C$78,$C83,AB$10:AB$78)</f>
        <v>666.9</v>
      </c>
      <c r="AC83" s="310">
        <f t="shared" ref="AC83:AC90" si="18">AD83/Y83</f>
        <v>0.33333333333333331</v>
      </c>
      <c r="AD83" s="307">
        <f t="shared" ref="AD83:AE90" si="19">SUMIF($C$10:$C$78,$C83,AD$10:AD$78)</f>
        <v>222.29999999999998</v>
      </c>
      <c r="AE83" s="307">
        <f t="shared" si="19"/>
        <v>444.6</v>
      </c>
    </row>
    <row r="84" spans="3:31" x14ac:dyDescent="0.25">
      <c r="C84" t="s">
        <v>285</v>
      </c>
      <c r="D84" s="155"/>
      <c r="T84" s="307">
        <f t="shared" si="14"/>
        <v>584.24584800000002</v>
      </c>
      <c r="U84" s="65"/>
      <c r="Y84" s="307">
        <f t="shared" si="15"/>
        <v>823.18584799999996</v>
      </c>
      <c r="AA84" s="310">
        <f t="shared" si="16"/>
        <v>0.32626654193889881</v>
      </c>
      <c r="AB84" s="307">
        <f t="shared" si="17"/>
        <v>268.57799999999997</v>
      </c>
      <c r="AC84" s="310">
        <f t="shared" si="18"/>
        <v>0.32626654193889881</v>
      </c>
      <c r="AD84" s="307">
        <f t="shared" si="19"/>
        <v>268.57799999999997</v>
      </c>
      <c r="AE84" s="307">
        <f t="shared" si="19"/>
        <v>0</v>
      </c>
    </row>
    <row r="85" spans="3:31" x14ac:dyDescent="0.25">
      <c r="C85" t="s">
        <v>189</v>
      </c>
      <c r="D85" s="155"/>
      <c r="T85" s="307">
        <f t="shared" si="14"/>
        <v>586.75424999999996</v>
      </c>
      <c r="U85" s="65"/>
      <c r="Y85" s="307">
        <f t="shared" si="15"/>
        <v>886.75424999999996</v>
      </c>
      <c r="AA85" s="310">
        <f t="shared" si="16"/>
        <v>1</v>
      </c>
      <c r="AB85" s="307">
        <f t="shared" si="17"/>
        <v>886.75424999999996</v>
      </c>
      <c r="AC85" s="310">
        <f t="shared" si="18"/>
        <v>0.66168755323134898</v>
      </c>
      <c r="AD85" s="307">
        <f t="shared" si="19"/>
        <v>586.75424999999996</v>
      </c>
      <c r="AE85" s="307">
        <f t="shared" si="19"/>
        <v>300</v>
      </c>
    </row>
    <row r="86" spans="3:31" x14ac:dyDescent="0.25">
      <c r="C86" t="s">
        <v>72</v>
      </c>
      <c r="D86" s="155"/>
      <c r="T86" s="307">
        <f t="shared" si="14"/>
        <v>341.93600000000004</v>
      </c>
      <c r="U86" s="65"/>
      <c r="Y86" s="307">
        <f t="shared" si="15"/>
        <v>15001.384000000002</v>
      </c>
      <c r="AA86" s="310">
        <f t="shared" si="16"/>
        <v>1</v>
      </c>
      <c r="AB86" s="307">
        <f t="shared" si="17"/>
        <v>15001.384000000002</v>
      </c>
      <c r="AC86" s="310">
        <f t="shared" si="18"/>
        <v>0.27939448786858601</v>
      </c>
      <c r="AD86" s="307">
        <f t="shared" si="19"/>
        <v>4191.304000000001</v>
      </c>
      <c r="AE86" s="307">
        <f t="shared" si="19"/>
        <v>10810.080000000002</v>
      </c>
    </row>
    <row r="87" spans="3:31" x14ac:dyDescent="0.25">
      <c r="C87" t="s">
        <v>164</v>
      </c>
      <c r="D87" s="155"/>
      <c r="T87" s="307">
        <f t="shared" si="14"/>
        <v>452.67349499999995</v>
      </c>
      <c r="U87" s="65"/>
      <c r="Y87" s="307">
        <f t="shared" si="15"/>
        <v>3289.8631999999998</v>
      </c>
      <c r="AA87" s="310">
        <f t="shared" si="16"/>
        <v>1</v>
      </c>
      <c r="AB87" s="307">
        <f t="shared" si="17"/>
        <v>3289.8631999999998</v>
      </c>
      <c r="AC87" s="310">
        <f t="shared" si="18"/>
        <v>1</v>
      </c>
      <c r="AD87" s="307">
        <f t="shared" si="19"/>
        <v>3289.8631999999998</v>
      </c>
      <c r="AE87" s="307">
        <f t="shared" si="19"/>
        <v>0</v>
      </c>
    </row>
    <row r="88" spans="3:31" x14ac:dyDescent="0.25">
      <c r="C88" t="s">
        <v>24</v>
      </c>
      <c r="D88" s="155"/>
      <c r="T88" s="307">
        <f t="shared" si="14"/>
        <v>2703.6776</v>
      </c>
      <c r="U88" s="65"/>
      <c r="Y88" s="307">
        <f t="shared" si="15"/>
        <v>10355.200422399999</v>
      </c>
      <c r="AA88" s="310">
        <f t="shared" si="16"/>
        <v>1</v>
      </c>
      <c r="AB88" s="307">
        <f t="shared" si="17"/>
        <v>10355.200422399999</v>
      </c>
      <c r="AC88" s="310">
        <f t="shared" si="18"/>
        <v>0.4823183903998679</v>
      </c>
      <c r="AD88" s="307">
        <f t="shared" si="19"/>
        <v>4994.5036</v>
      </c>
      <c r="AE88" s="307">
        <f t="shared" si="19"/>
        <v>5360.6968223999993</v>
      </c>
    </row>
    <row r="89" spans="3:31" x14ac:dyDescent="0.25">
      <c r="C89" t="s">
        <v>312</v>
      </c>
      <c r="D89" s="155"/>
      <c r="T89" s="307">
        <f t="shared" si="14"/>
        <v>400</v>
      </c>
      <c r="U89" s="65"/>
      <c r="Y89" s="307">
        <f t="shared" si="15"/>
        <v>400</v>
      </c>
      <c r="AA89" s="310">
        <f t="shared" si="16"/>
        <v>0</v>
      </c>
      <c r="AB89" s="307">
        <f t="shared" si="17"/>
        <v>0</v>
      </c>
      <c r="AC89" s="310">
        <f t="shared" si="18"/>
        <v>0</v>
      </c>
      <c r="AD89" s="307">
        <f t="shared" si="19"/>
        <v>0</v>
      </c>
      <c r="AE89" s="307">
        <f t="shared" si="19"/>
        <v>0</v>
      </c>
    </row>
    <row r="90" spans="3:31" x14ac:dyDescent="0.25">
      <c r="C90" t="s">
        <v>341</v>
      </c>
      <c r="D90" s="155"/>
      <c r="T90" s="307">
        <f t="shared" si="14"/>
        <v>2473.2806449999998</v>
      </c>
      <c r="U90" s="65"/>
      <c r="Y90" s="307">
        <f t="shared" si="15"/>
        <v>2473.2806449999998</v>
      </c>
      <c r="AA90" s="310">
        <f t="shared" si="16"/>
        <v>0</v>
      </c>
      <c r="AB90" s="307">
        <f t="shared" si="17"/>
        <v>0</v>
      </c>
      <c r="AC90" s="310">
        <f t="shared" si="18"/>
        <v>0</v>
      </c>
      <c r="AD90" s="307">
        <f t="shared" si="19"/>
        <v>0</v>
      </c>
      <c r="AE90" s="307">
        <f t="shared" si="19"/>
        <v>0</v>
      </c>
    </row>
  </sheetData>
  <autoFilter ref="B8:AE72" xr:uid="{00000000-0009-0000-0000-00000E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X40 X11:X12 X14 X16:X19 X21:X25 X27:X29 X31:X32 X34:X38 X42:X45 X51:X73 S42:S78 X76:X78" xr:uid="{00000000-0002-0000-0E00-000000000000}">
      <formula1>P11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66FFCC"/>
  </sheetPr>
  <dimension ref="A1:AG92"/>
  <sheetViews>
    <sheetView topLeftCell="B1" zoomScale="55" zoomScaleNormal="55" workbookViewId="0">
      <pane xSplit="9" ySplit="8" topLeftCell="K69" activePane="bottomRight" state="frozen"/>
      <selection activeCell="E57" sqref="E57"/>
      <selection pane="topRight" activeCell="E57" sqref="E57"/>
      <selection pane="bottomLeft" activeCell="E57" sqref="E57"/>
      <selection pane="bottomRight" activeCell="AD76" sqref="AD76:AE78"/>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2" width="8.5703125" customWidth="1"/>
    <col min="23" max="23" width="8.5703125" style="679" customWidth="1"/>
    <col min="24" max="25" width="15.5703125" customWidth="1"/>
    <col min="26" max="26" width="1.5703125" customWidth="1"/>
    <col min="27" max="31" width="15.5703125" customWidth="1"/>
    <col min="32" max="32" width="22.42578125" customWidth="1"/>
    <col min="33" max="33" width="16.85546875" customWidth="1"/>
  </cols>
  <sheetData>
    <row r="1" spans="1:33" s="188" customFormat="1" x14ac:dyDescent="0.25">
      <c r="B1" s="188" t="str">
        <f>'Valuation Summary'!A1</f>
        <v>Mulalley &amp; Co Ltd</v>
      </c>
      <c r="W1" s="677"/>
    </row>
    <row r="2" spans="1:33" s="188" customFormat="1" x14ac:dyDescent="0.25">
      <c r="W2" s="677"/>
    </row>
    <row r="3" spans="1:33" s="188" customFormat="1" x14ac:dyDescent="0.25">
      <c r="B3" s="188" t="str">
        <f>'Valuation Summary'!A3</f>
        <v>Camden Better Homes - NW5 Blocks</v>
      </c>
      <c r="W3" s="677"/>
    </row>
    <row r="4" spans="1:33" s="188" customFormat="1" x14ac:dyDescent="0.25">
      <c r="W4" s="677"/>
    </row>
    <row r="5" spans="1:33" s="188" customFormat="1" x14ac:dyDescent="0.25">
      <c r="B5" s="188" t="s">
        <v>604</v>
      </c>
      <c r="W5" s="677"/>
    </row>
    <row r="6" spans="1:33" s="188" customFormat="1" ht="16.5" thickBot="1" x14ac:dyDescent="0.3">
      <c r="B6" s="189"/>
      <c r="C6" s="190"/>
      <c r="D6" s="191"/>
      <c r="E6" s="190"/>
      <c r="F6" s="191"/>
      <c r="G6" s="191"/>
      <c r="H6" s="192"/>
      <c r="I6" s="191"/>
      <c r="J6" s="193"/>
      <c r="K6" s="191"/>
      <c r="L6" s="194"/>
      <c r="M6" s="193"/>
      <c r="N6" s="194"/>
      <c r="O6" s="195"/>
      <c r="P6" s="196"/>
      <c r="Q6" s="197"/>
      <c r="R6" s="193"/>
      <c r="S6" s="193"/>
      <c r="T6" s="193"/>
      <c r="W6" s="677"/>
    </row>
    <row r="7" spans="1:33"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7" t="s">
        <v>764</v>
      </c>
      <c r="AG7" s="587" t="s">
        <v>765</v>
      </c>
    </row>
    <row r="8" spans="1:33" s="272" customFormat="1" ht="75.75" thickBot="1" x14ac:dyDescent="0.3">
      <c r="A8" s="264" t="s">
        <v>377</v>
      </c>
      <c r="B8" s="265" t="s">
        <v>229</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678" t="s">
        <v>15</v>
      </c>
      <c r="X8" s="273" t="s">
        <v>21</v>
      </c>
      <c r="Y8" s="273" t="s">
        <v>22</v>
      </c>
      <c r="AA8" s="274" t="s">
        <v>392</v>
      </c>
      <c r="AB8" s="274" t="s">
        <v>5</v>
      </c>
      <c r="AC8" s="275" t="s">
        <v>392</v>
      </c>
      <c r="AD8" s="275" t="s">
        <v>5</v>
      </c>
      <c r="AE8" s="276"/>
    </row>
    <row r="9" spans="1:33"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3" x14ac:dyDescent="0.25">
      <c r="A10" s="29" t="s">
        <v>429</v>
      </c>
      <c r="B10" s="346" t="s">
        <v>229</v>
      </c>
      <c r="C10" s="321" t="s">
        <v>372</v>
      </c>
      <c r="D10" s="322" t="s">
        <v>378</v>
      </c>
      <c r="E10" s="323"/>
      <c r="F10" s="324"/>
      <c r="G10" s="324"/>
      <c r="H10" s="325"/>
      <c r="I10" s="324"/>
      <c r="J10" s="326"/>
      <c r="K10" s="326"/>
      <c r="L10" s="326"/>
      <c r="M10" s="326"/>
      <c r="N10" s="326"/>
      <c r="O10" s="327"/>
      <c r="P10" s="347"/>
      <c r="Q10" s="348"/>
      <c r="R10" s="348"/>
      <c r="S10" s="348"/>
      <c r="T10" s="348"/>
      <c r="U10" s="111"/>
      <c r="V10" s="111"/>
      <c r="W10" s="680"/>
      <c r="X10" s="111"/>
      <c r="Y10" s="111"/>
      <c r="AA10" s="370"/>
      <c r="AB10" s="370"/>
      <c r="AC10" s="370"/>
      <c r="AD10" s="370"/>
      <c r="AE10" s="111"/>
    </row>
    <row r="11" spans="1:33" ht="90" x14ac:dyDescent="0.25">
      <c r="A11" s="29"/>
      <c r="B11" s="346" t="s">
        <v>229</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681">
        <v>1</v>
      </c>
      <c r="X11" s="287">
        <v>0</v>
      </c>
      <c r="Y11" s="328">
        <f>W11*X11</f>
        <v>0</v>
      </c>
      <c r="Z11" s="18"/>
      <c r="AA11" s="336">
        <v>0</v>
      </c>
      <c r="AB11" s="337">
        <f>Y11*AA11</f>
        <v>0</v>
      </c>
      <c r="AC11" s="338">
        <v>0</v>
      </c>
      <c r="AD11" s="339">
        <f>Y11*AC11</f>
        <v>0</v>
      </c>
      <c r="AE11" s="340">
        <f>AB11-AD11</f>
        <v>0</v>
      </c>
    </row>
    <row r="12" spans="1:33" ht="45" x14ac:dyDescent="0.25">
      <c r="A12" s="29"/>
      <c r="B12" s="346" t="s">
        <v>229</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681">
        <v>46.04</v>
      </c>
      <c r="X12" s="287">
        <v>8.6880000000000006</v>
      </c>
      <c r="Y12" s="328">
        <f t="shared" ref="Y12:Y46" si="0">W12*X12</f>
        <v>399.99552</v>
      </c>
      <c r="Z12" s="18"/>
      <c r="AA12" s="336">
        <v>1</v>
      </c>
      <c r="AB12" s="337">
        <f t="shared" ref="AB12:AB51" si="1">Y12*AA12</f>
        <v>399.99552</v>
      </c>
      <c r="AC12" s="338">
        <v>1</v>
      </c>
      <c r="AD12" s="339">
        <f t="shared" ref="AD12:AD51" si="2">Y12*AC12</f>
        <v>399.99552</v>
      </c>
      <c r="AE12" s="340">
        <f t="shared" ref="AE12:AE74" si="3">AB12-AD12</f>
        <v>0</v>
      </c>
    </row>
    <row r="13" spans="1:33" x14ac:dyDescent="0.25">
      <c r="A13" s="15"/>
      <c r="B13" s="346" t="s">
        <v>229</v>
      </c>
      <c r="C13" s="321" t="s">
        <v>308</v>
      </c>
      <c r="D13" s="322" t="s">
        <v>378</v>
      </c>
      <c r="E13" s="323"/>
      <c r="F13" s="350"/>
      <c r="G13" s="350"/>
      <c r="H13" s="325"/>
      <c r="I13" s="350"/>
      <c r="J13" s="326"/>
      <c r="K13" s="324"/>
      <c r="L13" s="288"/>
      <c r="M13" s="326"/>
      <c r="N13" s="119"/>
      <c r="O13" s="327"/>
      <c r="P13" s="347"/>
      <c r="Q13" s="348"/>
      <c r="R13" s="348"/>
      <c r="S13" s="348"/>
      <c r="T13" s="348"/>
      <c r="U13" s="111"/>
      <c r="V13" s="324"/>
      <c r="W13" s="681"/>
      <c r="X13" s="348"/>
      <c r="Y13" s="328">
        <f t="shared" si="0"/>
        <v>0</v>
      </c>
      <c r="Z13" s="18"/>
      <c r="AA13" s="336">
        <v>0</v>
      </c>
      <c r="AB13" s="337">
        <f t="shared" si="1"/>
        <v>0</v>
      </c>
      <c r="AC13" s="338">
        <v>0</v>
      </c>
      <c r="AD13" s="339">
        <f t="shared" si="2"/>
        <v>0</v>
      </c>
      <c r="AE13" s="340">
        <f t="shared" si="3"/>
        <v>0</v>
      </c>
    </row>
    <row r="14" spans="1:33" ht="30" x14ac:dyDescent="0.25">
      <c r="A14" s="15"/>
      <c r="B14" s="346" t="s">
        <v>229</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681">
        <v>1</v>
      </c>
      <c r="X14" s="287">
        <v>222.29999999999998</v>
      </c>
      <c r="Y14" s="328">
        <f t="shared" si="0"/>
        <v>222.29999999999998</v>
      </c>
      <c r="Z14" s="18"/>
      <c r="AA14" s="336">
        <v>1</v>
      </c>
      <c r="AB14" s="337">
        <f t="shared" si="1"/>
        <v>222.29999999999998</v>
      </c>
      <c r="AC14" s="338">
        <v>1</v>
      </c>
      <c r="AD14" s="339">
        <f t="shared" si="2"/>
        <v>222.29999999999998</v>
      </c>
      <c r="AE14" s="340">
        <f t="shared" si="3"/>
        <v>0</v>
      </c>
    </row>
    <row r="15" spans="1:33" x14ac:dyDescent="0.25">
      <c r="A15" s="15"/>
      <c r="B15" s="346" t="s">
        <v>229</v>
      </c>
      <c r="C15" s="321" t="s">
        <v>285</v>
      </c>
      <c r="D15" s="322" t="s">
        <v>378</v>
      </c>
      <c r="E15" s="323"/>
      <c r="F15" s="350"/>
      <c r="G15" s="350"/>
      <c r="H15" s="325"/>
      <c r="I15" s="350"/>
      <c r="J15" s="326"/>
      <c r="K15" s="324"/>
      <c r="L15" s="288"/>
      <c r="M15" s="326"/>
      <c r="N15" s="119"/>
      <c r="O15" s="327"/>
      <c r="P15" s="347"/>
      <c r="Q15" s="348"/>
      <c r="R15" s="348"/>
      <c r="S15" s="348"/>
      <c r="T15" s="348"/>
      <c r="U15" s="111"/>
      <c r="V15" s="324"/>
      <c r="W15" s="681"/>
      <c r="X15" s="348"/>
      <c r="Y15" s="328">
        <f t="shared" si="0"/>
        <v>0</v>
      </c>
      <c r="Z15" s="18"/>
      <c r="AA15" s="336">
        <v>0</v>
      </c>
      <c r="AB15" s="337">
        <f t="shared" si="1"/>
        <v>0</v>
      </c>
      <c r="AC15" s="338">
        <v>0</v>
      </c>
      <c r="AD15" s="339">
        <f t="shared" si="2"/>
        <v>0</v>
      </c>
      <c r="AE15" s="340">
        <f t="shared" si="3"/>
        <v>0</v>
      </c>
    </row>
    <row r="16" spans="1:33" ht="105" x14ac:dyDescent="0.25">
      <c r="A16" s="15"/>
      <c r="B16" s="346" t="s">
        <v>229</v>
      </c>
      <c r="C16" s="321" t="s">
        <v>285</v>
      </c>
      <c r="D16" s="322" t="s">
        <v>25</v>
      </c>
      <c r="E16" s="323" t="s">
        <v>306</v>
      </c>
      <c r="F16" s="350"/>
      <c r="G16" s="350"/>
      <c r="H16" s="325">
        <v>5.0999999999999996</v>
      </c>
      <c r="I16" s="350"/>
      <c r="J16" s="326" t="s">
        <v>307</v>
      </c>
      <c r="K16" s="324" t="s">
        <v>139</v>
      </c>
      <c r="L16" s="288">
        <v>1</v>
      </c>
      <c r="M16" s="349">
        <v>480</v>
      </c>
      <c r="N16" s="119">
        <v>480</v>
      </c>
      <c r="O16" s="327"/>
      <c r="P16" s="328" t="e">
        <v>#VALUE!</v>
      </c>
      <c r="Q16" s="329" t="e">
        <f>IF(J16="PROV SUM",N16,L16*P16)</f>
        <v>#VALUE!</v>
      </c>
      <c r="R16" s="287">
        <v>0</v>
      </c>
      <c r="S16" s="287">
        <v>408</v>
      </c>
      <c r="T16" s="329">
        <f>IF(J16="SC024",N16,IF(ISERROR(S16),"",IF(J16="PROV SUM",N16,L16*S16)))</f>
        <v>408</v>
      </c>
      <c r="U16" s="111"/>
      <c r="V16" s="324" t="s">
        <v>139</v>
      </c>
      <c r="W16" s="681">
        <v>1</v>
      </c>
      <c r="X16" s="287">
        <v>408</v>
      </c>
      <c r="Y16" s="328">
        <f t="shared" si="0"/>
        <v>408</v>
      </c>
      <c r="Z16" s="18"/>
      <c r="AA16" s="336">
        <v>0</v>
      </c>
      <c r="AB16" s="337">
        <f t="shared" si="1"/>
        <v>0</v>
      </c>
      <c r="AC16" s="338">
        <v>0</v>
      </c>
      <c r="AD16" s="339">
        <f t="shared" si="2"/>
        <v>0</v>
      </c>
      <c r="AE16" s="340">
        <f t="shared" si="3"/>
        <v>0</v>
      </c>
    </row>
    <row r="17" spans="1:31" ht="60.75" x14ac:dyDescent="0.25">
      <c r="A17" s="15"/>
      <c r="B17" s="346" t="s">
        <v>229</v>
      </c>
      <c r="C17" s="321" t="s">
        <v>285</v>
      </c>
      <c r="D17" s="322" t="s">
        <v>25</v>
      </c>
      <c r="E17" s="368" t="s">
        <v>500</v>
      </c>
      <c r="F17" s="350"/>
      <c r="G17" s="350"/>
      <c r="H17" s="325">
        <v>5.1480000000000201</v>
      </c>
      <c r="I17" s="350"/>
      <c r="J17" s="326" t="s">
        <v>299</v>
      </c>
      <c r="K17" s="324" t="s">
        <v>79</v>
      </c>
      <c r="L17" s="288">
        <v>2</v>
      </c>
      <c r="M17" s="349">
        <v>40.94</v>
      </c>
      <c r="N17" s="119">
        <v>81.88</v>
      </c>
      <c r="O17" s="327"/>
      <c r="P17" s="328" t="e">
        <v>#VALUE!</v>
      </c>
      <c r="Q17" s="329" t="e">
        <f>IF(J17="PROV SUM",N17,L17*P17)</f>
        <v>#VALUE!</v>
      </c>
      <c r="R17" s="287">
        <v>0</v>
      </c>
      <c r="S17" s="287">
        <v>34.487856000000001</v>
      </c>
      <c r="T17" s="329">
        <f>IF(J17="SC024",N17,IF(ISERROR(S17),"",IF(J17="PROV SUM",N17,L17*S17)))</f>
        <v>68.975712000000001</v>
      </c>
      <c r="U17" s="111"/>
      <c r="V17" s="324" t="s">
        <v>79</v>
      </c>
      <c r="W17" s="681">
        <v>2</v>
      </c>
      <c r="X17" s="287">
        <v>34.487856000000001</v>
      </c>
      <c r="Y17" s="328">
        <f t="shared" si="0"/>
        <v>68.975712000000001</v>
      </c>
      <c r="Z17" s="18"/>
      <c r="AA17" s="336">
        <v>0</v>
      </c>
      <c r="AB17" s="337">
        <f t="shared" si="1"/>
        <v>0</v>
      </c>
      <c r="AC17" s="338">
        <v>0</v>
      </c>
      <c r="AD17" s="339">
        <f t="shared" si="2"/>
        <v>0</v>
      </c>
      <c r="AE17" s="340">
        <f t="shared" si="3"/>
        <v>0</v>
      </c>
    </row>
    <row r="18" spans="1:31" x14ac:dyDescent="0.25">
      <c r="A18" s="15"/>
      <c r="B18" s="346" t="s">
        <v>229</v>
      </c>
      <c r="C18" s="351" t="s">
        <v>189</v>
      </c>
      <c r="D18" s="322" t="s">
        <v>378</v>
      </c>
      <c r="E18" s="323"/>
      <c r="F18" s="350"/>
      <c r="G18" s="350"/>
      <c r="H18" s="325"/>
      <c r="I18" s="350"/>
      <c r="J18" s="326"/>
      <c r="K18" s="324"/>
      <c r="L18" s="288"/>
      <c r="M18" s="326"/>
      <c r="N18" s="288"/>
      <c r="O18" s="327"/>
      <c r="P18" s="326"/>
      <c r="Q18" s="286"/>
      <c r="R18" s="286"/>
      <c r="S18" s="286"/>
      <c r="T18" s="286"/>
      <c r="U18" s="111"/>
      <c r="V18" s="324"/>
      <c r="W18" s="681"/>
      <c r="X18" s="286"/>
      <c r="Y18" s="328">
        <f t="shared" si="0"/>
        <v>0</v>
      </c>
      <c r="Z18" s="18"/>
      <c r="AA18" s="336">
        <v>0</v>
      </c>
      <c r="AB18" s="337">
        <f t="shared" si="1"/>
        <v>0</v>
      </c>
      <c r="AC18" s="338">
        <v>0</v>
      </c>
      <c r="AD18" s="339">
        <f t="shared" si="2"/>
        <v>0</v>
      </c>
      <c r="AE18" s="340">
        <f t="shared" si="3"/>
        <v>0</v>
      </c>
    </row>
    <row r="19" spans="1:31" ht="30" x14ac:dyDescent="0.25">
      <c r="A19" s="15"/>
      <c r="B19" s="346" t="s">
        <v>229</v>
      </c>
      <c r="C19" s="351" t="s">
        <v>189</v>
      </c>
      <c r="D19" s="322" t="s">
        <v>25</v>
      </c>
      <c r="E19" s="323" t="s">
        <v>337</v>
      </c>
      <c r="F19" s="350"/>
      <c r="G19" s="350"/>
      <c r="H19" s="325">
        <v>6.91</v>
      </c>
      <c r="I19" s="350"/>
      <c r="J19" s="326" t="s">
        <v>338</v>
      </c>
      <c r="K19" s="324" t="s">
        <v>79</v>
      </c>
      <c r="L19" s="288">
        <v>2</v>
      </c>
      <c r="M19" s="349">
        <v>20.13</v>
      </c>
      <c r="N19" s="288">
        <v>40.26</v>
      </c>
      <c r="O19" s="327"/>
      <c r="P19" s="328" t="e">
        <v>#VALUE!</v>
      </c>
      <c r="Q19" s="329" t="e">
        <f t="shared" ref="Q19:Q25" si="4">IF(J19="PROV SUM",N19,L19*P19)</f>
        <v>#VALUE!</v>
      </c>
      <c r="R19" s="287">
        <v>0</v>
      </c>
      <c r="S19" s="287">
        <v>14.594249999999999</v>
      </c>
      <c r="T19" s="329">
        <f t="shared" ref="T19:T25" si="5">IF(J19="SC024",N19,IF(ISERROR(S19),"",IF(J19="PROV SUM",N19,L19*S19)))</f>
        <v>29.188499999999998</v>
      </c>
      <c r="U19" s="111"/>
      <c r="V19" s="324" t="s">
        <v>79</v>
      </c>
      <c r="W19" s="681">
        <v>2</v>
      </c>
      <c r="X19" s="287">
        <v>14.594249999999999</v>
      </c>
      <c r="Y19" s="328">
        <f t="shared" si="0"/>
        <v>29.188499999999998</v>
      </c>
      <c r="Z19" s="18"/>
      <c r="AA19" s="336">
        <v>1</v>
      </c>
      <c r="AB19" s="337">
        <f t="shared" si="1"/>
        <v>29.188499999999998</v>
      </c>
      <c r="AC19" s="338">
        <v>1</v>
      </c>
      <c r="AD19" s="339">
        <f t="shared" si="2"/>
        <v>29.188499999999998</v>
      </c>
      <c r="AE19" s="340">
        <f t="shared" si="3"/>
        <v>0</v>
      </c>
    </row>
    <row r="20" spans="1:31" ht="30" x14ac:dyDescent="0.25">
      <c r="A20" s="15"/>
      <c r="B20" s="346" t="s">
        <v>229</v>
      </c>
      <c r="C20" s="351" t="s">
        <v>189</v>
      </c>
      <c r="D20" s="322" t="s">
        <v>25</v>
      </c>
      <c r="E20" s="323" t="s">
        <v>230</v>
      </c>
      <c r="F20" s="350"/>
      <c r="G20" s="350"/>
      <c r="H20" s="325">
        <v>6.1970000000000303</v>
      </c>
      <c r="I20" s="350"/>
      <c r="J20" s="326" t="s">
        <v>231</v>
      </c>
      <c r="K20" s="324" t="s">
        <v>79</v>
      </c>
      <c r="L20" s="288">
        <v>8</v>
      </c>
      <c r="M20" s="349">
        <v>15.71</v>
      </c>
      <c r="N20" s="288">
        <v>125.68</v>
      </c>
      <c r="O20" s="327"/>
      <c r="P20" s="328" t="e">
        <v>#VALUE!</v>
      </c>
      <c r="Q20" s="329" t="e">
        <f t="shared" si="4"/>
        <v>#VALUE!</v>
      </c>
      <c r="R20" s="287">
        <v>0</v>
      </c>
      <c r="S20" s="287">
        <v>13.3535</v>
      </c>
      <c r="T20" s="329">
        <f t="shared" si="5"/>
        <v>106.828</v>
      </c>
      <c r="U20" s="111"/>
      <c r="V20" s="324" t="s">
        <v>79</v>
      </c>
      <c r="W20" s="681">
        <v>8</v>
      </c>
      <c r="X20" s="287">
        <v>13.3535</v>
      </c>
      <c r="Y20" s="328">
        <f t="shared" si="0"/>
        <v>106.828</v>
      </c>
      <c r="Z20" s="18"/>
      <c r="AA20" s="336">
        <v>1</v>
      </c>
      <c r="AB20" s="337">
        <f t="shared" si="1"/>
        <v>106.828</v>
      </c>
      <c r="AC20" s="338">
        <v>1</v>
      </c>
      <c r="AD20" s="339">
        <f t="shared" si="2"/>
        <v>106.828</v>
      </c>
      <c r="AE20" s="340">
        <f t="shared" si="3"/>
        <v>0</v>
      </c>
    </row>
    <row r="21" spans="1:31" ht="45" x14ac:dyDescent="0.25">
      <c r="A21" s="15"/>
      <c r="B21" s="346" t="s">
        <v>229</v>
      </c>
      <c r="C21" s="351" t="s">
        <v>189</v>
      </c>
      <c r="D21" s="322" t="s">
        <v>25</v>
      </c>
      <c r="E21" s="323" t="s">
        <v>232</v>
      </c>
      <c r="F21" s="350"/>
      <c r="G21" s="350"/>
      <c r="H21" s="325">
        <v>6.2030000000000296</v>
      </c>
      <c r="I21" s="350"/>
      <c r="J21" s="326" t="s">
        <v>233</v>
      </c>
      <c r="K21" s="324" t="s">
        <v>139</v>
      </c>
      <c r="L21" s="288">
        <v>1</v>
      </c>
      <c r="M21" s="349">
        <v>21.61</v>
      </c>
      <c r="N21" s="288">
        <v>21.61</v>
      </c>
      <c r="O21" s="327"/>
      <c r="P21" s="328" t="e">
        <v>#VALUE!</v>
      </c>
      <c r="Q21" s="329" t="e">
        <f t="shared" si="4"/>
        <v>#VALUE!</v>
      </c>
      <c r="R21" s="287">
        <v>0</v>
      </c>
      <c r="S21" s="287">
        <v>18.368499999999997</v>
      </c>
      <c r="T21" s="329">
        <f t="shared" si="5"/>
        <v>18.368499999999997</v>
      </c>
      <c r="U21" s="111"/>
      <c r="V21" s="324" t="s">
        <v>139</v>
      </c>
      <c r="W21" s="681">
        <v>1</v>
      </c>
      <c r="X21" s="287">
        <v>18.368499999999997</v>
      </c>
      <c r="Y21" s="328">
        <f t="shared" si="0"/>
        <v>18.368499999999997</v>
      </c>
      <c r="Z21" s="18"/>
      <c r="AA21" s="336">
        <v>1</v>
      </c>
      <c r="AB21" s="337">
        <f t="shared" si="1"/>
        <v>18.368499999999997</v>
      </c>
      <c r="AC21" s="338">
        <v>1</v>
      </c>
      <c r="AD21" s="339">
        <f t="shared" si="2"/>
        <v>18.368499999999997</v>
      </c>
      <c r="AE21" s="340">
        <f t="shared" si="3"/>
        <v>0</v>
      </c>
    </row>
    <row r="22" spans="1:31" ht="45" x14ac:dyDescent="0.25">
      <c r="A22" s="15"/>
      <c r="B22" s="346" t="s">
        <v>229</v>
      </c>
      <c r="C22" s="351" t="s">
        <v>189</v>
      </c>
      <c r="D22" s="322" t="s">
        <v>25</v>
      </c>
      <c r="E22" s="323" t="s">
        <v>234</v>
      </c>
      <c r="F22" s="350"/>
      <c r="G22" s="350"/>
      <c r="H22" s="325">
        <v>6.2040000000000299</v>
      </c>
      <c r="I22" s="350"/>
      <c r="J22" s="326" t="s">
        <v>235</v>
      </c>
      <c r="K22" s="324" t="s">
        <v>79</v>
      </c>
      <c r="L22" s="288">
        <v>8</v>
      </c>
      <c r="M22" s="349">
        <v>20.51</v>
      </c>
      <c r="N22" s="288">
        <v>164.08</v>
      </c>
      <c r="O22" s="327"/>
      <c r="P22" s="328" t="e">
        <v>#VALUE!</v>
      </c>
      <c r="Q22" s="329" t="e">
        <f t="shared" si="4"/>
        <v>#VALUE!</v>
      </c>
      <c r="R22" s="287">
        <v>0</v>
      </c>
      <c r="S22" s="287">
        <v>17.433500000000002</v>
      </c>
      <c r="T22" s="329">
        <f t="shared" si="5"/>
        <v>139.46800000000002</v>
      </c>
      <c r="U22" s="111"/>
      <c r="V22" s="324" t="s">
        <v>79</v>
      </c>
      <c r="W22" s="681">
        <v>8</v>
      </c>
      <c r="X22" s="287">
        <v>17.433500000000002</v>
      </c>
      <c r="Y22" s="328">
        <f t="shared" si="0"/>
        <v>139.46800000000002</v>
      </c>
      <c r="Z22" s="18"/>
      <c r="AA22" s="336">
        <v>1</v>
      </c>
      <c r="AB22" s="337">
        <f t="shared" si="1"/>
        <v>139.46800000000002</v>
      </c>
      <c r="AC22" s="338">
        <v>1</v>
      </c>
      <c r="AD22" s="339">
        <f t="shared" si="2"/>
        <v>139.46800000000002</v>
      </c>
      <c r="AE22" s="340">
        <f t="shared" si="3"/>
        <v>0</v>
      </c>
    </row>
    <row r="23" spans="1:31" ht="30" x14ac:dyDescent="0.25">
      <c r="A23" s="15"/>
      <c r="B23" s="346" t="s">
        <v>229</v>
      </c>
      <c r="C23" s="351" t="s">
        <v>189</v>
      </c>
      <c r="D23" s="322" t="s">
        <v>25</v>
      </c>
      <c r="E23" s="323" t="s">
        <v>411</v>
      </c>
      <c r="F23" s="350"/>
      <c r="G23" s="350"/>
      <c r="H23" s="325">
        <v>6.2360000000000504</v>
      </c>
      <c r="I23" s="350"/>
      <c r="J23" s="326" t="s">
        <v>251</v>
      </c>
      <c r="K23" s="324" t="s">
        <v>79</v>
      </c>
      <c r="L23" s="288">
        <v>10</v>
      </c>
      <c r="M23" s="349">
        <v>25.87</v>
      </c>
      <c r="N23" s="288">
        <v>258.7</v>
      </c>
      <c r="O23" s="327"/>
      <c r="P23" s="328" t="e">
        <v>#VALUE!</v>
      </c>
      <c r="Q23" s="329" t="e">
        <f t="shared" si="4"/>
        <v>#VALUE!</v>
      </c>
      <c r="R23" s="287">
        <v>0</v>
      </c>
      <c r="S23" s="287">
        <v>21.9895</v>
      </c>
      <c r="T23" s="329">
        <f t="shared" si="5"/>
        <v>219.89499999999998</v>
      </c>
      <c r="U23" s="111"/>
      <c r="V23" s="324" t="s">
        <v>79</v>
      </c>
      <c r="W23" s="681">
        <v>10</v>
      </c>
      <c r="X23" s="287">
        <v>21.9895</v>
      </c>
      <c r="Y23" s="328">
        <f t="shared" si="0"/>
        <v>219.89499999999998</v>
      </c>
      <c r="Z23" s="18"/>
      <c r="AA23" s="336">
        <v>1</v>
      </c>
      <c r="AB23" s="337">
        <f t="shared" si="1"/>
        <v>219.89499999999998</v>
      </c>
      <c r="AC23" s="338">
        <v>1</v>
      </c>
      <c r="AD23" s="339">
        <f t="shared" si="2"/>
        <v>219.89499999999998</v>
      </c>
      <c r="AE23" s="340">
        <f t="shared" si="3"/>
        <v>0</v>
      </c>
    </row>
    <row r="24" spans="1:31" ht="30" x14ac:dyDescent="0.25">
      <c r="A24" s="15"/>
      <c r="B24" s="346" t="s">
        <v>229</v>
      </c>
      <c r="C24" s="351" t="s">
        <v>189</v>
      </c>
      <c r="D24" s="322" t="s">
        <v>25</v>
      </c>
      <c r="E24" s="323" t="s">
        <v>412</v>
      </c>
      <c r="F24" s="350"/>
      <c r="G24" s="350"/>
      <c r="H24" s="325">
        <v>6.2370000000000498</v>
      </c>
      <c r="I24" s="350"/>
      <c r="J24" s="326" t="s">
        <v>253</v>
      </c>
      <c r="K24" s="324" t="s">
        <v>104</v>
      </c>
      <c r="L24" s="288">
        <v>14</v>
      </c>
      <c r="M24" s="349">
        <v>6.28</v>
      </c>
      <c r="N24" s="288">
        <v>87.92</v>
      </c>
      <c r="O24" s="327"/>
      <c r="P24" s="328" t="e">
        <v>#VALUE!</v>
      </c>
      <c r="Q24" s="329" t="e">
        <f t="shared" si="4"/>
        <v>#VALUE!</v>
      </c>
      <c r="R24" s="287">
        <v>0</v>
      </c>
      <c r="S24" s="287">
        <v>5.3380000000000001</v>
      </c>
      <c r="T24" s="329">
        <f t="shared" si="5"/>
        <v>74.731999999999999</v>
      </c>
      <c r="U24" s="111"/>
      <c r="V24" s="324" t="s">
        <v>104</v>
      </c>
      <c r="W24" s="681">
        <v>14</v>
      </c>
      <c r="X24" s="287">
        <v>5.3380000000000001</v>
      </c>
      <c r="Y24" s="328">
        <f t="shared" si="0"/>
        <v>74.731999999999999</v>
      </c>
      <c r="Z24" s="18"/>
      <c r="AA24" s="336">
        <v>1</v>
      </c>
      <c r="AB24" s="337">
        <f t="shared" si="1"/>
        <v>74.731999999999999</v>
      </c>
      <c r="AC24" s="338">
        <v>1</v>
      </c>
      <c r="AD24" s="339">
        <f t="shared" si="2"/>
        <v>74.731999999999999</v>
      </c>
      <c r="AE24" s="340">
        <f t="shared" si="3"/>
        <v>0</v>
      </c>
    </row>
    <row r="25" spans="1:31" ht="45" x14ac:dyDescent="0.25">
      <c r="A25" s="15"/>
      <c r="B25" s="346" t="s">
        <v>229</v>
      </c>
      <c r="C25" s="351" t="s">
        <v>189</v>
      </c>
      <c r="D25" s="322" t="s">
        <v>25</v>
      </c>
      <c r="E25" s="323" t="s">
        <v>413</v>
      </c>
      <c r="F25" s="350"/>
      <c r="G25" s="350"/>
      <c r="H25" s="325">
        <v>6.2380000000000502</v>
      </c>
      <c r="I25" s="350"/>
      <c r="J25" s="326" t="s">
        <v>255</v>
      </c>
      <c r="K25" s="324" t="s">
        <v>139</v>
      </c>
      <c r="L25" s="288">
        <v>3</v>
      </c>
      <c r="M25" s="349">
        <v>20.71</v>
      </c>
      <c r="N25" s="288">
        <v>62.13</v>
      </c>
      <c r="O25" s="327"/>
      <c r="P25" s="328" t="e">
        <v>#VALUE!</v>
      </c>
      <c r="Q25" s="329" t="e">
        <f t="shared" si="4"/>
        <v>#VALUE!</v>
      </c>
      <c r="R25" s="287">
        <v>0</v>
      </c>
      <c r="S25" s="287">
        <v>17.6035</v>
      </c>
      <c r="T25" s="329">
        <f t="shared" si="5"/>
        <v>52.810500000000005</v>
      </c>
      <c r="U25" s="111"/>
      <c r="V25" s="324" t="s">
        <v>139</v>
      </c>
      <c r="W25" s="681">
        <v>3</v>
      </c>
      <c r="X25" s="287">
        <v>17.6035</v>
      </c>
      <c r="Y25" s="328">
        <f t="shared" si="0"/>
        <v>52.810500000000005</v>
      </c>
      <c r="Z25" s="18"/>
      <c r="AA25" s="336">
        <v>1</v>
      </c>
      <c r="AB25" s="337">
        <f t="shared" si="1"/>
        <v>52.810500000000005</v>
      </c>
      <c r="AC25" s="338">
        <v>1</v>
      </c>
      <c r="AD25" s="339">
        <f t="shared" si="2"/>
        <v>52.810500000000005</v>
      </c>
      <c r="AE25" s="340">
        <f t="shared" si="3"/>
        <v>0</v>
      </c>
    </row>
    <row r="26" spans="1:31" x14ac:dyDescent="0.25">
      <c r="A26" s="15"/>
      <c r="B26" s="346" t="s">
        <v>229</v>
      </c>
      <c r="C26" s="351" t="s">
        <v>72</v>
      </c>
      <c r="D26" s="322" t="s">
        <v>378</v>
      </c>
      <c r="E26" s="323"/>
      <c r="F26" s="350"/>
      <c r="G26" s="350"/>
      <c r="H26" s="325"/>
      <c r="I26" s="350"/>
      <c r="J26" s="326"/>
      <c r="K26" s="324"/>
      <c r="L26" s="288"/>
      <c r="M26" s="326"/>
      <c r="N26" s="288"/>
      <c r="O26" s="352"/>
      <c r="P26" s="326"/>
      <c r="Q26" s="286"/>
      <c r="R26" s="286"/>
      <c r="S26" s="286"/>
      <c r="T26" s="286"/>
      <c r="U26" s="111"/>
      <c r="V26" s="324"/>
      <c r="W26" s="681"/>
      <c r="X26" s="286"/>
      <c r="Y26" s="328">
        <f t="shared" si="0"/>
        <v>0</v>
      </c>
      <c r="Z26" s="18"/>
      <c r="AA26" s="336">
        <v>0</v>
      </c>
      <c r="AB26" s="337">
        <f t="shared" si="1"/>
        <v>0</v>
      </c>
      <c r="AC26" s="338">
        <v>0</v>
      </c>
      <c r="AD26" s="339">
        <f t="shared" si="2"/>
        <v>0</v>
      </c>
      <c r="AE26" s="340">
        <f t="shared" si="3"/>
        <v>0</v>
      </c>
    </row>
    <row r="27" spans="1:31" x14ac:dyDescent="0.25">
      <c r="A27" s="15"/>
      <c r="B27" s="346" t="s">
        <v>229</v>
      </c>
      <c r="C27" s="351"/>
      <c r="D27" s="322"/>
      <c r="E27" s="323"/>
      <c r="F27" s="350"/>
      <c r="G27" s="350"/>
      <c r="H27" s="325"/>
      <c r="I27" s="350"/>
      <c r="J27" s="326"/>
      <c r="K27" s="324"/>
      <c r="L27" s="288"/>
      <c r="M27" s="349"/>
      <c r="N27" s="288"/>
      <c r="O27" s="352"/>
      <c r="P27" s="326"/>
      <c r="Q27" s="286"/>
      <c r="R27" s="286"/>
      <c r="S27" s="286"/>
      <c r="T27" s="286"/>
      <c r="U27" s="111"/>
      <c r="V27" s="324"/>
      <c r="W27" s="681"/>
      <c r="X27" s="286"/>
      <c r="Y27" s="328">
        <f t="shared" si="0"/>
        <v>0</v>
      </c>
      <c r="Z27" s="18"/>
      <c r="AA27" s="336">
        <v>0</v>
      </c>
      <c r="AB27" s="337">
        <f t="shared" si="1"/>
        <v>0</v>
      </c>
      <c r="AC27" s="338">
        <v>0</v>
      </c>
      <c r="AD27" s="339">
        <f t="shared" si="2"/>
        <v>0</v>
      </c>
      <c r="AE27" s="340">
        <f t="shared" si="3"/>
        <v>0</v>
      </c>
    </row>
    <row r="28" spans="1:31" x14ac:dyDescent="0.25">
      <c r="A28" s="15"/>
      <c r="B28" s="346" t="s">
        <v>229</v>
      </c>
      <c r="C28" s="351" t="s">
        <v>164</v>
      </c>
      <c r="D28" s="322" t="s">
        <v>378</v>
      </c>
      <c r="E28" s="323"/>
      <c r="F28" s="350"/>
      <c r="G28" s="350"/>
      <c r="H28" s="325"/>
      <c r="I28" s="350"/>
      <c r="J28" s="326"/>
      <c r="K28" s="324"/>
      <c r="L28" s="288"/>
      <c r="M28" s="326"/>
      <c r="N28" s="288"/>
      <c r="O28" s="352"/>
      <c r="P28" s="326"/>
      <c r="Q28" s="286"/>
      <c r="R28" s="286"/>
      <c r="S28" s="286"/>
      <c r="T28" s="286"/>
      <c r="U28" s="111"/>
      <c r="V28" s="324"/>
      <c r="W28" s="681"/>
      <c r="X28" s="286"/>
      <c r="Y28" s="328">
        <f t="shared" si="0"/>
        <v>0</v>
      </c>
      <c r="Z28" s="18"/>
      <c r="AA28" s="336">
        <v>0</v>
      </c>
      <c r="AB28" s="337">
        <f t="shared" si="1"/>
        <v>0</v>
      </c>
      <c r="AC28" s="338">
        <v>0</v>
      </c>
      <c r="AD28" s="339">
        <f t="shared" si="2"/>
        <v>0</v>
      </c>
      <c r="AE28" s="340">
        <f t="shared" si="3"/>
        <v>0</v>
      </c>
    </row>
    <row r="29" spans="1:31" ht="90" x14ac:dyDescent="0.25">
      <c r="A29" s="15"/>
      <c r="B29" s="346" t="s">
        <v>229</v>
      </c>
      <c r="C29" s="351" t="s">
        <v>164</v>
      </c>
      <c r="D29" s="322" t="s">
        <v>25</v>
      </c>
      <c r="E29" s="323" t="s">
        <v>169</v>
      </c>
      <c r="F29" s="350"/>
      <c r="G29" s="350"/>
      <c r="H29" s="325">
        <v>4.8899999999999801</v>
      </c>
      <c r="I29" s="350"/>
      <c r="J29" s="326" t="s">
        <v>170</v>
      </c>
      <c r="K29" s="324" t="s">
        <v>75</v>
      </c>
      <c r="L29" s="288">
        <v>1</v>
      </c>
      <c r="M29" s="349">
        <v>29.05</v>
      </c>
      <c r="N29" s="288">
        <v>29.05</v>
      </c>
      <c r="O29" s="352"/>
      <c r="P29" s="328" t="e">
        <v>#VALUE!</v>
      </c>
      <c r="Q29" s="329" t="e">
        <f>IF(J29="PROV SUM",N29,L29*P29)</f>
        <v>#VALUE!</v>
      </c>
      <c r="R29" s="287">
        <v>0</v>
      </c>
      <c r="S29" s="287">
        <v>25.752824999999998</v>
      </c>
      <c r="T29" s="329">
        <f>IF(J29="SC024",N29,IF(ISERROR(S29),"",IF(J29="PROV SUM",N29,L29*S29)))</f>
        <v>25.752824999999998</v>
      </c>
      <c r="U29" s="111"/>
      <c r="V29" s="324" t="s">
        <v>75</v>
      </c>
      <c r="W29" s="681">
        <v>1</v>
      </c>
      <c r="X29" s="287">
        <v>25.752824999999998</v>
      </c>
      <c r="Y29" s="328">
        <f t="shared" si="0"/>
        <v>25.752824999999998</v>
      </c>
      <c r="Z29" s="18"/>
      <c r="AA29" s="336">
        <v>1</v>
      </c>
      <c r="AB29" s="337">
        <f t="shared" si="1"/>
        <v>25.752824999999998</v>
      </c>
      <c r="AC29" s="338">
        <v>1</v>
      </c>
      <c r="AD29" s="339">
        <f t="shared" si="2"/>
        <v>25.752824999999998</v>
      </c>
      <c r="AE29" s="340">
        <f t="shared" si="3"/>
        <v>0</v>
      </c>
    </row>
    <row r="30" spans="1:31" ht="90" x14ac:dyDescent="0.25">
      <c r="A30" s="15"/>
      <c r="B30" s="346" t="s">
        <v>229</v>
      </c>
      <c r="C30" s="351" t="s">
        <v>164</v>
      </c>
      <c r="D30" s="322" t="s">
        <v>25</v>
      </c>
      <c r="E30" s="323" t="s">
        <v>171</v>
      </c>
      <c r="F30" s="350"/>
      <c r="G30" s="350"/>
      <c r="H30" s="325">
        <v>4.8999999999999799</v>
      </c>
      <c r="I30" s="350"/>
      <c r="J30" s="326" t="s">
        <v>172</v>
      </c>
      <c r="K30" s="324" t="s">
        <v>75</v>
      </c>
      <c r="L30" s="288">
        <v>5</v>
      </c>
      <c r="M30" s="349">
        <v>35.61</v>
      </c>
      <c r="N30" s="288">
        <v>178.05</v>
      </c>
      <c r="O30" s="352"/>
      <c r="P30" s="328" t="e">
        <v>#VALUE!</v>
      </c>
      <c r="Q30" s="329" t="e">
        <f>IF(J30="PROV SUM",N30,L30*P30)</f>
        <v>#VALUE!</v>
      </c>
      <c r="R30" s="287">
        <v>0</v>
      </c>
      <c r="S30" s="287">
        <v>31.568264999999997</v>
      </c>
      <c r="T30" s="329">
        <f>IF(J30="SC024",N30,IF(ISERROR(S30),"",IF(J30="PROV SUM",N30,L30*S30)))</f>
        <v>157.84132499999998</v>
      </c>
      <c r="U30" s="111"/>
      <c r="V30" s="324" t="s">
        <v>75</v>
      </c>
      <c r="W30" s="681">
        <v>10</v>
      </c>
      <c r="X30" s="287">
        <v>31.568264999999997</v>
      </c>
      <c r="Y30" s="328">
        <f t="shared" si="0"/>
        <v>315.68264999999997</v>
      </c>
      <c r="Z30" s="18"/>
      <c r="AA30" s="336">
        <v>1</v>
      </c>
      <c r="AB30" s="337">
        <f t="shared" si="1"/>
        <v>315.68264999999997</v>
      </c>
      <c r="AC30" s="338">
        <v>1</v>
      </c>
      <c r="AD30" s="339">
        <f t="shared" si="2"/>
        <v>315.68264999999997</v>
      </c>
      <c r="AE30" s="340">
        <f t="shared" si="3"/>
        <v>0</v>
      </c>
    </row>
    <row r="31" spans="1:31" x14ac:dyDescent="0.25">
      <c r="A31" s="15"/>
      <c r="B31" s="346" t="s">
        <v>229</v>
      </c>
      <c r="C31" s="351" t="s">
        <v>24</v>
      </c>
      <c r="D31" s="322" t="s">
        <v>378</v>
      </c>
      <c r="E31" s="323"/>
      <c r="F31" s="350"/>
      <c r="G31" s="350"/>
      <c r="H31" s="325"/>
      <c r="I31" s="350"/>
      <c r="J31" s="326"/>
      <c r="K31" s="324"/>
      <c r="L31" s="288"/>
      <c r="M31" s="326"/>
      <c r="N31" s="288"/>
      <c r="O31" s="352"/>
      <c r="P31" s="326"/>
      <c r="Q31" s="286"/>
      <c r="R31" s="286"/>
      <c r="S31" s="286"/>
      <c r="T31" s="286"/>
      <c r="U31" s="111"/>
      <c r="V31" s="324"/>
      <c r="W31" s="681"/>
      <c r="X31" s="286"/>
      <c r="Y31" s="328">
        <f t="shared" si="0"/>
        <v>0</v>
      </c>
      <c r="Z31" s="18"/>
      <c r="AA31" s="336">
        <v>0</v>
      </c>
      <c r="AB31" s="337">
        <f t="shared" si="1"/>
        <v>0</v>
      </c>
      <c r="AC31" s="338">
        <v>0</v>
      </c>
      <c r="AD31" s="339">
        <f t="shared" si="2"/>
        <v>0</v>
      </c>
      <c r="AE31" s="340">
        <f t="shared" si="3"/>
        <v>0</v>
      </c>
    </row>
    <row r="32" spans="1:31" ht="120" x14ac:dyDescent="0.25">
      <c r="A32" s="21"/>
      <c r="B32" s="321" t="s">
        <v>229</v>
      </c>
      <c r="C32" s="321" t="s">
        <v>24</v>
      </c>
      <c r="D32" s="322" t="s">
        <v>25</v>
      </c>
      <c r="E32" s="323" t="s">
        <v>26</v>
      </c>
      <c r="F32" s="324"/>
      <c r="G32" s="324"/>
      <c r="H32" s="325">
        <v>2.1</v>
      </c>
      <c r="I32" s="324"/>
      <c r="J32" s="326" t="s">
        <v>27</v>
      </c>
      <c r="K32" s="324" t="s">
        <v>28</v>
      </c>
      <c r="L32" s="288">
        <v>140</v>
      </c>
      <c r="M32" s="118">
        <v>12.92</v>
      </c>
      <c r="N32" s="119">
        <v>1808.8</v>
      </c>
      <c r="O32" s="327"/>
      <c r="P32" s="328" t="e">
        <v>#VALUE!</v>
      </c>
      <c r="Q32" s="329" t="e">
        <f>IF(J32="PROV SUM",N32,L32*P32)</f>
        <v>#VALUE!</v>
      </c>
      <c r="R32" s="287">
        <v>0</v>
      </c>
      <c r="S32" s="287">
        <v>16.4084</v>
      </c>
      <c r="T32" s="329">
        <f>IF(J32="SC024",N32,IF(ISERROR(S32),"",IF(J32="PROV SUM",N32,L32*S32)))</f>
        <v>2297.1759999999999</v>
      </c>
      <c r="U32" s="111"/>
      <c r="V32" s="324" t="s">
        <v>28</v>
      </c>
      <c r="W32" s="681">
        <v>193</v>
      </c>
      <c r="X32" s="287">
        <v>16.4084</v>
      </c>
      <c r="Y32" s="328">
        <f t="shared" si="0"/>
        <v>3166.8211999999999</v>
      </c>
      <c r="Z32" s="18"/>
      <c r="AA32" s="336">
        <v>1</v>
      </c>
      <c r="AB32" s="337">
        <f t="shared" si="1"/>
        <v>3166.8211999999999</v>
      </c>
      <c r="AC32" s="338">
        <v>1</v>
      </c>
      <c r="AD32" s="339">
        <f t="shared" si="2"/>
        <v>3166.8211999999999</v>
      </c>
      <c r="AE32" s="340">
        <f t="shared" si="3"/>
        <v>0</v>
      </c>
    </row>
    <row r="33" spans="1:32" ht="30" x14ac:dyDescent="0.25">
      <c r="A33" s="21"/>
      <c r="B33" s="321" t="s">
        <v>229</v>
      </c>
      <c r="C33" s="321" t="s">
        <v>24</v>
      </c>
      <c r="D33" s="322" t="s">
        <v>25</v>
      </c>
      <c r="E33" s="323" t="s">
        <v>29</v>
      </c>
      <c r="F33" s="324"/>
      <c r="G33" s="324"/>
      <c r="H33" s="325">
        <v>2.5</v>
      </c>
      <c r="I33" s="324"/>
      <c r="J33" s="326" t="s">
        <v>30</v>
      </c>
      <c r="K33" s="324" t="s">
        <v>31</v>
      </c>
      <c r="L33" s="288">
        <v>1</v>
      </c>
      <c r="M33" s="118">
        <v>420</v>
      </c>
      <c r="N33" s="119">
        <v>420</v>
      </c>
      <c r="O33" s="327"/>
      <c r="P33" s="328" t="e">
        <v>#VALUE!</v>
      </c>
      <c r="Q33" s="329" t="e">
        <f>IF(J33="PROV SUM",N33,L33*P33)</f>
        <v>#VALUE!</v>
      </c>
      <c r="R33" s="287">
        <v>0</v>
      </c>
      <c r="S33" s="287">
        <v>533.4</v>
      </c>
      <c r="T33" s="329">
        <f>IF(J33="SC024",N33,IF(ISERROR(S33),"",IF(J33="PROV SUM",N33,L33*S33)))</f>
        <v>533.4</v>
      </c>
      <c r="U33" s="111"/>
      <c r="V33" s="324" t="s">
        <v>31</v>
      </c>
      <c r="W33" s="681">
        <v>1</v>
      </c>
      <c r="X33" s="287">
        <v>533.4</v>
      </c>
      <c r="Y33" s="328">
        <f t="shared" si="0"/>
        <v>533.4</v>
      </c>
      <c r="Z33" s="18"/>
      <c r="AA33" s="336">
        <v>1</v>
      </c>
      <c r="AB33" s="337">
        <f t="shared" si="1"/>
        <v>533.4</v>
      </c>
      <c r="AC33" s="338">
        <v>1</v>
      </c>
      <c r="AD33" s="339">
        <f t="shared" si="2"/>
        <v>533.4</v>
      </c>
      <c r="AE33" s="340">
        <f t="shared" si="3"/>
        <v>0</v>
      </c>
    </row>
    <row r="34" spans="1:32" x14ac:dyDescent="0.25">
      <c r="A34" s="21"/>
      <c r="B34" s="321" t="s">
        <v>229</v>
      </c>
      <c r="C34" s="321" t="s">
        <v>24</v>
      </c>
      <c r="D34" s="322" t="s">
        <v>25</v>
      </c>
      <c r="E34" s="323" t="s">
        <v>32</v>
      </c>
      <c r="F34" s="324"/>
      <c r="G34" s="324"/>
      <c r="H34" s="325">
        <v>2.6</v>
      </c>
      <c r="I34" s="324"/>
      <c r="J34" s="326" t="s">
        <v>33</v>
      </c>
      <c r="K34" s="324" t="s">
        <v>31</v>
      </c>
      <c r="L34" s="288">
        <v>1</v>
      </c>
      <c r="M34" s="118">
        <v>50</v>
      </c>
      <c r="N34" s="119">
        <v>50</v>
      </c>
      <c r="O34" s="327"/>
      <c r="P34" s="328" t="e">
        <v>#VALUE!</v>
      </c>
      <c r="Q34" s="329" t="e">
        <f>IF(J34="PROV SUM",N34,L34*P34)</f>
        <v>#VALUE!</v>
      </c>
      <c r="R34" s="287">
        <v>0</v>
      </c>
      <c r="S34" s="287">
        <v>63.5</v>
      </c>
      <c r="T34" s="329">
        <f>IF(J34="SC024",N34,IF(ISERROR(S34),"",IF(J34="PROV SUM",N34,L34*S34)))</f>
        <v>63.5</v>
      </c>
      <c r="U34" s="111"/>
      <c r="V34" s="324" t="s">
        <v>31</v>
      </c>
      <c r="W34" s="681">
        <v>1</v>
      </c>
      <c r="X34" s="287">
        <v>63.5</v>
      </c>
      <c r="Y34" s="328">
        <f t="shared" si="0"/>
        <v>63.5</v>
      </c>
      <c r="Z34" s="18"/>
      <c r="AA34" s="336">
        <v>1</v>
      </c>
      <c r="AB34" s="337">
        <f t="shared" si="1"/>
        <v>63.5</v>
      </c>
      <c r="AC34" s="338">
        <v>0.7</v>
      </c>
      <c r="AD34" s="339">
        <f t="shared" si="2"/>
        <v>44.449999999999996</v>
      </c>
      <c r="AE34" s="340">
        <f t="shared" si="3"/>
        <v>19.050000000000004</v>
      </c>
      <c r="AF34" s="591" t="s">
        <v>793</v>
      </c>
    </row>
    <row r="35" spans="1:32" ht="60" x14ac:dyDescent="0.25">
      <c r="A35" s="21"/>
      <c r="B35" s="321" t="s">
        <v>229</v>
      </c>
      <c r="C35" s="321" t="s">
        <v>24</v>
      </c>
      <c r="D35" s="322" t="s">
        <v>25</v>
      </c>
      <c r="E35" s="323" t="s">
        <v>382</v>
      </c>
      <c r="F35" s="324"/>
      <c r="G35" s="324"/>
      <c r="H35" s="325"/>
      <c r="I35" s="324"/>
      <c r="J35" s="326" t="s">
        <v>383</v>
      </c>
      <c r="K35" s="324" t="s">
        <v>31</v>
      </c>
      <c r="L35" s="288"/>
      <c r="M35" s="118">
        <v>4.8300000000000003E-2</v>
      </c>
      <c r="N35" s="119">
        <v>0</v>
      </c>
      <c r="O35" s="327"/>
      <c r="P35" s="328" t="e">
        <v>#VALUE!</v>
      </c>
      <c r="Q35" s="329" t="e">
        <f>IF(J35="PROV SUM",N35,L35*P35)</f>
        <v>#VALUE!</v>
      </c>
      <c r="R35" s="287" t="e">
        <v>#N/A</v>
      </c>
      <c r="S35" s="287" t="e">
        <v>#N/A</v>
      </c>
      <c r="T35" s="329">
        <f>IF(J35="SC024",N35,IF(ISERROR(S35),"",IF(J35="PROV SUM",N35,L35*S35)))</f>
        <v>0</v>
      </c>
      <c r="U35" s="111"/>
      <c r="V35" s="324" t="s">
        <v>416</v>
      </c>
      <c r="W35" s="681">
        <v>9</v>
      </c>
      <c r="X35" s="369">
        <f>SUM(Y32+Y33+Y34+Y56+Y57+Y59)*0.0483</f>
        <v>319.10656596000001</v>
      </c>
      <c r="Y35" s="328">
        <f>X35*W35</f>
        <v>2871.95909364</v>
      </c>
      <c r="Z35" s="18"/>
      <c r="AA35" s="336">
        <v>1</v>
      </c>
      <c r="AB35" s="337">
        <f t="shared" si="1"/>
        <v>2871.95909364</v>
      </c>
      <c r="AC35" s="338">
        <v>0.1022</v>
      </c>
      <c r="AD35" s="339">
        <f t="shared" si="2"/>
        <v>293.51421937000799</v>
      </c>
      <c r="AE35" s="340">
        <f t="shared" si="3"/>
        <v>2578.4448742699919</v>
      </c>
      <c r="AF35" s="591" t="s">
        <v>793</v>
      </c>
    </row>
    <row r="36" spans="1:32" x14ac:dyDescent="0.25">
      <c r="A36" s="21"/>
      <c r="B36" s="320" t="s">
        <v>229</v>
      </c>
      <c r="C36" s="321" t="s">
        <v>312</v>
      </c>
      <c r="D36" s="322" t="s">
        <v>378</v>
      </c>
      <c r="E36" s="323"/>
      <c r="F36" s="324"/>
      <c r="G36" s="324"/>
      <c r="H36" s="325"/>
      <c r="I36" s="324"/>
      <c r="J36" s="326"/>
      <c r="K36" s="324"/>
      <c r="L36" s="288"/>
      <c r="M36" s="326"/>
      <c r="N36" s="119"/>
      <c r="O36" s="327"/>
      <c r="P36" s="347"/>
      <c r="Q36" s="348"/>
      <c r="R36" s="348"/>
      <c r="S36" s="348"/>
      <c r="T36" s="348"/>
      <c r="U36" s="111"/>
      <c r="V36" s="324"/>
      <c r="W36" s="681"/>
      <c r="X36" s="348"/>
      <c r="Y36" s="328">
        <f t="shared" si="0"/>
        <v>0</v>
      </c>
      <c r="Z36" s="18"/>
      <c r="AA36" s="336">
        <v>0</v>
      </c>
      <c r="AB36" s="337">
        <f t="shared" si="1"/>
        <v>0</v>
      </c>
      <c r="AC36" s="338">
        <v>0</v>
      </c>
      <c r="AD36" s="339">
        <f t="shared" si="2"/>
        <v>0</v>
      </c>
      <c r="AE36" s="340">
        <f t="shared" si="3"/>
        <v>0</v>
      </c>
    </row>
    <row r="37" spans="1:32" ht="15.75" x14ac:dyDescent="0.25">
      <c r="A37" s="15"/>
      <c r="B37" s="85" t="s">
        <v>229</v>
      </c>
      <c r="C37" s="88" t="s">
        <v>341</v>
      </c>
      <c r="D37" s="87" t="s">
        <v>378</v>
      </c>
      <c r="E37" s="88"/>
      <c r="F37" s="350"/>
      <c r="G37" s="350"/>
      <c r="H37" s="89"/>
      <c r="I37" s="350"/>
      <c r="J37" s="88"/>
      <c r="K37" s="90"/>
      <c r="L37" s="288"/>
      <c r="M37" s="91"/>
      <c r="N37" s="119"/>
      <c r="O37" s="327"/>
      <c r="P37" s="347"/>
      <c r="Q37" s="348"/>
      <c r="R37" s="348"/>
      <c r="S37" s="348"/>
      <c r="T37" s="348"/>
      <c r="U37" s="111"/>
      <c r="V37" s="90"/>
      <c r="W37" s="681"/>
      <c r="X37" s="348"/>
      <c r="Y37" s="328">
        <f t="shared" si="0"/>
        <v>0</v>
      </c>
      <c r="Z37" s="18"/>
      <c r="AA37" s="336">
        <v>0</v>
      </c>
      <c r="AB37" s="337">
        <f t="shared" si="1"/>
        <v>0</v>
      </c>
      <c r="AC37" s="338">
        <v>0</v>
      </c>
      <c r="AD37" s="339">
        <f t="shared" si="2"/>
        <v>0</v>
      </c>
      <c r="AE37" s="340">
        <f t="shared" si="3"/>
        <v>0</v>
      </c>
    </row>
    <row r="38" spans="1:32" ht="105" x14ac:dyDescent="0.25">
      <c r="A38" s="15"/>
      <c r="B38" s="85" t="s">
        <v>229</v>
      </c>
      <c r="C38" s="88" t="s">
        <v>341</v>
      </c>
      <c r="D38" s="87" t="s">
        <v>25</v>
      </c>
      <c r="E38" s="88" t="s">
        <v>350</v>
      </c>
      <c r="F38" s="324"/>
      <c r="G38" s="324"/>
      <c r="H38" s="89">
        <v>13</v>
      </c>
      <c r="I38" s="324"/>
      <c r="J38" s="88" t="s">
        <v>351</v>
      </c>
      <c r="K38" s="324" t="s">
        <v>311</v>
      </c>
      <c r="L38" s="92">
        <v>2</v>
      </c>
      <c r="M38" s="91">
        <v>222.2</v>
      </c>
      <c r="N38" s="93">
        <v>444.4</v>
      </c>
      <c r="O38" s="327"/>
      <c r="P38" s="328" t="e">
        <v>#VALUE!</v>
      </c>
      <c r="Q38" s="329" t="e">
        <f t="shared" ref="Q38:Q51" si="6">IF(J38="PROV SUM",N38,L38*P38)</f>
        <v>#VALUE!</v>
      </c>
      <c r="R38" s="287">
        <v>0</v>
      </c>
      <c r="S38" s="287">
        <v>196.98029999999997</v>
      </c>
      <c r="T38" s="329">
        <f t="shared" ref="T38:T51" si="7">IF(J38="SC024",N38,IF(ISERROR(S38),"",IF(J38="PROV SUM",N38,L38*S38)))</f>
        <v>393.96059999999994</v>
      </c>
      <c r="U38" s="111"/>
      <c r="V38" s="324" t="s">
        <v>311</v>
      </c>
      <c r="W38" s="133">
        <v>2</v>
      </c>
      <c r="X38" s="287">
        <v>196.98029999999997</v>
      </c>
      <c r="Y38" s="328">
        <f t="shared" si="0"/>
        <v>393.96059999999994</v>
      </c>
      <c r="Z38" s="18"/>
      <c r="AA38" s="336">
        <v>0</v>
      </c>
      <c r="AB38" s="337">
        <f t="shared" si="1"/>
        <v>0</v>
      </c>
      <c r="AC38" s="338">
        <v>0</v>
      </c>
      <c r="AD38" s="339">
        <f t="shared" si="2"/>
        <v>0</v>
      </c>
      <c r="AE38" s="340">
        <f t="shared" si="3"/>
        <v>0</v>
      </c>
    </row>
    <row r="39" spans="1:32" ht="105" x14ac:dyDescent="0.25">
      <c r="A39" s="15"/>
      <c r="B39" s="85" t="s">
        <v>229</v>
      </c>
      <c r="C39" s="88" t="s">
        <v>341</v>
      </c>
      <c r="D39" s="87" t="s">
        <v>25</v>
      </c>
      <c r="E39" s="88" t="s">
        <v>356</v>
      </c>
      <c r="F39" s="350"/>
      <c r="G39" s="350"/>
      <c r="H39" s="89">
        <v>27</v>
      </c>
      <c r="I39" s="350"/>
      <c r="J39" s="88" t="s">
        <v>357</v>
      </c>
      <c r="K39" s="90" t="s">
        <v>311</v>
      </c>
      <c r="L39" s="92">
        <v>1</v>
      </c>
      <c r="M39" s="91">
        <v>22.53</v>
      </c>
      <c r="N39" s="93">
        <v>22.53</v>
      </c>
      <c r="O39" s="327"/>
      <c r="P39" s="328" t="e">
        <v>#VALUE!</v>
      </c>
      <c r="Q39" s="329" t="e">
        <f t="shared" si="6"/>
        <v>#VALUE!</v>
      </c>
      <c r="R39" s="287">
        <v>0</v>
      </c>
      <c r="S39" s="287">
        <v>19.150500000000001</v>
      </c>
      <c r="T39" s="329">
        <f t="shared" si="7"/>
        <v>19.150500000000001</v>
      </c>
      <c r="U39" s="111"/>
      <c r="V39" s="90" t="s">
        <v>311</v>
      </c>
      <c r="W39" s="133">
        <v>1</v>
      </c>
      <c r="X39" s="287">
        <v>19.150500000000001</v>
      </c>
      <c r="Y39" s="328">
        <f t="shared" si="0"/>
        <v>19.150500000000001</v>
      </c>
      <c r="Z39" s="18"/>
      <c r="AA39" s="336">
        <v>0</v>
      </c>
      <c r="AB39" s="337">
        <f t="shared" si="1"/>
        <v>0</v>
      </c>
      <c r="AC39" s="338">
        <v>0</v>
      </c>
      <c r="AD39" s="339">
        <f t="shared" si="2"/>
        <v>0</v>
      </c>
      <c r="AE39" s="340">
        <f t="shared" si="3"/>
        <v>0</v>
      </c>
    </row>
    <row r="40" spans="1:32" ht="120" x14ac:dyDescent="0.25">
      <c r="A40" s="15"/>
      <c r="B40" s="85" t="s">
        <v>229</v>
      </c>
      <c r="C40" s="88" t="s">
        <v>341</v>
      </c>
      <c r="D40" s="87" t="s">
        <v>25</v>
      </c>
      <c r="E40" s="88" t="s">
        <v>358</v>
      </c>
      <c r="F40" s="350"/>
      <c r="G40" s="350"/>
      <c r="H40" s="89">
        <v>41</v>
      </c>
      <c r="I40" s="350"/>
      <c r="J40" s="88" t="s">
        <v>359</v>
      </c>
      <c r="K40" s="90" t="s">
        <v>311</v>
      </c>
      <c r="L40" s="92">
        <v>1</v>
      </c>
      <c r="M40" s="91">
        <v>29.34</v>
      </c>
      <c r="N40" s="93">
        <v>29.34</v>
      </c>
      <c r="O40" s="327"/>
      <c r="P40" s="328" t="e">
        <v>#VALUE!</v>
      </c>
      <c r="Q40" s="329" t="e">
        <f t="shared" si="6"/>
        <v>#VALUE!</v>
      </c>
      <c r="R40" s="287">
        <v>0</v>
      </c>
      <c r="S40" s="287">
        <v>24.939</v>
      </c>
      <c r="T40" s="329">
        <f t="shared" si="7"/>
        <v>24.939</v>
      </c>
      <c r="U40" s="111"/>
      <c r="V40" s="90" t="s">
        <v>311</v>
      </c>
      <c r="W40" s="133">
        <v>1</v>
      </c>
      <c r="X40" s="287">
        <v>24.939</v>
      </c>
      <c r="Y40" s="328">
        <f t="shared" si="0"/>
        <v>24.939</v>
      </c>
      <c r="Z40" s="18"/>
      <c r="AA40" s="336">
        <v>0</v>
      </c>
      <c r="AB40" s="337">
        <f t="shared" si="1"/>
        <v>0</v>
      </c>
      <c r="AC40" s="338">
        <v>0</v>
      </c>
      <c r="AD40" s="339">
        <f t="shared" si="2"/>
        <v>0</v>
      </c>
      <c r="AE40" s="340">
        <f t="shared" si="3"/>
        <v>0</v>
      </c>
    </row>
    <row r="41" spans="1:32" ht="45" x14ac:dyDescent="0.25">
      <c r="A41" s="15"/>
      <c r="B41" s="85" t="s">
        <v>229</v>
      </c>
      <c r="C41" s="88" t="s">
        <v>341</v>
      </c>
      <c r="D41" s="87" t="s">
        <v>25</v>
      </c>
      <c r="E41" s="88" t="s">
        <v>364</v>
      </c>
      <c r="F41" s="350"/>
      <c r="G41" s="350"/>
      <c r="H41" s="89">
        <v>93</v>
      </c>
      <c r="I41" s="350"/>
      <c r="J41" s="88" t="s">
        <v>365</v>
      </c>
      <c r="K41" s="90" t="s">
        <v>311</v>
      </c>
      <c r="L41" s="92">
        <v>1</v>
      </c>
      <c r="M41" s="91">
        <v>550</v>
      </c>
      <c r="N41" s="93">
        <v>550</v>
      </c>
      <c r="O41" s="327"/>
      <c r="P41" s="328" t="e">
        <v>#VALUE!</v>
      </c>
      <c r="Q41" s="329" t="e">
        <f t="shared" si="6"/>
        <v>#VALUE!</v>
      </c>
      <c r="R41" s="287">
        <v>0</v>
      </c>
      <c r="S41" s="287">
        <v>440</v>
      </c>
      <c r="T41" s="329">
        <f t="shared" si="7"/>
        <v>440</v>
      </c>
      <c r="U41" s="111"/>
      <c r="V41" s="90" t="s">
        <v>311</v>
      </c>
      <c r="W41" s="133">
        <v>1</v>
      </c>
      <c r="X41" s="287">
        <v>440</v>
      </c>
      <c r="Y41" s="328">
        <f t="shared" si="0"/>
        <v>440</v>
      </c>
      <c r="Z41" s="18"/>
      <c r="AA41" s="336">
        <v>0</v>
      </c>
      <c r="AB41" s="337">
        <f t="shared" si="1"/>
        <v>0</v>
      </c>
      <c r="AC41" s="338">
        <v>0</v>
      </c>
      <c r="AD41" s="339">
        <f t="shared" si="2"/>
        <v>0</v>
      </c>
      <c r="AE41" s="340">
        <f t="shared" si="3"/>
        <v>0</v>
      </c>
    </row>
    <row r="42" spans="1:32" ht="45" x14ac:dyDescent="0.25">
      <c r="A42" s="15"/>
      <c r="B42" s="85" t="s">
        <v>229</v>
      </c>
      <c r="C42" s="88" t="s">
        <v>341</v>
      </c>
      <c r="D42" s="87" t="s">
        <v>25</v>
      </c>
      <c r="E42" s="88" t="s">
        <v>352</v>
      </c>
      <c r="F42" s="350"/>
      <c r="G42" s="350"/>
      <c r="H42" s="89">
        <v>104</v>
      </c>
      <c r="I42" s="350"/>
      <c r="J42" s="88" t="s">
        <v>353</v>
      </c>
      <c r="K42" s="90" t="s">
        <v>311</v>
      </c>
      <c r="L42" s="92">
        <v>2</v>
      </c>
      <c r="M42" s="91">
        <v>3.44</v>
      </c>
      <c r="N42" s="93">
        <v>6.88</v>
      </c>
      <c r="O42" s="327"/>
      <c r="P42" s="328" t="e">
        <v>#VALUE!</v>
      </c>
      <c r="Q42" s="329" t="e">
        <f t="shared" si="6"/>
        <v>#VALUE!</v>
      </c>
      <c r="R42" s="287">
        <v>0</v>
      </c>
      <c r="S42" s="287">
        <v>3.0495599999999996</v>
      </c>
      <c r="T42" s="329">
        <f t="shared" si="7"/>
        <v>6.0991199999999992</v>
      </c>
      <c r="U42" s="111"/>
      <c r="V42" s="90" t="s">
        <v>311</v>
      </c>
      <c r="W42" s="133">
        <v>2</v>
      </c>
      <c r="X42" s="287">
        <v>3.0495599999999996</v>
      </c>
      <c r="Y42" s="328">
        <f t="shared" si="0"/>
        <v>6.0991199999999992</v>
      </c>
      <c r="Z42" s="18"/>
      <c r="AA42" s="336">
        <v>0</v>
      </c>
      <c r="AB42" s="337">
        <f t="shared" si="1"/>
        <v>0</v>
      </c>
      <c r="AC42" s="338">
        <v>0</v>
      </c>
      <c r="AD42" s="339">
        <f t="shared" si="2"/>
        <v>0</v>
      </c>
      <c r="AE42" s="340">
        <f t="shared" si="3"/>
        <v>0</v>
      </c>
    </row>
    <row r="43" spans="1:32" ht="90" x14ac:dyDescent="0.25">
      <c r="A43" s="15"/>
      <c r="B43" s="85" t="s">
        <v>229</v>
      </c>
      <c r="C43" s="88" t="s">
        <v>341</v>
      </c>
      <c r="D43" s="87" t="s">
        <v>25</v>
      </c>
      <c r="E43" s="88" t="s">
        <v>366</v>
      </c>
      <c r="F43" s="350"/>
      <c r="G43" s="350"/>
      <c r="H43" s="89">
        <v>115</v>
      </c>
      <c r="I43" s="350"/>
      <c r="J43" s="88" t="s">
        <v>367</v>
      </c>
      <c r="K43" s="90" t="s">
        <v>311</v>
      </c>
      <c r="L43" s="92">
        <v>2</v>
      </c>
      <c r="M43" s="91">
        <v>70.11</v>
      </c>
      <c r="N43" s="93">
        <v>140.22</v>
      </c>
      <c r="O43" s="327"/>
      <c r="P43" s="328" t="e">
        <v>#VALUE!</v>
      </c>
      <c r="Q43" s="329" t="e">
        <f t="shared" si="6"/>
        <v>#VALUE!</v>
      </c>
      <c r="R43" s="287">
        <v>0</v>
      </c>
      <c r="S43" s="287">
        <v>56.088000000000001</v>
      </c>
      <c r="T43" s="329">
        <f t="shared" si="7"/>
        <v>112.176</v>
      </c>
      <c r="U43" s="111"/>
      <c r="V43" s="90" t="s">
        <v>311</v>
      </c>
      <c r="W43" s="133">
        <v>2</v>
      </c>
      <c r="X43" s="287">
        <v>56.088000000000001</v>
      </c>
      <c r="Y43" s="328">
        <f t="shared" si="0"/>
        <v>112.176</v>
      </c>
      <c r="Z43" s="18"/>
      <c r="AA43" s="336">
        <v>0</v>
      </c>
      <c r="AB43" s="337">
        <f t="shared" si="1"/>
        <v>0</v>
      </c>
      <c r="AC43" s="338">
        <v>0</v>
      </c>
      <c r="AD43" s="339">
        <f t="shared" si="2"/>
        <v>0</v>
      </c>
      <c r="AE43" s="340">
        <f t="shared" si="3"/>
        <v>0</v>
      </c>
    </row>
    <row r="44" spans="1:32" ht="45.75" x14ac:dyDescent="0.25">
      <c r="A44" s="15"/>
      <c r="B44" s="85" t="s">
        <v>229</v>
      </c>
      <c r="C44" s="88" t="s">
        <v>341</v>
      </c>
      <c r="D44" s="87" t="s">
        <v>25</v>
      </c>
      <c r="E44" s="94" t="s">
        <v>354</v>
      </c>
      <c r="F44" s="350"/>
      <c r="G44" s="350"/>
      <c r="H44" s="89">
        <v>175</v>
      </c>
      <c r="I44" s="350"/>
      <c r="J44" s="95" t="s">
        <v>355</v>
      </c>
      <c r="K44" s="90" t="s">
        <v>311</v>
      </c>
      <c r="L44" s="92">
        <v>2</v>
      </c>
      <c r="M44" s="91">
        <v>9.81</v>
      </c>
      <c r="N44" s="93">
        <v>19.62</v>
      </c>
      <c r="O44" s="327"/>
      <c r="P44" s="328" t="e">
        <v>#VALUE!</v>
      </c>
      <c r="Q44" s="329" t="e">
        <f t="shared" si="6"/>
        <v>#VALUE!</v>
      </c>
      <c r="R44" s="287">
        <v>0</v>
      </c>
      <c r="S44" s="287">
        <v>8.6965649999999997</v>
      </c>
      <c r="T44" s="329">
        <f t="shared" si="7"/>
        <v>17.393129999999999</v>
      </c>
      <c r="U44" s="111"/>
      <c r="V44" s="90" t="s">
        <v>311</v>
      </c>
      <c r="W44" s="133">
        <v>2</v>
      </c>
      <c r="X44" s="287">
        <v>8.6965649999999997</v>
      </c>
      <c r="Y44" s="328">
        <f t="shared" si="0"/>
        <v>17.393129999999999</v>
      </c>
      <c r="Z44" s="18"/>
      <c r="AA44" s="336">
        <v>0</v>
      </c>
      <c r="AB44" s="337">
        <f t="shared" si="1"/>
        <v>0</v>
      </c>
      <c r="AC44" s="338">
        <v>0</v>
      </c>
      <c r="AD44" s="339">
        <f t="shared" si="2"/>
        <v>0</v>
      </c>
      <c r="AE44" s="340">
        <f t="shared" si="3"/>
        <v>0</v>
      </c>
    </row>
    <row r="45" spans="1:32" ht="75.75" x14ac:dyDescent="0.25">
      <c r="A45" s="15"/>
      <c r="B45" s="85" t="s">
        <v>229</v>
      </c>
      <c r="C45" s="88" t="s">
        <v>341</v>
      </c>
      <c r="D45" s="87" t="s">
        <v>25</v>
      </c>
      <c r="E45" s="94" t="s">
        <v>342</v>
      </c>
      <c r="F45" s="350"/>
      <c r="G45" s="350"/>
      <c r="H45" s="89">
        <v>180</v>
      </c>
      <c r="I45" s="350"/>
      <c r="J45" s="95" t="s">
        <v>343</v>
      </c>
      <c r="K45" s="90" t="s">
        <v>311</v>
      </c>
      <c r="L45" s="92">
        <v>1</v>
      </c>
      <c r="M45" s="91">
        <v>62.11</v>
      </c>
      <c r="N45" s="93">
        <v>62.11</v>
      </c>
      <c r="O45" s="327"/>
      <c r="P45" s="328" t="e">
        <v>#VALUE!</v>
      </c>
      <c r="Q45" s="329" t="e">
        <f t="shared" si="6"/>
        <v>#VALUE!</v>
      </c>
      <c r="R45" s="287">
        <v>0</v>
      </c>
      <c r="S45" s="287">
        <v>55.060514999999995</v>
      </c>
      <c r="T45" s="329">
        <f t="shared" si="7"/>
        <v>55.060514999999995</v>
      </c>
      <c r="U45" s="111"/>
      <c r="V45" s="90" t="s">
        <v>311</v>
      </c>
      <c r="W45" s="133">
        <v>1</v>
      </c>
      <c r="X45" s="287">
        <v>55.060514999999995</v>
      </c>
      <c r="Y45" s="328">
        <f t="shared" si="0"/>
        <v>55.060514999999995</v>
      </c>
      <c r="Z45" s="18"/>
      <c r="AA45" s="336">
        <v>0</v>
      </c>
      <c r="AB45" s="337">
        <f t="shared" si="1"/>
        <v>0</v>
      </c>
      <c r="AC45" s="338">
        <v>0</v>
      </c>
      <c r="AD45" s="339">
        <f t="shared" si="2"/>
        <v>0</v>
      </c>
      <c r="AE45" s="340">
        <f t="shared" si="3"/>
        <v>0</v>
      </c>
    </row>
    <row r="46" spans="1:32" ht="90.75" x14ac:dyDescent="0.25">
      <c r="A46" s="21"/>
      <c r="B46" s="85" t="s">
        <v>229</v>
      </c>
      <c r="C46" s="88" t="s">
        <v>341</v>
      </c>
      <c r="D46" s="87" t="s">
        <v>25</v>
      </c>
      <c r="E46" s="94" t="s">
        <v>370</v>
      </c>
      <c r="F46" s="324"/>
      <c r="G46" s="324"/>
      <c r="H46" s="89">
        <v>186</v>
      </c>
      <c r="I46" s="324"/>
      <c r="J46" s="96" t="s">
        <v>371</v>
      </c>
      <c r="K46" s="90" t="s">
        <v>311</v>
      </c>
      <c r="L46" s="92">
        <v>1</v>
      </c>
      <c r="M46" s="91">
        <v>86.88</v>
      </c>
      <c r="N46" s="93">
        <v>86.88</v>
      </c>
      <c r="O46" s="327"/>
      <c r="P46" s="328" t="e">
        <v>#VALUE!</v>
      </c>
      <c r="Q46" s="329" t="e">
        <f t="shared" si="6"/>
        <v>#VALUE!</v>
      </c>
      <c r="R46" s="287">
        <v>0</v>
      </c>
      <c r="S46" s="287">
        <v>69.504000000000005</v>
      </c>
      <c r="T46" s="329">
        <f t="shared" si="7"/>
        <v>69.504000000000005</v>
      </c>
      <c r="U46" s="111"/>
      <c r="V46" s="90" t="s">
        <v>311</v>
      </c>
      <c r="W46" s="133">
        <v>1</v>
      </c>
      <c r="X46" s="287">
        <v>69.504000000000005</v>
      </c>
      <c r="Y46" s="328">
        <f t="shared" si="0"/>
        <v>69.504000000000005</v>
      </c>
      <c r="Z46" s="18"/>
      <c r="AA46" s="336">
        <v>0</v>
      </c>
      <c r="AB46" s="337">
        <f t="shared" si="1"/>
        <v>0</v>
      </c>
      <c r="AC46" s="338">
        <v>0</v>
      </c>
      <c r="AD46" s="339">
        <f t="shared" si="2"/>
        <v>0</v>
      </c>
      <c r="AE46" s="340">
        <f>AB46-AD46</f>
        <v>0</v>
      </c>
    </row>
    <row r="47" spans="1:32" ht="15.75" x14ac:dyDescent="0.25">
      <c r="A47" s="21"/>
      <c r="B47" s="85" t="s">
        <v>229</v>
      </c>
      <c r="C47" s="88" t="s">
        <v>341</v>
      </c>
      <c r="D47" s="87" t="s">
        <v>25</v>
      </c>
      <c r="E47" s="97" t="s">
        <v>424</v>
      </c>
      <c r="F47" s="324"/>
      <c r="G47" s="324"/>
      <c r="H47" s="89">
        <v>190</v>
      </c>
      <c r="I47" s="324"/>
      <c r="J47" s="98" t="s">
        <v>379</v>
      </c>
      <c r="K47" s="90" t="s">
        <v>311</v>
      </c>
      <c r="L47" s="92">
        <v>1</v>
      </c>
      <c r="M47" s="99">
        <v>1500</v>
      </c>
      <c r="N47" s="93">
        <v>1500</v>
      </c>
      <c r="O47" s="327"/>
      <c r="P47" s="328" t="e">
        <v>#VALUE!</v>
      </c>
      <c r="Q47" s="329">
        <f t="shared" si="6"/>
        <v>1500</v>
      </c>
      <c r="R47" s="287" t="s">
        <v>381</v>
      </c>
      <c r="S47" s="287" t="s">
        <v>381</v>
      </c>
      <c r="T47" s="329">
        <f t="shared" si="7"/>
        <v>1500</v>
      </c>
      <c r="U47" s="111"/>
      <c r="V47" s="90" t="s">
        <v>311</v>
      </c>
      <c r="W47" s="133">
        <v>1</v>
      </c>
      <c r="X47" s="287" t="s">
        <v>381</v>
      </c>
      <c r="Y47" s="328">
        <v>1500</v>
      </c>
      <c r="Z47" s="18"/>
      <c r="AA47" s="336">
        <v>0</v>
      </c>
      <c r="AB47" s="337">
        <f t="shared" si="1"/>
        <v>0</v>
      </c>
      <c r="AC47" s="338">
        <v>0</v>
      </c>
      <c r="AD47" s="339">
        <f t="shared" si="2"/>
        <v>0</v>
      </c>
      <c r="AE47" s="340">
        <f t="shared" si="3"/>
        <v>0</v>
      </c>
    </row>
    <row r="48" spans="1:32" ht="26.25" x14ac:dyDescent="0.25">
      <c r="A48" s="21"/>
      <c r="B48" s="85" t="s">
        <v>229</v>
      </c>
      <c r="C48" s="88" t="s">
        <v>341</v>
      </c>
      <c r="D48" s="87" t="s">
        <v>25</v>
      </c>
      <c r="E48" s="100" t="s">
        <v>425</v>
      </c>
      <c r="F48" s="324"/>
      <c r="G48" s="324"/>
      <c r="H48" s="89">
        <v>191</v>
      </c>
      <c r="I48" s="324"/>
      <c r="J48" s="98" t="s">
        <v>379</v>
      </c>
      <c r="K48" s="90" t="s">
        <v>311</v>
      </c>
      <c r="L48" s="92">
        <v>1</v>
      </c>
      <c r="M48" s="99">
        <v>100</v>
      </c>
      <c r="N48" s="93">
        <v>100</v>
      </c>
      <c r="O48" s="327"/>
      <c r="P48" s="328" t="e">
        <v>#VALUE!</v>
      </c>
      <c r="Q48" s="329">
        <f t="shared" si="6"/>
        <v>100</v>
      </c>
      <c r="R48" s="287" t="s">
        <v>381</v>
      </c>
      <c r="S48" s="287" t="s">
        <v>381</v>
      </c>
      <c r="T48" s="329">
        <f t="shared" si="7"/>
        <v>100</v>
      </c>
      <c r="U48" s="111"/>
      <c r="V48" s="90" t="s">
        <v>311</v>
      </c>
      <c r="W48" s="133">
        <v>1</v>
      </c>
      <c r="X48" s="287" t="s">
        <v>381</v>
      </c>
      <c r="Y48" s="328">
        <v>100</v>
      </c>
      <c r="Z48" s="18"/>
      <c r="AA48" s="336">
        <v>0</v>
      </c>
      <c r="AB48" s="337">
        <f t="shared" si="1"/>
        <v>0</v>
      </c>
      <c r="AC48" s="338">
        <v>0</v>
      </c>
      <c r="AD48" s="339">
        <f>Y48*AC48</f>
        <v>0</v>
      </c>
      <c r="AE48" s="340">
        <f t="shared" si="3"/>
        <v>0</v>
      </c>
    </row>
    <row r="49" spans="1:32" ht="15.75" x14ac:dyDescent="0.25">
      <c r="A49" s="21"/>
      <c r="B49" s="85" t="s">
        <v>229</v>
      </c>
      <c r="C49" s="88" t="s">
        <v>341</v>
      </c>
      <c r="D49" s="87" t="s">
        <v>25</v>
      </c>
      <c r="E49" s="100" t="s">
        <v>426</v>
      </c>
      <c r="F49" s="324"/>
      <c r="G49" s="324"/>
      <c r="H49" s="89">
        <v>192</v>
      </c>
      <c r="I49" s="324"/>
      <c r="J49" s="98" t="s">
        <v>379</v>
      </c>
      <c r="K49" s="90" t="s">
        <v>311</v>
      </c>
      <c r="L49" s="92">
        <v>1</v>
      </c>
      <c r="M49" s="99">
        <v>100</v>
      </c>
      <c r="N49" s="93">
        <v>100</v>
      </c>
      <c r="O49" s="327"/>
      <c r="P49" s="328" t="e">
        <v>#VALUE!</v>
      </c>
      <c r="Q49" s="329">
        <f t="shared" si="6"/>
        <v>100</v>
      </c>
      <c r="R49" s="287" t="s">
        <v>381</v>
      </c>
      <c r="S49" s="287" t="s">
        <v>381</v>
      </c>
      <c r="T49" s="329">
        <f t="shared" si="7"/>
        <v>100</v>
      </c>
      <c r="U49" s="111"/>
      <c r="V49" s="90" t="s">
        <v>311</v>
      </c>
      <c r="W49" s="133">
        <v>1</v>
      </c>
      <c r="X49" s="287" t="s">
        <v>381</v>
      </c>
      <c r="Y49" s="328">
        <v>100</v>
      </c>
      <c r="Z49" s="18"/>
      <c r="AA49" s="336">
        <v>0</v>
      </c>
      <c r="AB49" s="337">
        <f t="shared" si="1"/>
        <v>0</v>
      </c>
      <c r="AC49" s="338">
        <v>0</v>
      </c>
      <c r="AD49" s="339">
        <f t="shared" si="2"/>
        <v>0</v>
      </c>
      <c r="AE49" s="340">
        <f t="shared" si="3"/>
        <v>0</v>
      </c>
    </row>
    <row r="50" spans="1:32" ht="15.75" x14ac:dyDescent="0.25">
      <c r="A50" s="21"/>
      <c r="B50" s="85" t="s">
        <v>229</v>
      </c>
      <c r="C50" s="88" t="s">
        <v>341</v>
      </c>
      <c r="D50" s="87" t="s">
        <v>25</v>
      </c>
      <c r="E50" s="100" t="s">
        <v>427</v>
      </c>
      <c r="F50" s="324"/>
      <c r="G50" s="324"/>
      <c r="H50" s="89">
        <v>193</v>
      </c>
      <c r="I50" s="324"/>
      <c r="J50" s="98" t="s">
        <v>379</v>
      </c>
      <c r="K50" s="90" t="s">
        <v>311</v>
      </c>
      <c r="L50" s="92">
        <v>1</v>
      </c>
      <c r="M50" s="99">
        <v>100</v>
      </c>
      <c r="N50" s="93">
        <v>100</v>
      </c>
      <c r="O50" s="327"/>
      <c r="P50" s="328" t="e">
        <v>#VALUE!</v>
      </c>
      <c r="Q50" s="329">
        <f t="shared" si="6"/>
        <v>100</v>
      </c>
      <c r="R50" s="287" t="s">
        <v>381</v>
      </c>
      <c r="S50" s="287" t="s">
        <v>381</v>
      </c>
      <c r="T50" s="329">
        <f t="shared" si="7"/>
        <v>100</v>
      </c>
      <c r="U50" s="111"/>
      <c r="V50" s="90" t="s">
        <v>311</v>
      </c>
      <c r="W50" s="133">
        <v>1</v>
      </c>
      <c r="X50" s="287" t="s">
        <v>381</v>
      </c>
      <c r="Y50" s="328">
        <v>100</v>
      </c>
      <c r="Z50" s="18"/>
      <c r="AA50" s="336">
        <v>0</v>
      </c>
      <c r="AB50" s="337">
        <f t="shared" si="1"/>
        <v>0</v>
      </c>
      <c r="AC50" s="338">
        <v>0</v>
      </c>
      <c r="AD50" s="339">
        <f t="shared" si="2"/>
        <v>0</v>
      </c>
      <c r="AE50" s="340">
        <f t="shared" si="3"/>
        <v>0</v>
      </c>
    </row>
    <row r="51" spans="1:32" ht="15.75" x14ac:dyDescent="0.25">
      <c r="A51" s="21"/>
      <c r="B51" s="85" t="s">
        <v>229</v>
      </c>
      <c r="C51" s="88" t="s">
        <v>341</v>
      </c>
      <c r="D51" s="87" t="s">
        <v>25</v>
      </c>
      <c r="E51" s="100" t="s">
        <v>428</v>
      </c>
      <c r="F51" s="324"/>
      <c r="G51" s="324"/>
      <c r="H51" s="89">
        <v>194</v>
      </c>
      <c r="I51" s="324"/>
      <c r="J51" s="98" t="s">
        <v>379</v>
      </c>
      <c r="K51" s="90" t="s">
        <v>311</v>
      </c>
      <c r="L51" s="92">
        <v>1</v>
      </c>
      <c r="M51" s="99">
        <v>350</v>
      </c>
      <c r="N51" s="93">
        <v>350</v>
      </c>
      <c r="O51" s="327"/>
      <c r="P51" s="328" t="e">
        <v>#VALUE!</v>
      </c>
      <c r="Q51" s="329">
        <f t="shared" si="6"/>
        <v>350</v>
      </c>
      <c r="R51" s="287" t="s">
        <v>381</v>
      </c>
      <c r="S51" s="287" t="s">
        <v>381</v>
      </c>
      <c r="T51" s="329">
        <f t="shared" si="7"/>
        <v>350</v>
      </c>
      <c r="U51" s="111"/>
      <c r="V51" s="90" t="s">
        <v>311</v>
      </c>
      <c r="W51" s="133">
        <v>1</v>
      </c>
      <c r="X51" s="287" t="s">
        <v>381</v>
      </c>
      <c r="Y51" s="328">
        <v>350</v>
      </c>
      <c r="Z51" s="18"/>
      <c r="AA51" s="336">
        <v>0</v>
      </c>
      <c r="AB51" s="337">
        <f t="shared" si="1"/>
        <v>0</v>
      </c>
      <c r="AC51" s="338">
        <v>0</v>
      </c>
      <c r="AD51" s="339">
        <f t="shared" si="2"/>
        <v>0</v>
      </c>
      <c r="AE51" s="340">
        <f t="shared" si="3"/>
        <v>0</v>
      </c>
    </row>
    <row r="52" spans="1:32" x14ac:dyDescent="0.25">
      <c r="A52" s="21"/>
      <c r="B52" s="410" t="s">
        <v>229</v>
      </c>
      <c r="C52" s="390" t="s">
        <v>341</v>
      </c>
      <c r="D52" s="391" t="s">
        <v>25</v>
      </c>
      <c r="E52" s="385" t="s">
        <v>704</v>
      </c>
      <c r="F52" s="324"/>
      <c r="G52" s="324"/>
      <c r="H52" s="89"/>
      <c r="I52" s="324"/>
      <c r="J52" s="98"/>
      <c r="K52" s="90"/>
      <c r="L52" s="92"/>
      <c r="M52" s="99"/>
      <c r="N52" s="93"/>
      <c r="O52" s="327"/>
      <c r="P52" s="328"/>
      <c r="Q52" s="329"/>
      <c r="R52" s="287"/>
      <c r="S52" s="287"/>
      <c r="T52" s="329"/>
      <c r="U52" s="111"/>
      <c r="V52" s="408" t="s">
        <v>311</v>
      </c>
      <c r="W52" s="682">
        <v>1</v>
      </c>
      <c r="X52" s="398">
        <v>500</v>
      </c>
      <c r="Y52" s="328">
        <f t="shared" ref="Y52:Y74" si="8">W52*X52</f>
        <v>500</v>
      </c>
      <c r="Z52" s="18"/>
      <c r="AA52" s="336">
        <v>0</v>
      </c>
      <c r="AB52" s="337">
        <f t="shared" ref="AB52:AB74" si="9">Y52*AA52</f>
        <v>0</v>
      </c>
      <c r="AC52" s="338">
        <v>0</v>
      </c>
      <c r="AD52" s="339">
        <f t="shared" ref="AD52:AD74" si="10">Y52*AC52</f>
        <v>0</v>
      </c>
      <c r="AE52" s="340">
        <f t="shared" si="3"/>
        <v>0</v>
      </c>
    </row>
    <row r="53" spans="1:32" x14ac:dyDescent="0.25">
      <c r="A53" s="21"/>
      <c r="B53" s="410" t="s">
        <v>229</v>
      </c>
      <c r="C53" s="390" t="s">
        <v>341</v>
      </c>
      <c r="D53" s="391" t="s">
        <v>25</v>
      </c>
      <c r="E53" s="385" t="s">
        <v>675</v>
      </c>
      <c r="F53" s="324"/>
      <c r="G53" s="324"/>
      <c r="H53" s="89"/>
      <c r="I53" s="324"/>
      <c r="J53" s="98"/>
      <c r="K53" s="90"/>
      <c r="L53" s="92"/>
      <c r="M53" s="99"/>
      <c r="N53" s="93"/>
      <c r="O53" s="327"/>
      <c r="P53" s="328"/>
      <c r="Q53" s="329"/>
      <c r="R53" s="287"/>
      <c r="S53" s="287"/>
      <c r="T53" s="329"/>
      <c r="U53" s="111"/>
      <c r="V53" s="408" t="s">
        <v>311</v>
      </c>
      <c r="W53" s="682">
        <v>1</v>
      </c>
      <c r="X53" s="398">
        <v>1500</v>
      </c>
      <c r="Y53" s="328">
        <f t="shared" si="8"/>
        <v>1500</v>
      </c>
      <c r="Z53" s="18"/>
      <c r="AA53" s="336">
        <v>0</v>
      </c>
      <c r="AB53" s="337">
        <f t="shared" si="9"/>
        <v>0</v>
      </c>
      <c r="AC53" s="338">
        <v>0</v>
      </c>
      <c r="AD53" s="339">
        <f t="shared" si="10"/>
        <v>0</v>
      </c>
      <c r="AE53" s="340">
        <f t="shared" si="3"/>
        <v>0</v>
      </c>
    </row>
    <row r="54" spans="1:32" x14ac:dyDescent="0.25">
      <c r="A54" s="21"/>
      <c r="B54" s="410" t="s">
        <v>229</v>
      </c>
      <c r="C54" s="390" t="s">
        <v>341</v>
      </c>
      <c r="D54" s="391" t="s">
        <v>25</v>
      </c>
      <c r="E54" s="385" t="s">
        <v>676</v>
      </c>
      <c r="F54" s="324"/>
      <c r="G54" s="324"/>
      <c r="H54" s="89"/>
      <c r="I54" s="324"/>
      <c r="J54" s="98"/>
      <c r="K54" s="90"/>
      <c r="L54" s="92"/>
      <c r="M54" s="99"/>
      <c r="N54" s="93"/>
      <c r="O54" s="327"/>
      <c r="P54" s="328"/>
      <c r="Q54" s="329"/>
      <c r="R54" s="287"/>
      <c r="S54" s="287"/>
      <c r="T54" s="329"/>
      <c r="U54" s="111"/>
      <c r="V54" s="404" t="s">
        <v>311</v>
      </c>
      <c r="W54" s="683">
        <v>1</v>
      </c>
      <c r="X54" s="403">
        <v>500</v>
      </c>
      <c r="Y54" s="328">
        <f t="shared" si="8"/>
        <v>500</v>
      </c>
      <c r="Z54" s="18"/>
      <c r="AA54" s="336">
        <v>0</v>
      </c>
      <c r="AB54" s="337">
        <f t="shared" si="9"/>
        <v>0</v>
      </c>
      <c r="AC54" s="338">
        <v>0</v>
      </c>
      <c r="AD54" s="339">
        <f t="shared" si="10"/>
        <v>0</v>
      </c>
      <c r="AE54" s="340">
        <f t="shared" si="3"/>
        <v>0</v>
      </c>
    </row>
    <row r="55" spans="1:32" x14ac:dyDescent="0.25">
      <c r="A55" s="21"/>
      <c r="B55" s="410" t="s">
        <v>229</v>
      </c>
      <c r="C55" s="390" t="s">
        <v>341</v>
      </c>
      <c r="D55" s="391" t="s">
        <v>25</v>
      </c>
      <c r="E55" s="385" t="s">
        <v>677</v>
      </c>
      <c r="F55" s="324"/>
      <c r="G55" s="324"/>
      <c r="H55" s="89"/>
      <c r="I55" s="324"/>
      <c r="J55" s="98"/>
      <c r="K55" s="90"/>
      <c r="L55" s="92"/>
      <c r="M55" s="99"/>
      <c r="N55" s="93"/>
      <c r="O55" s="327"/>
      <c r="P55" s="328"/>
      <c r="Q55" s="329"/>
      <c r="R55" s="287"/>
      <c r="S55" s="287"/>
      <c r="T55" s="329"/>
      <c r="U55" s="111"/>
      <c r="V55" s="404" t="s">
        <v>57</v>
      </c>
      <c r="W55" s="684">
        <v>2</v>
      </c>
      <c r="X55" s="398">
        <v>1250</v>
      </c>
      <c r="Y55" s="328">
        <f t="shared" si="8"/>
        <v>2500</v>
      </c>
      <c r="Z55" s="18"/>
      <c r="AA55" s="336">
        <v>0</v>
      </c>
      <c r="AB55" s="337">
        <f t="shared" si="9"/>
        <v>0</v>
      </c>
      <c r="AC55" s="338">
        <v>0</v>
      </c>
      <c r="AD55" s="339">
        <f t="shared" si="10"/>
        <v>0</v>
      </c>
      <c r="AE55" s="340">
        <f t="shared" si="3"/>
        <v>0</v>
      </c>
      <c r="AF55" s="591"/>
    </row>
    <row r="56" spans="1:32" x14ac:dyDescent="0.25">
      <c r="A56" s="21"/>
      <c r="B56" s="410" t="s">
        <v>229</v>
      </c>
      <c r="C56" s="390" t="s">
        <v>24</v>
      </c>
      <c r="D56" s="391" t="s">
        <v>25</v>
      </c>
      <c r="E56" s="385" t="s">
        <v>38</v>
      </c>
      <c r="F56" s="324"/>
      <c r="G56" s="324"/>
      <c r="H56" s="89"/>
      <c r="I56" s="324"/>
      <c r="J56" s="98"/>
      <c r="K56" s="90"/>
      <c r="L56" s="92"/>
      <c r="M56" s="99"/>
      <c r="N56" s="93"/>
      <c r="O56" s="327"/>
      <c r="P56" s="328"/>
      <c r="Q56" s="329"/>
      <c r="R56" s="287"/>
      <c r="S56" s="287"/>
      <c r="T56" s="329"/>
      <c r="U56" s="111"/>
      <c r="V56" s="372" t="s">
        <v>311</v>
      </c>
      <c r="W56" s="383">
        <v>1</v>
      </c>
      <c r="X56" s="374">
        <v>1663.7</v>
      </c>
      <c r="Y56" s="328">
        <f t="shared" si="8"/>
        <v>1663.7</v>
      </c>
      <c r="Z56" s="18"/>
      <c r="AA56" s="336">
        <v>1</v>
      </c>
      <c r="AB56" s="337">
        <f t="shared" si="9"/>
        <v>1663.7</v>
      </c>
      <c r="AC56" s="338">
        <v>0</v>
      </c>
      <c r="AD56" s="339">
        <f t="shared" si="10"/>
        <v>0</v>
      </c>
      <c r="AE56" s="340">
        <f t="shared" si="3"/>
        <v>1663.7</v>
      </c>
      <c r="AF56" s="591" t="s">
        <v>793</v>
      </c>
    </row>
    <row r="57" spans="1:32" x14ac:dyDescent="0.25">
      <c r="A57" s="21"/>
      <c r="B57" s="410" t="s">
        <v>229</v>
      </c>
      <c r="C57" s="390" t="s">
        <v>24</v>
      </c>
      <c r="D57" s="391" t="s">
        <v>25</v>
      </c>
      <c r="E57" s="323" t="s">
        <v>43</v>
      </c>
      <c r="F57" s="324"/>
      <c r="G57" s="324"/>
      <c r="H57" s="89"/>
      <c r="I57" s="324"/>
      <c r="J57" s="98"/>
      <c r="K57" s="90"/>
      <c r="L57" s="92"/>
      <c r="M57" s="99"/>
      <c r="N57" s="93"/>
      <c r="O57" s="327"/>
      <c r="P57" s="328"/>
      <c r="Q57" s="329"/>
      <c r="R57" s="287"/>
      <c r="S57" s="287"/>
      <c r="T57" s="329"/>
      <c r="U57" s="111"/>
      <c r="V57" s="372" t="s">
        <v>311</v>
      </c>
      <c r="W57" s="383">
        <v>1</v>
      </c>
      <c r="X57" s="374">
        <v>1069.3399999999999</v>
      </c>
      <c r="Y57" s="328">
        <f t="shared" si="8"/>
        <v>1069.3399999999999</v>
      </c>
      <c r="Z57" s="18"/>
      <c r="AA57" s="336">
        <v>1</v>
      </c>
      <c r="AB57" s="337">
        <f t="shared" si="9"/>
        <v>1069.3399999999999</v>
      </c>
      <c r="AC57" s="338">
        <v>1</v>
      </c>
      <c r="AD57" s="339">
        <f t="shared" si="10"/>
        <v>1069.3399999999999</v>
      </c>
      <c r="AE57" s="340">
        <f t="shared" si="3"/>
        <v>0</v>
      </c>
      <c r="AF57" s="591"/>
    </row>
    <row r="58" spans="1:32" ht="30" x14ac:dyDescent="0.25">
      <c r="A58" s="21"/>
      <c r="B58" s="410"/>
      <c r="C58" s="383" t="s">
        <v>24</v>
      </c>
      <c r="D58" s="384" t="s">
        <v>25</v>
      </c>
      <c r="E58" s="385" t="s">
        <v>714</v>
      </c>
      <c r="F58" s="324"/>
      <c r="G58" s="324"/>
      <c r="H58" s="89"/>
      <c r="I58" s="324"/>
      <c r="J58" s="98"/>
      <c r="K58" s="90"/>
      <c r="L58" s="92"/>
      <c r="M58" s="99"/>
      <c r="N58" s="93"/>
      <c r="O58" s="327"/>
      <c r="P58" s="328"/>
      <c r="Q58" s="329"/>
      <c r="R58" s="287"/>
      <c r="S58" s="287"/>
      <c r="T58" s="329"/>
      <c r="U58" s="111"/>
      <c r="V58" s="372" t="s">
        <v>756</v>
      </c>
      <c r="W58" s="383">
        <v>61</v>
      </c>
      <c r="X58" s="374">
        <v>76.098399999999998</v>
      </c>
      <c r="Y58" s="328">
        <f t="shared" si="8"/>
        <v>4642.0024000000003</v>
      </c>
      <c r="Z58" s="18"/>
      <c r="AA58" s="336">
        <v>1</v>
      </c>
      <c r="AB58" s="337">
        <f t="shared" si="9"/>
        <v>4642.0024000000003</v>
      </c>
      <c r="AC58" s="338">
        <v>0</v>
      </c>
      <c r="AD58" s="339">
        <f t="shared" si="10"/>
        <v>0</v>
      </c>
      <c r="AE58" s="340">
        <f t="shared" si="3"/>
        <v>4642.0024000000003</v>
      </c>
      <c r="AF58" s="591" t="s">
        <v>793</v>
      </c>
    </row>
    <row r="59" spans="1:32" x14ac:dyDescent="0.25">
      <c r="A59" s="21"/>
      <c r="B59" s="410" t="s">
        <v>229</v>
      </c>
      <c r="C59" s="390" t="s">
        <v>24</v>
      </c>
      <c r="D59" s="391" t="s">
        <v>25</v>
      </c>
      <c r="E59" s="385" t="s">
        <v>715</v>
      </c>
      <c r="F59" s="324"/>
      <c r="G59" s="324"/>
      <c r="H59" s="89"/>
      <c r="I59" s="324"/>
      <c r="J59" s="98"/>
      <c r="K59" s="90"/>
      <c r="L59" s="92"/>
      <c r="M59" s="99"/>
      <c r="N59" s="93"/>
      <c r="O59" s="327"/>
      <c r="P59" s="328"/>
      <c r="Q59" s="329"/>
      <c r="R59" s="287"/>
      <c r="S59" s="287"/>
      <c r="T59" s="329"/>
      <c r="U59" s="111"/>
      <c r="V59" s="372" t="s">
        <v>311</v>
      </c>
      <c r="W59" s="383">
        <v>1</v>
      </c>
      <c r="X59" s="374">
        <v>110</v>
      </c>
      <c r="Y59" s="328">
        <f t="shared" si="8"/>
        <v>110</v>
      </c>
      <c r="Z59" s="18"/>
      <c r="AA59" s="336">
        <v>1</v>
      </c>
      <c r="AB59" s="337">
        <f t="shared" si="9"/>
        <v>110</v>
      </c>
      <c r="AC59" s="338">
        <v>0</v>
      </c>
      <c r="AD59" s="339">
        <f t="shared" si="10"/>
        <v>0</v>
      </c>
      <c r="AE59" s="340">
        <f t="shared" si="3"/>
        <v>110</v>
      </c>
      <c r="AF59" s="591" t="s">
        <v>793</v>
      </c>
    </row>
    <row r="60" spans="1:32" ht="120" x14ac:dyDescent="0.25">
      <c r="A60" s="21"/>
      <c r="B60" s="410" t="s">
        <v>229</v>
      </c>
      <c r="C60" s="390" t="s">
        <v>72</v>
      </c>
      <c r="D60" s="391" t="s">
        <v>25</v>
      </c>
      <c r="E60" s="385" t="s">
        <v>662</v>
      </c>
      <c r="F60" s="324"/>
      <c r="G60" s="324"/>
      <c r="H60" s="89"/>
      <c r="I60" s="324"/>
      <c r="J60" s="98"/>
      <c r="K60" s="90"/>
      <c r="L60" s="92"/>
      <c r="M60" s="99"/>
      <c r="N60" s="93"/>
      <c r="O60" s="327"/>
      <c r="P60" s="328"/>
      <c r="Q60" s="329"/>
      <c r="R60" s="287"/>
      <c r="S60" s="287"/>
      <c r="T60" s="329"/>
      <c r="U60" s="111"/>
      <c r="V60" s="372" t="s">
        <v>79</v>
      </c>
      <c r="W60" s="383">
        <v>45</v>
      </c>
      <c r="X60" s="374">
        <v>69.040000000000006</v>
      </c>
      <c r="Y60" s="328">
        <f t="shared" si="8"/>
        <v>3106.8</v>
      </c>
      <c r="Z60" s="18"/>
      <c r="AA60" s="336">
        <v>1</v>
      </c>
      <c r="AB60" s="337">
        <f t="shared" si="9"/>
        <v>3106.8</v>
      </c>
      <c r="AC60" s="338">
        <v>1</v>
      </c>
      <c r="AD60" s="339">
        <f t="shared" si="10"/>
        <v>3106.8</v>
      </c>
      <c r="AE60" s="340">
        <f t="shared" si="3"/>
        <v>0</v>
      </c>
      <c r="AF60" s="591"/>
    </row>
    <row r="61" spans="1:32" ht="30" x14ac:dyDescent="0.25">
      <c r="A61" s="21"/>
      <c r="B61" s="410" t="s">
        <v>229</v>
      </c>
      <c r="C61" s="390" t="s">
        <v>72</v>
      </c>
      <c r="D61" s="391" t="s">
        <v>25</v>
      </c>
      <c r="E61" s="385" t="s">
        <v>663</v>
      </c>
      <c r="F61" s="324"/>
      <c r="G61" s="324"/>
      <c r="H61" s="89"/>
      <c r="I61" s="324"/>
      <c r="J61" s="98"/>
      <c r="K61" s="90"/>
      <c r="L61" s="92"/>
      <c r="M61" s="99"/>
      <c r="N61" s="93"/>
      <c r="O61" s="327"/>
      <c r="P61" s="328"/>
      <c r="Q61" s="329"/>
      <c r="R61" s="287"/>
      <c r="S61" s="287"/>
      <c r="T61" s="329"/>
      <c r="U61" s="111"/>
      <c r="V61" s="372" t="s">
        <v>75</v>
      </c>
      <c r="W61" s="383">
        <v>52</v>
      </c>
      <c r="X61" s="374">
        <v>11.016</v>
      </c>
      <c r="Y61" s="328">
        <f t="shared" si="8"/>
        <v>572.83199999999999</v>
      </c>
      <c r="Z61" s="18"/>
      <c r="AA61" s="336">
        <v>1</v>
      </c>
      <c r="AB61" s="337">
        <f t="shared" si="9"/>
        <v>572.83199999999999</v>
      </c>
      <c r="AC61" s="338">
        <v>1</v>
      </c>
      <c r="AD61" s="339">
        <f t="shared" si="10"/>
        <v>572.83199999999999</v>
      </c>
      <c r="AE61" s="340">
        <f t="shared" si="3"/>
        <v>0</v>
      </c>
    </row>
    <row r="62" spans="1:32" ht="75" x14ac:dyDescent="0.25">
      <c r="A62" s="21"/>
      <c r="B62" s="410" t="s">
        <v>229</v>
      </c>
      <c r="C62" s="390" t="s">
        <v>72</v>
      </c>
      <c r="D62" s="391" t="s">
        <v>25</v>
      </c>
      <c r="E62" s="385" t="s">
        <v>666</v>
      </c>
      <c r="F62" s="324"/>
      <c r="G62" s="324"/>
      <c r="H62" s="89"/>
      <c r="I62" s="324"/>
      <c r="J62" s="98"/>
      <c r="K62" s="90"/>
      <c r="L62" s="92"/>
      <c r="M62" s="99"/>
      <c r="N62" s="93"/>
      <c r="O62" s="327"/>
      <c r="P62" s="328"/>
      <c r="Q62" s="329"/>
      <c r="R62" s="287"/>
      <c r="S62" s="287"/>
      <c r="T62" s="329"/>
      <c r="U62" s="111"/>
      <c r="V62" s="372" t="s">
        <v>139</v>
      </c>
      <c r="W62" s="383">
        <v>1</v>
      </c>
      <c r="X62" s="374">
        <v>130.12800000000001</v>
      </c>
      <c r="Y62" s="328">
        <f t="shared" si="8"/>
        <v>130.12800000000001</v>
      </c>
      <c r="Z62" s="18"/>
      <c r="AA62" s="336">
        <v>1</v>
      </c>
      <c r="AB62" s="337">
        <f t="shared" si="9"/>
        <v>130.12800000000001</v>
      </c>
      <c r="AC62" s="338">
        <v>1</v>
      </c>
      <c r="AD62" s="339">
        <f t="shared" si="10"/>
        <v>130.12800000000001</v>
      </c>
      <c r="AE62" s="340">
        <f t="shared" si="3"/>
        <v>0</v>
      </c>
    </row>
    <row r="63" spans="1:32" ht="45" x14ac:dyDescent="0.25">
      <c r="A63" s="21"/>
      <c r="B63" s="410" t="s">
        <v>229</v>
      </c>
      <c r="C63" s="390" t="s">
        <v>72</v>
      </c>
      <c r="D63" s="391" t="s">
        <v>25</v>
      </c>
      <c r="E63" s="385" t="s">
        <v>698</v>
      </c>
      <c r="F63" s="324"/>
      <c r="G63" s="324"/>
      <c r="H63" s="89"/>
      <c r="I63" s="324"/>
      <c r="J63" s="98"/>
      <c r="K63" s="90"/>
      <c r="L63" s="92"/>
      <c r="M63" s="99"/>
      <c r="N63" s="93"/>
      <c r="O63" s="327"/>
      <c r="P63" s="328"/>
      <c r="Q63" s="329"/>
      <c r="R63" s="287"/>
      <c r="S63" s="287"/>
      <c r="T63" s="329"/>
      <c r="U63" s="111"/>
      <c r="V63" s="372" t="s">
        <v>104</v>
      </c>
      <c r="W63" s="383">
        <v>9</v>
      </c>
      <c r="X63" s="374">
        <v>110.70400000000001</v>
      </c>
      <c r="Y63" s="328">
        <f t="shared" si="8"/>
        <v>996.33600000000001</v>
      </c>
      <c r="Z63" s="18"/>
      <c r="AA63" s="336">
        <v>1</v>
      </c>
      <c r="AB63" s="337">
        <f t="shared" si="9"/>
        <v>996.33600000000001</v>
      </c>
      <c r="AC63" s="338">
        <v>0</v>
      </c>
      <c r="AD63" s="339">
        <f t="shared" si="10"/>
        <v>0</v>
      </c>
      <c r="AE63" s="340">
        <f t="shared" si="3"/>
        <v>996.33600000000001</v>
      </c>
      <c r="AF63" s="591" t="s">
        <v>782</v>
      </c>
    </row>
    <row r="64" spans="1:32" x14ac:dyDescent="0.25">
      <c r="A64" s="21"/>
      <c r="B64" s="410" t="s">
        <v>229</v>
      </c>
      <c r="C64" s="390" t="s">
        <v>72</v>
      </c>
      <c r="D64" s="391" t="s">
        <v>25</v>
      </c>
      <c r="E64" s="385" t="s">
        <v>710</v>
      </c>
      <c r="F64" s="324"/>
      <c r="G64" s="324"/>
      <c r="H64" s="89"/>
      <c r="I64" s="324"/>
      <c r="J64" s="98"/>
      <c r="K64" s="90"/>
      <c r="L64" s="92"/>
      <c r="M64" s="99"/>
      <c r="N64" s="93"/>
      <c r="O64" s="327"/>
      <c r="P64" s="328"/>
      <c r="Q64" s="329"/>
      <c r="R64" s="287"/>
      <c r="S64" s="287"/>
      <c r="T64" s="329"/>
      <c r="U64" s="111"/>
      <c r="V64" s="372" t="s">
        <v>104</v>
      </c>
      <c r="W64" s="383">
        <v>9</v>
      </c>
      <c r="X64" s="374">
        <v>69.191999999999993</v>
      </c>
      <c r="Y64" s="328">
        <f t="shared" si="8"/>
        <v>622.72799999999995</v>
      </c>
      <c r="Z64" s="18"/>
      <c r="AA64" s="336">
        <v>1</v>
      </c>
      <c r="AB64" s="337">
        <f t="shared" si="9"/>
        <v>622.72799999999995</v>
      </c>
      <c r="AC64" s="338">
        <v>0</v>
      </c>
      <c r="AD64" s="339">
        <f t="shared" si="10"/>
        <v>0</v>
      </c>
      <c r="AE64" s="340">
        <f t="shared" si="3"/>
        <v>622.72799999999995</v>
      </c>
      <c r="AF64" s="591" t="s">
        <v>793</v>
      </c>
    </row>
    <row r="65" spans="1:32" ht="30" x14ac:dyDescent="0.25">
      <c r="A65" s="21"/>
      <c r="B65" s="410" t="s">
        <v>229</v>
      </c>
      <c r="C65" s="390" t="s">
        <v>72</v>
      </c>
      <c r="D65" s="391" t="s">
        <v>25</v>
      </c>
      <c r="E65" s="385" t="s">
        <v>700</v>
      </c>
      <c r="F65" s="324"/>
      <c r="G65" s="324"/>
      <c r="H65" s="89"/>
      <c r="I65" s="324"/>
      <c r="J65" s="98"/>
      <c r="K65" s="90"/>
      <c r="L65" s="92"/>
      <c r="M65" s="99"/>
      <c r="N65" s="93"/>
      <c r="O65" s="327"/>
      <c r="P65" s="328"/>
      <c r="Q65" s="329"/>
      <c r="R65" s="287"/>
      <c r="S65" s="287"/>
      <c r="T65" s="329"/>
      <c r="U65" s="111"/>
      <c r="V65" s="372" t="s">
        <v>104</v>
      </c>
      <c r="W65" s="383">
        <v>12</v>
      </c>
      <c r="X65" s="374">
        <v>165</v>
      </c>
      <c r="Y65" s="328">
        <f t="shared" si="8"/>
        <v>1980</v>
      </c>
      <c r="Z65" s="18"/>
      <c r="AA65" s="336">
        <v>1</v>
      </c>
      <c r="AB65" s="337">
        <f t="shared" si="9"/>
        <v>1980</v>
      </c>
      <c r="AC65" s="338">
        <v>0</v>
      </c>
      <c r="AD65" s="339">
        <f t="shared" si="10"/>
        <v>0</v>
      </c>
      <c r="AE65" s="340">
        <f t="shared" si="3"/>
        <v>1980</v>
      </c>
      <c r="AF65" s="591" t="s">
        <v>782</v>
      </c>
    </row>
    <row r="66" spans="1:32" ht="45" x14ac:dyDescent="0.25">
      <c r="A66" s="21"/>
      <c r="B66" s="410" t="s">
        <v>229</v>
      </c>
      <c r="C66" s="390" t="s">
        <v>72</v>
      </c>
      <c r="D66" s="391" t="s">
        <v>25</v>
      </c>
      <c r="E66" s="385" t="s">
        <v>701</v>
      </c>
      <c r="F66" s="324"/>
      <c r="G66" s="324"/>
      <c r="H66" s="89"/>
      <c r="I66" s="324"/>
      <c r="J66" s="98"/>
      <c r="K66" s="90"/>
      <c r="L66" s="92"/>
      <c r="M66" s="99"/>
      <c r="N66" s="93"/>
      <c r="O66" s="327"/>
      <c r="P66" s="328"/>
      <c r="Q66" s="329"/>
      <c r="R66" s="287"/>
      <c r="S66" s="287"/>
      <c r="T66" s="329"/>
      <c r="U66" s="111"/>
      <c r="V66" s="372" t="s">
        <v>104</v>
      </c>
      <c r="W66" s="383">
        <v>18</v>
      </c>
      <c r="X66" s="374">
        <v>46.472000000000008</v>
      </c>
      <c r="Y66" s="328">
        <f t="shared" si="8"/>
        <v>836.49600000000009</v>
      </c>
      <c r="Z66" s="18"/>
      <c r="AA66" s="336">
        <v>1</v>
      </c>
      <c r="AB66" s="337">
        <f t="shared" si="9"/>
        <v>836.49600000000009</v>
      </c>
      <c r="AC66" s="338">
        <v>0</v>
      </c>
      <c r="AD66" s="339">
        <f t="shared" si="10"/>
        <v>0</v>
      </c>
      <c r="AE66" s="340">
        <f t="shared" si="3"/>
        <v>836.49600000000009</v>
      </c>
      <c r="AF66" s="591" t="s">
        <v>800</v>
      </c>
    </row>
    <row r="67" spans="1:32" ht="45" x14ac:dyDescent="0.25">
      <c r="A67" s="21"/>
      <c r="B67" s="410" t="s">
        <v>229</v>
      </c>
      <c r="C67" s="390" t="s">
        <v>72</v>
      </c>
      <c r="D67" s="391" t="s">
        <v>25</v>
      </c>
      <c r="E67" s="385" t="s">
        <v>711</v>
      </c>
      <c r="F67" s="324"/>
      <c r="G67" s="324"/>
      <c r="H67" s="89"/>
      <c r="I67" s="324"/>
      <c r="J67" s="98"/>
      <c r="K67" s="90"/>
      <c r="L67" s="92"/>
      <c r="M67" s="99"/>
      <c r="N67" s="93"/>
      <c r="O67" s="327"/>
      <c r="P67" s="328"/>
      <c r="Q67" s="329"/>
      <c r="R67" s="287"/>
      <c r="S67" s="287"/>
      <c r="T67" s="329"/>
      <c r="U67" s="111"/>
      <c r="V67" s="372" t="s">
        <v>79</v>
      </c>
      <c r="W67" s="383">
        <v>1</v>
      </c>
      <c r="X67" s="374">
        <v>108.512</v>
      </c>
      <c r="Y67" s="328">
        <f t="shared" si="8"/>
        <v>108.512</v>
      </c>
      <c r="Z67" s="18"/>
      <c r="AA67" s="336">
        <v>1</v>
      </c>
      <c r="AB67" s="337">
        <f t="shared" si="9"/>
        <v>108.512</v>
      </c>
      <c r="AC67" s="338">
        <v>1</v>
      </c>
      <c r="AD67" s="339">
        <f t="shared" si="10"/>
        <v>108.512</v>
      </c>
      <c r="AE67" s="340">
        <f t="shared" si="3"/>
        <v>0</v>
      </c>
      <c r="AF67" s="591"/>
    </row>
    <row r="68" spans="1:32" ht="45" x14ac:dyDescent="0.25">
      <c r="A68" s="21"/>
      <c r="B68" s="410" t="s">
        <v>229</v>
      </c>
      <c r="C68" s="390" t="s">
        <v>72</v>
      </c>
      <c r="D68" s="391" t="s">
        <v>25</v>
      </c>
      <c r="E68" s="385" t="s">
        <v>668</v>
      </c>
      <c r="F68" s="324"/>
      <c r="G68" s="324"/>
      <c r="H68" s="89"/>
      <c r="I68" s="324"/>
      <c r="J68" s="98"/>
      <c r="K68" s="90"/>
      <c r="L68" s="92"/>
      <c r="M68" s="99"/>
      <c r="N68" s="93"/>
      <c r="O68" s="327"/>
      <c r="P68" s="328"/>
      <c r="Q68" s="329"/>
      <c r="R68" s="287"/>
      <c r="S68" s="287"/>
      <c r="T68" s="329"/>
      <c r="U68" s="111"/>
      <c r="V68" s="372" t="s">
        <v>104</v>
      </c>
      <c r="W68" s="383">
        <v>1</v>
      </c>
      <c r="X68" s="374">
        <v>55.655999999999999</v>
      </c>
      <c r="Y68" s="328">
        <f t="shared" si="8"/>
        <v>55.655999999999999</v>
      </c>
      <c r="Z68" s="18"/>
      <c r="AA68" s="336">
        <v>1</v>
      </c>
      <c r="AB68" s="337">
        <f t="shared" si="9"/>
        <v>55.655999999999999</v>
      </c>
      <c r="AC68" s="338">
        <v>0</v>
      </c>
      <c r="AD68" s="339">
        <f t="shared" si="10"/>
        <v>0</v>
      </c>
      <c r="AE68" s="340">
        <f t="shared" si="3"/>
        <v>55.655999999999999</v>
      </c>
      <c r="AF68" s="618" t="s">
        <v>782</v>
      </c>
    </row>
    <row r="69" spans="1:32" ht="30" x14ac:dyDescent="0.25">
      <c r="A69" s="21"/>
      <c r="B69" s="410" t="s">
        <v>229</v>
      </c>
      <c r="C69" s="390" t="s">
        <v>72</v>
      </c>
      <c r="D69" s="391" t="s">
        <v>25</v>
      </c>
      <c r="E69" s="385" t="s">
        <v>688</v>
      </c>
      <c r="F69" s="324"/>
      <c r="G69" s="324"/>
      <c r="H69" s="89"/>
      <c r="I69" s="324"/>
      <c r="J69" s="98"/>
      <c r="K69" s="90"/>
      <c r="L69" s="92"/>
      <c r="M69" s="99"/>
      <c r="N69" s="93"/>
      <c r="O69" s="327"/>
      <c r="P69" s="328"/>
      <c r="Q69" s="329"/>
      <c r="R69" s="287"/>
      <c r="S69" s="287"/>
      <c r="T69" s="329"/>
      <c r="U69" s="111"/>
      <c r="V69" s="372" t="s">
        <v>79</v>
      </c>
      <c r="W69" s="383">
        <v>8</v>
      </c>
      <c r="X69" s="374">
        <v>10</v>
      </c>
      <c r="Y69" s="328">
        <f t="shared" si="8"/>
        <v>80</v>
      </c>
      <c r="Z69" s="18"/>
      <c r="AA69" s="336">
        <v>1</v>
      </c>
      <c r="AB69" s="337">
        <f t="shared" si="9"/>
        <v>80</v>
      </c>
      <c r="AC69" s="338">
        <v>1</v>
      </c>
      <c r="AD69" s="339">
        <f t="shared" si="10"/>
        <v>80</v>
      </c>
      <c r="AE69" s="340">
        <f t="shared" si="3"/>
        <v>0</v>
      </c>
    </row>
    <row r="70" spans="1:32" ht="45" x14ac:dyDescent="0.25">
      <c r="A70" s="21"/>
      <c r="B70" s="410" t="s">
        <v>229</v>
      </c>
      <c r="C70" s="390" t="s">
        <v>72</v>
      </c>
      <c r="D70" s="391" t="s">
        <v>25</v>
      </c>
      <c r="E70" s="385" t="s">
        <v>689</v>
      </c>
      <c r="F70" s="324"/>
      <c r="G70" s="324"/>
      <c r="H70" s="89"/>
      <c r="I70" s="324"/>
      <c r="J70" s="98"/>
      <c r="K70" s="90"/>
      <c r="L70" s="92"/>
      <c r="M70" s="99"/>
      <c r="N70" s="93"/>
      <c r="O70" s="327"/>
      <c r="P70" s="328"/>
      <c r="Q70" s="329"/>
      <c r="R70" s="287"/>
      <c r="S70" s="287"/>
      <c r="T70" s="329"/>
      <c r="U70" s="111"/>
      <c r="V70" s="372" t="s">
        <v>79</v>
      </c>
      <c r="W70" s="383">
        <v>8</v>
      </c>
      <c r="X70" s="374">
        <v>23.040000000000003</v>
      </c>
      <c r="Y70" s="328">
        <f t="shared" si="8"/>
        <v>184.32000000000002</v>
      </c>
      <c r="Z70" s="18"/>
      <c r="AA70" s="336">
        <v>1</v>
      </c>
      <c r="AB70" s="337">
        <f t="shared" si="9"/>
        <v>184.32000000000002</v>
      </c>
      <c r="AC70" s="338">
        <v>1</v>
      </c>
      <c r="AD70" s="339">
        <f t="shared" si="10"/>
        <v>184.32000000000002</v>
      </c>
      <c r="AE70" s="340">
        <f t="shared" si="3"/>
        <v>0</v>
      </c>
    </row>
    <row r="71" spans="1:32" ht="45" x14ac:dyDescent="0.25">
      <c r="A71" s="21"/>
      <c r="B71" s="410" t="s">
        <v>229</v>
      </c>
      <c r="C71" s="390" t="s">
        <v>72</v>
      </c>
      <c r="D71" s="391" t="s">
        <v>25</v>
      </c>
      <c r="E71" s="385" t="s">
        <v>690</v>
      </c>
      <c r="F71" s="324"/>
      <c r="G71" s="324"/>
      <c r="H71" s="89"/>
      <c r="I71" s="324"/>
      <c r="J71" s="98"/>
      <c r="K71" s="90"/>
      <c r="L71" s="92"/>
      <c r="M71" s="99"/>
      <c r="N71" s="93"/>
      <c r="O71" s="327"/>
      <c r="P71" s="328"/>
      <c r="Q71" s="329"/>
      <c r="R71" s="287"/>
      <c r="S71" s="287"/>
      <c r="T71" s="329"/>
      <c r="U71" s="111"/>
      <c r="V71" s="372" t="s">
        <v>104</v>
      </c>
      <c r="W71" s="383">
        <v>16</v>
      </c>
      <c r="X71" s="374">
        <v>8.7360000000000007</v>
      </c>
      <c r="Y71" s="328">
        <f t="shared" si="8"/>
        <v>139.77600000000001</v>
      </c>
      <c r="Z71" s="18"/>
      <c r="AA71" s="336">
        <v>1</v>
      </c>
      <c r="AB71" s="337">
        <f t="shared" si="9"/>
        <v>139.77600000000001</v>
      </c>
      <c r="AC71" s="338">
        <v>1</v>
      </c>
      <c r="AD71" s="339">
        <f t="shared" si="10"/>
        <v>139.77600000000001</v>
      </c>
      <c r="AE71" s="340">
        <f t="shared" si="3"/>
        <v>0</v>
      </c>
    </row>
    <row r="72" spans="1:32" ht="45" x14ac:dyDescent="0.25">
      <c r="A72" s="21"/>
      <c r="B72" s="410" t="s">
        <v>229</v>
      </c>
      <c r="C72" s="390" t="s">
        <v>72</v>
      </c>
      <c r="D72" s="391" t="s">
        <v>25</v>
      </c>
      <c r="E72" s="385" t="s">
        <v>698</v>
      </c>
      <c r="F72" s="324"/>
      <c r="G72" s="324"/>
      <c r="H72" s="89"/>
      <c r="I72" s="324"/>
      <c r="J72" s="98"/>
      <c r="K72" s="90"/>
      <c r="L72" s="92"/>
      <c r="M72" s="99"/>
      <c r="N72" s="93"/>
      <c r="O72" s="327"/>
      <c r="P72" s="328"/>
      <c r="Q72" s="329"/>
      <c r="R72" s="287"/>
      <c r="S72" s="287"/>
      <c r="T72" s="329"/>
      <c r="U72" s="111"/>
      <c r="V72" s="372" t="s">
        <v>104</v>
      </c>
      <c r="W72" s="383">
        <v>6</v>
      </c>
      <c r="X72" s="374">
        <v>110.70400000000001</v>
      </c>
      <c r="Y72" s="328">
        <f t="shared" si="8"/>
        <v>664.22400000000005</v>
      </c>
      <c r="Z72" s="18"/>
      <c r="AA72" s="336">
        <v>1</v>
      </c>
      <c r="AB72" s="337">
        <f t="shared" si="9"/>
        <v>664.22400000000005</v>
      </c>
      <c r="AC72" s="338">
        <v>0</v>
      </c>
      <c r="AD72" s="339">
        <f t="shared" si="10"/>
        <v>0</v>
      </c>
      <c r="AE72" s="340">
        <f t="shared" si="3"/>
        <v>664.22400000000005</v>
      </c>
      <c r="AF72" s="595" t="s">
        <v>782</v>
      </c>
    </row>
    <row r="73" spans="1:32" ht="30" x14ac:dyDescent="0.25">
      <c r="A73" s="21"/>
      <c r="B73" s="410" t="s">
        <v>229</v>
      </c>
      <c r="C73" s="383" t="s">
        <v>164</v>
      </c>
      <c r="D73" s="391" t="s">
        <v>25</v>
      </c>
      <c r="E73" s="688" t="s">
        <v>670</v>
      </c>
      <c r="F73" s="324"/>
      <c r="G73" s="324"/>
      <c r="H73" s="89"/>
      <c r="I73" s="324"/>
      <c r="J73" s="98"/>
      <c r="K73" s="90"/>
      <c r="L73" s="92"/>
      <c r="M73" s="99"/>
      <c r="N73" s="93"/>
      <c r="O73" s="327"/>
      <c r="P73" s="328"/>
      <c r="Q73" s="329"/>
      <c r="R73" s="287"/>
      <c r="S73" s="287"/>
      <c r="T73" s="329"/>
      <c r="U73" s="111"/>
      <c r="V73" s="372" t="s">
        <v>673</v>
      </c>
      <c r="W73" s="684">
        <v>11</v>
      </c>
      <c r="X73" s="386">
        <v>143.43</v>
      </c>
      <c r="Y73" s="328">
        <f t="shared" si="8"/>
        <v>1577.73</v>
      </c>
      <c r="Z73" s="18"/>
      <c r="AA73" s="336">
        <v>1</v>
      </c>
      <c r="AB73" s="337">
        <f t="shared" si="9"/>
        <v>1577.73</v>
      </c>
      <c r="AC73" s="338">
        <v>1</v>
      </c>
      <c r="AD73" s="339">
        <f t="shared" si="10"/>
        <v>1577.73</v>
      </c>
      <c r="AE73" s="340">
        <f t="shared" si="3"/>
        <v>0</v>
      </c>
    </row>
    <row r="74" spans="1:32" ht="60" x14ac:dyDescent="0.25">
      <c r="A74" s="21"/>
      <c r="B74" s="410" t="s">
        <v>229</v>
      </c>
      <c r="C74" s="383" t="s">
        <v>164</v>
      </c>
      <c r="D74" s="391" t="s">
        <v>25</v>
      </c>
      <c r="E74" s="688" t="s">
        <v>187</v>
      </c>
      <c r="F74" s="324"/>
      <c r="G74" s="324"/>
      <c r="H74" s="89"/>
      <c r="I74" s="324"/>
      <c r="J74" s="98"/>
      <c r="K74" s="90"/>
      <c r="L74" s="92"/>
      <c r="M74" s="99"/>
      <c r="N74" s="93"/>
      <c r="O74" s="327"/>
      <c r="P74" s="328"/>
      <c r="Q74" s="329"/>
      <c r="R74" s="287"/>
      <c r="S74" s="287"/>
      <c r="T74" s="329"/>
      <c r="U74" s="111"/>
      <c r="V74" s="372" t="s">
        <v>652</v>
      </c>
      <c r="W74" s="684">
        <v>11</v>
      </c>
      <c r="X74" s="386">
        <v>6.41</v>
      </c>
      <c r="Y74" s="328">
        <f t="shared" si="8"/>
        <v>70.510000000000005</v>
      </c>
      <c r="Z74" s="18"/>
      <c r="AA74" s="336">
        <v>1</v>
      </c>
      <c r="AB74" s="337">
        <f t="shared" si="9"/>
        <v>70.510000000000005</v>
      </c>
      <c r="AC74" s="338">
        <v>1</v>
      </c>
      <c r="AD74" s="339">
        <f t="shared" si="10"/>
        <v>70.510000000000005</v>
      </c>
      <c r="AE74" s="340">
        <f t="shared" si="3"/>
        <v>0</v>
      </c>
    </row>
    <row r="75" spans="1:32" s="586" customFormat="1" x14ac:dyDescent="0.25">
      <c r="A75" s="21"/>
      <c r="B75" s="410"/>
      <c r="C75" s="383"/>
      <c r="D75" s="391"/>
      <c r="E75" s="688"/>
      <c r="F75" s="324"/>
      <c r="G75" s="324"/>
      <c r="H75" s="89"/>
      <c r="I75" s="324"/>
      <c r="J75" s="98"/>
      <c r="K75" s="90"/>
      <c r="L75" s="92"/>
      <c r="M75" s="99"/>
      <c r="N75" s="93"/>
      <c r="O75" s="327"/>
      <c r="P75" s="328"/>
      <c r="Q75" s="329"/>
      <c r="R75" s="287"/>
      <c r="S75" s="287"/>
      <c r="T75" s="329"/>
      <c r="U75" s="111"/>
      <c r="V75" s="372"/>
      <c r="W75" s="684"/>
      <c r="X75" s="386"/>
      <c r="Y75" s="328"/>
      <c r="Z75" s="18"/>
      <c r="AA75" s="336"/>
      <c r="AB75" s="337"/>
      <c r="AC75" s="338"/>
      <c r="AD75" s="339"/>
      <c r="AE75" s="340"/>
    </row>
    <row r="76" spans="1:32" s="586" customFormat="1" x14ac:dyDescent="0.25">
      <c r="A76" s="21"/>
      <c r="B76" s="410" t="s">
        <v>229</v>
      </c>
      <c r="C76" s="321" t="s">
        <v>72</v>
      </c>
      <c r="D76" s="322" t="s">
        <v>25</v>
      </c>
      <c r="E76" s="323" t="s">
        <v>822</v>
      </c>
      <c r="F76" s="324"/>
      <c r="G76" s="324"/>
      <c r="H76" s="325"/>
      <c r="I76" s="324"/>
      <c r="J76" s="326"/>
      <c r="K76" s="324"/>
      <c r="L76" s="288"/>
      <c r="M76" s="288"/>
      <c r="N76" s="119"/>
      <c r="O76" s="327"/>
      <c r="P76" s="328"/>
      <c r="Q76" s="329"/>
      <c r="R76" s="287"/>
      <c r="S76" s="287"/>
      <c r="T76" s="329"/>
      <c r="U76" s="329"/>
      <c r="V76" s="324" t="s">
        <v>311</v>
      </c>
      <c r="W76" s="681">
        <v>1</v>
      </c>
      <c r="X76" s="330">
        <v>11289.362500000003</v>
      </c>
      <c r="Y76" s="328">
        <f t="shared" ref="Y76:Y78" si="11">X76*W76</f>
        <v>11289.362500000003</v>
      </c>
      <c r="Z76" s="18"/>
      <c r="AA76" s="336">
        <v>1</v>
      </c>
      <c r="AB76" s="662">
        <f t="shared" ref="AB76:AB78" si="12">Y76*AA76</f>
        <v>11289.362500000003</v>
      </c>
      <c r="AC76" s="338"/>
      <c r="AD76" s="339">
        <f t="shared" ref="AD76:AD78" si="13">Y76*AC76</f>
        <v>0</v>
      </c>
      <c r="AE76" s="340">
        <f t="shared" ref="AE76:AE78" si="14">AB76-AD76</f>
        <v>11289.362500000003</v>
      </c>
    </row>
    <row r="77" spans="1:32" s="586" customFormat="1" x14ac:dyDescent="0.25">
      <c r="A77" s="21"/>
      <c r="B77" s="410" t="s">
        <v>229</v>
      </c>
      <c r="C77" s="321" t="s">
        <v>24</v>
      </c>
      <c r="D77" s="322" t="s">
        <v>25</v>
      </c>
      <c r="E77" s="323" t="s">
        <v>824</v>
      </c>
      <c r="F77" s="324"/>
      <c r="G77" s="324"/>
      <c r="H77" s="325"/>
      <c r="I77" s="324"/>
      <c r="J77" s="326"/>
      <c r="K77" s="324"/>
      <c r="L77" s="288"/>
      <c r="M77" s="288"/>
      <c r="N77" s="119"/>
      <c r="O77" s="327"/>
      <c r="P77" s="328"/>
      <c r="Q77" s="329"/>
      <c r="R77" s="287"/>
      <c r="S77" s="287"/>
      <c r="T77" s="329"/>
      <c r="U77" s="329"/>
      <c r="V77" s="324" t="s">
        <v>311</v>
      </c>
      <c r="W77" s="681">
        <v>1</v>
      </c>
      <c r="X77" s="330">
        <v>13805.2291988</v>
      </c>
      <c r="Y77" s="328">
        <f t="shared" si="11"/>
        <v>13805.2291988</v>
      </c>
      <c r="Z77" s="18"/>
      <c r="AA77" s="336">
        <v>1</v>
      </c>
      <c r="AB77" s="662">
        <f t="shared" si="12"/>
        <v>13805.2291988</v>
      </c>
      <c r="AC77" s="338"/>
      <c r="AD77" s="339">
        <f t="shared" si="13"/>
        <v>0</v>
      </c>
      <c r="AE77" s="340">
        <f t="shared" si="14"/>
        <v>13805.2291988</v>
      </c>
    </row>
    <row r="78" spans="1:32" s="586" customFormat="1" x14ac:dyDescent="0.25">
      <c r="A78" s="21"/>
      <c r="B78" s="346" t="s">
        <v>94</v>
      </c>
      <c r="C78" s="321" t="s">
        <v>308</v>
      </c>
      <c r="D78" s="322" t="s">
        <v>25</v>
      </c>
      <c r="E78" s="323" t="s">
        <v>825</v>
      </c>
      <c r="F78" s="324"/>
      <c r="G78" s="324"/>
      <c r="H78" s="325"/>
      <c r="I78" s="324"/>
      <c r="J78" s="326"/>
      <c r="K78" s="324"/>
      <c r="L78" s="288"/>
      <c r="M78" s="288"/>
      <c r="N78" s="119"/>
      <c r="O78" s="327"/>
      <c r="P78" s="328"/>
      <c r="Q78" s="329"/>
      <c r="R78" s="287"/>
      <c r="S78" s="287"/>
      <c r="T78" s="329"/>
      <c r="U78" s="329"/>
      <c r="V78" s="324" t="s">
        <v>311</v>
      </c>
      <c r="W78" s="681">
        <v>1</v>
      </c>
      <c r="X78" s="330">
        <v>444.6</v>
      </c>
      <c r="Y78" s="328">
        <f t="shared" si="11"/>
        <v>444.6</v>
      </c>
      <c r="Z78" s="18"/>
      <c r="AA78" s="336">
        <v>1</v>
      </c>
      <c r="AB78" s="662">
        <f t="shared" si="12"/>
        <v>444.6</v>
      </c>
      <c r="AC78" s="338"/>
      <c r="AD78" s="339">
        <f t="shared" si="13"/>
        <v>0</v>
      </c>
      <c r="AE78" s="340">
        <f t="shared" si="14"/>
        <v>444.6</v>
      </c>
    </row>
    <row r="79" spans="1:32" ht="15.75" x14ac:dyDescent="0.25">
      <c r="A79" s="21"/>
      <c r="B79" s="85"/>
      <c r="C79" s="88"/>
      <c r="D79" s="87"/>
      <c r="E79" s="686"/>
      <c r="F79" s="324"/>
      <c r="G79" s="324"/>
      <c r="H79" s="89"/>
      <c r="I79" s="324"/>
      <c r="J79" s="98"/>
      <c r="K79" s="90"/>
      <c r="L79" s="92"/>
      <c r="M79" s="99"/>
      <c r="N79" s="93"/>
      <c r="O79" s="327"/>
      <c r="P79" s="328"/>
      <c r="Q79" s="329"/>
      <c r="R79" s="287"/>
      <c r="S79" s="287"/>
      <c r="T79" s="329"/>
      <c r="U79" s="111"/>
      <c r="V79" s="90"/>
      <c r="W79" s="133"/>
      <c r="X79" s="287"/>
      <c r="Y79" s="328"/>
      <c r="Z79" s="18"/>
      <c r="AA79" s="336"/>
      <c r="AB79" s="337"/>
      <c r="AC79" s="338"/>
      <c r="AD79" s="339"/>
      <c r="AE79" s="340"/>
    </row>
    <row r="80" spans="1:32" ht="15.75" thickBot="1" x14ac:dyDescent="0.3">
      <c r="A80" s="21"/>
      <c r="B80" s="22"/>
      <c r="C80" s="23"/>
      <c r="D80" s="24"/>
      <c r="E80" s="25"/>
      <c r="F80" s="21"/>
      <c r="G80" s="21"/>
      <c r="H80" s="26"/>
      <c r="I80" s="21"/>
      <c r="J80" s="27"/>
      <c r="K80" s="21"/>
      <c r="L80" s="28"/>
      <c r="M80" s="27"/>
      <c r="N80" s="17"/>
      <c r="O80" s="18"/>
      <c r="P80" s="16"/>
      <c r="Q80" s="37"/>
      <c r="R80" s="37"/>
      <c r="S80" s="37"/>
      <c r="T80" s="37"/>
      <c r="Y80" t="s">
        <v>429</v>
      </c>
    </row>
    <row r="81" spans="3:31" ht="15.75" thickBot="1" x14ac:dyDescent="0.3">
      <c r="E81" s="75"/>
      <c r="S81" s="67" t="s">
        <v>5</v>
      </c>
      <c r="T81" s="68">
        <f>SUM(T11:T79)</f>
        <v>8106.5147470000011</v>
      </c>
      <c r="U81" s="65"/>
      <c r="V81" s="21"/>
      <c r="W81" s="685"/>
      <c r="X81" s="67" t="s">
        <v>5</v>
      </c>
      <c r="Y81" s="68">
        <f>SUM(Y11:Y79)</f>
        <v>61156.242464440009</v>
      </c>
      <c r="Z81" s="18"/>
      <c r="AA81" s="75"/>
      <c r="AB81" s="115">
        <f>SUM(AB11:AB79)</f>
        <v>52390.983887439994</v>
      </c>
      <c r="AC81" s="75"/>
      <c r="AD81" s="116">
        <f>SUM(AD11:AD79)</f>
        <v>12683.154914370007</v>
      </c>
      <c r="AE81" s="122">
        <f>SUM(AE11:AE79)</f>
        <v>39707.828973069998</v>
      </c>
    </row>
    <row r="82" spans="3:31" x14ac:dyDescent="0.25">
      <c r="E82" s="75"/>
    </row>
    <row r="83" spans="3:31" x14ac:dyDescent="0.25">
      <c r="C83" t="s">
        <v>372</v>
      </c>
      <c r="E83" s="75"/>
      <c r="T83" s="307">
        <f>SUMIF($C$10:$C$79,$C83,T$10:T$79)</f>
        <v>399.99552</v>
      </c>
      <c r="U83" s="65"/>
      <c r="Y83" s="307">
        <f>SUMIF($C$10:$C$79,$C83,Y$10:Y$79)</f>
        <v>399.99552</v>
      </c>
      <c r="AA83" s="310">
        <f>AB83/Y83</f>
        <v>1</v>
      </c>
      <c r="AB83" s="307">
        <f>SUMIF($C$10:$C$79,$C83,AB$10:AB$79)</f>
        <v>399.99552</v>
      </c>
      <c r="AC83" s="310">
        <f>AD83/Y83</f>
        <v>1</v>
      </c>
      <c r="AD83" s="307">
        <f>SUMIF($C$10:$C$79,$C83,AD$10:AD$79)</f>
        <v>399.99552</v>
      </c>
      <c r="AE83" s="307">
        <f>SUMIF($C$10:$C$79,$C83,AE$10:AE$79)</f>
        <v>0</v>
      </c>
    </row>
    <row r="84" spans="3:31" x14ac:dyDescent="0.25">
      <c r="C84" t="s">
        <v>308</v>
      </c>
      <c r="D84" s="155"/>
      <c r="E84" s="75"/>
      <c r="T84" s="307">
        <f t="shared" ref="T84:T91" si="15">SUMIF($C$10:$C$79,$C84,T$10:T$79)</f>
        <v>222.29999999999998</v>
      </c>
      <c r="U84" s="65"/>
      <c r="Y84" s="307">
        <f t="shared" ref="Y84:Y91" si="16">SUMIF($C$10:$C$79,$C84,Y$10:Y$79)</f>
        <v>666.9</v>
      </c>
      <c r="AA84" s="310">
        <f t="shared" ref="AA84:AA91" si="17">AB84/Y84</f>
        <v>1</v>
      </c>
      <c r="AB84" s="307">
        <f t="shared" ref="AB84:AB91" si="18">SUMIF($C$10:$C$79,$C84,AB$10:AB$79)</f>
        <v>666.9</v>
      </c>
      <c r="AC84" s="310">
        <f t="shared" ref="AC84:AC91" si="19">AD84/Y84</f>
        <v>0.33333333333333331</v>
      </c>
      <c r="AD84" s="307">
        <f t="shared" ref="AD84:AE91" si="20">SUMIF($C$10:$C$79,$C84,AD$10:AD$79)</f>
        <v>222.29999999999998</v>
      </c>
      <c r="AE84" s="307">
        <f t="shared" si="20"/>
        <v>444.6</v>
      </c>
    </row>
    <row r="85" spans="3:31" x14ac:dyDescent="0.25">
      <c r="C85" t="s">
        <v>285</v>
      </c>
      <c r="D85" s="155"/>
      <c r="E85" s="75"/>
      <c r="T85" s="307">
        <f t="shared" si="15"/>
        <v>476.97571199999999</v>
      </c>
      <c r="U85" s="65"/>
      <c r="Y85" s="307">
        <f t="shared" si="16"/>
        <v>476.97571199999999</v>
      </c>
      <c r="AA85" s="310">
        <f t="shared" si="17"/>
        <v>0</v>
      </c>
      <c r="AB85" s="307">
        <f t="shared" si="18"/>
        <v>0</v>
      </c>
      <c r="AC85" s="310">
        <f t="shared" si="19"/>
        <v>0</v>
      </c>
      <c r="AD85" s="307">
        <f t="shared" si="20"/>
        <v>0</v>
      </c>
      <c r="AE85" s="307">
        <f t="shared" si="20"/>
        <v>0</v>
      </c>
    </row>
    <row r="86" spans="3:31" x14ac:dyDescent="0.25">
      <c r="C86" t="s">
        <v>189</v>
      </c>
      <c r="D86" s="155"/>
      <c r="E86" s="75"/>
      <c r="T86" s="307">
        <f t="shared" si="15"/>
        <v>641.29050000000007</v>
      </c>
      <c r="U86" s="65"/>
      <c r="Y86" s="307">
        <f t="shared" si="16"/>
        <v>641.29050000000007</v>
      </c>
      <c r="AA86" s="310">
        <f t="shared" si="17"/>
        <v>1</v>
      </c>
      <c r="AB86" s="307">
        <f t="shared" si="18"/>
        <v>641.29050000000007</v>
      </c>
      <c r="AC86" s="310">
        <f t="shared" si="19"/>
        <v>1</v>
      </c>
      <c r="AD86" s="307">
        <f t="shared" si="20"/>
        <v>641.29050000000007</v>
      </c>
      <c r="AE86" s="307">
        <f t="shared" si="20"/>
        <v>0</v>
      </c>
    </row>
    <row r="87" spans="3:31" x14ac:dyDescent="0.25">
      <c r="C87" t="s">
        <v>72</v>
      </c>
      <c r="D87" s="155"/>
      <c r="T87" s="307">
        <f t="shared" si="15"/>
        <v>0</v>
      </c>
      <c r="U87" s="65"/>
      <c r="Y87" s="307">
        <f t="shared" si="16"/>
        <v>20767.170500000004</v>
      </c>
      <c r="AA87" s="310">
        <f t="shared" si="17"/>
        <v>1</v>
      </c>
      <c r="AB87" s="307">
        <f t="shared" si="18"/>
        <v>20767.170500000004</v>
      </c>
      <c r="AC87" s="310">
        <f t="shared" si="19"/>
        <v>0.20813466138778991</v>
      </c>
      <c r="AD87" s="307">
        <f t="shared" si="20"/>
        <v>4322.3680000000004</v>
      </c>
      <c r="AE87" s="307">
        <f t="shared" si="20"/>
        <v>16444.802500000002</v>
      </c>
    </row>
    <row r="88" spans="3:31" x14ac:dyDescent="0.25">
      <c r="C88" t="s">
        <v>164</v>
      </c>
      <c r="D88" s="155"/>
      <c r="T88" s="307">
        <f t="shared" si="15"/>
        <v>183.59414999999998</v>
      </c>
      <c r="U88" s="65"/>
      <c r="Y88" s="307">
        <f t="shared" si="16"/>
        <v>1989.675475</v>
      </c>
      <c r="AA88" s="310">
        <f t="shared" si="17"/>
        <v>1</v>
      </c>
      <c r="AB88" s="307">
        <f t="shared" si="18"/>
        <v>1989.675475</v>
      </c>
      <c r="AC88" s="310">
        <f t="shared" si="19"/>
        <v>1</v>
      </c>
      <c r="AD88" s="307">
        <f t="shared" si="20"/>
        <v>1989.675475</v>
      </c>
      <c r="AE88" s="307">
        <f t="shared" si="20"/>
        <v>0</v>
      </c>
    </row>
    <row r="89" spans="3:31" x14ac:dyDescent="0.25">
      <c r="C89" t="s">
        <v>24</v>
      </c>
      <c r="D89" s="155"/>
      <c r="T89" s="307">
        <f t="shared" si="15"/>
        <v>2894.076</v>
      </c>
      <c r="U89" s="65"/>
      <c r="Y89" s="307">
        <f t="shared" si="16"/>
        <v>27925.95189244</v>
      </c>
      <c r="AA89" s="310">
        <f t="shared" si="17"/>
        <v>1</v>
      </c>
      <c r="AB89" s="307">
        <f t="shared" si="18"/>
        <v>27925.95189244</v>
      </c>
      <c r="AC89" s="310">
        <f t="shared" si="19"/>
        <v>0.18289530251438613</v>
      </c>
      <c r="AD89" s="307">
        <f t="shared" si="20"/>
        <v>5107.5254193700075</v>
      </c>
      <c r="AE89" s="307">
        <f t="shared" si="20"/>
        <v>22818.426473069994</v>
      </c>
    </row>
    <row r="90" spans="3:31" x14ac:dyDescent="0.25">
      <c r="C90" t="s">
        <v>312</v>
      </c>
      <c r="D90" s="155"/>
      <c r="T90" s="307">
        <f t="shared" si="15"/>
        <v>0</v>
      </c>
      <c r="U90" s="65"/>
      <c r="Y90" s="307">
        <f t="shared" si="16"/>
        <v>0</v>
      </c>
      <c r="AA90" s="310" t="e">
        <f t="shared" si="17"/>
        <v>#DIV/0!</v>
      </c>
      <c r="AB90" s="307">
        <f t="shared" si="18"/>
        <v>0</v>
      </c>
      <c r="AC90" s="310" t="e">
        <f t="shared" si="19"/>
        <v>#DIV/0!</v>
      </c>
      <c r="AD90" s="307">
        <f t="shared" si="20"/>
        <v>0</v>
      </c>
      <c r="AE90" s="307">
        <f t="shared" si="20"/>
        <v>0</v>
      </c>
    </row>
    <row r="91" spans="3:31" x14ac:dyDescent="0.25">
      <c r="C91" t="s">
        <v>341</v>
      </c>
      <c r="D91" s="155"/>
      <c r="T91" s="307">
        <f t="shared" si="15"/>
        <v>3288.2828650000001</v>
      </c>
      <c r="U91" s="65"/>
      <c r="Y91" s="307">
        <f t="shared" si="16"/>
        <v>8288.282865000001</v>
      </c>
      <c r="AA91" s="310">
        <f t="shared" si="17"/>
        <v>0</v>
      </c>
      <c r="AB91" s="307">
        <f t="shared" si="18"/>
        <v>0</v>
      </c>
      <c r="AC91" s="310">
        <f t="shared" si="19"/>
        <v>0</v>
      </c>
      <c r="AD91" s="307">
        <f t="shared" si="20"/>
        <v>0</v>
      </c>
      <c r="AE91" s="307">
        <f t="shared" si="20"/>
        <v>0</v>
      </c>
    </row>
    <row r="92" spans="3:31" x14ac:dyDescent="0.25">
      <c r="D92" s="155"/>
    </row>
  </sheetData>
  <autoFilter ref="B8:AE74" xr:uid="{00000000-0009-0000-0000-00000F000000}"/>
  <mergeCells count="4">
    <mergeCell ref="V7:Y7"/>
    <mergeCell ref="AA7:AB7"/>
    <mergeCell ref="AC7:AD7"/>
    <mergeCell ref="K7:T7"/>
  </mergeCells>
  <dataValidations xWindow="898" yWindow="664"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X11:X12 X14 X16:X17 X19:X25 X29:X30 X32:X34 X38:X51 X54:X75 X79 S38:S79" xr:uid="{00000000-0002-0000-0F00-000000000000}">
      <formula1>P11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66FFCC"/>
  </sheetPr>
  <dimension ref="A1:AH65"/>
  <sheetViews>
    <sheetView topLeftCell="B1" zoomScale="55" zoomScaleNormal="55" workbookViewId="0">
      <pane xSplit="9" ySplit="8" topLeftCell="K45" activePane="bottomRight" state="frozen"/>
      <selection activeCell="E57" sqref="E57"/>
      <selection pane="topRight" activeCell="E57" sqref="E57"/>
      <selection pane="bottomLeft" activeCell="E57" sqref="E57"/>
      <selection pane="bottomRight" activeCell="AD51" sqref="AD51:AE53"/>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0.42578125" customWidth="1"/>
    <col min="33" max="33" width="13.85546875" customWidth="1"/>
  </cols>
  <sheetData>
    <row r="1" spans="1:33" s="188" customFormat="1" x14ac:dyDescent="0.25">
      <c r="B1" s="188" t="str">
        <f>'Valuation Summary'!A1</f>
        <v>Mulalley &amp; Co Ltd</v>
      </c>
    </row>
    <row r="2" spans="1:33" s="188" customFormat="1" x14ac:dyDescent="0.25"/>
    <row r="3" spans="1:33" s="188" customFormat="1" x14ac:dyDescent="0.25">
      <c r="B3" s="188" t="str">
        <f>'Valuation Summary'!A3</f>
        <v>Camden Better Homes - NW5 Blocks</v>
      </c>
    </row>
    <row r="4" spans="1:33" s="188" customFormat="1" x14ac:dyDescent="0.25"/>
    <row r="5" spans="1:33" s="188" customFormat="1" x14ac:dyDescent="0.25">
      <c r="B5" s="188" t="s">
        <v>513</v>
      </c>
    </row>
    <row r="6" spans="1:33" s="188" customFormat="1" ht="16.5" thickBot="1" x14ac:dyDescent="0.3">
      <c r="B6" s="198"/>
      <c r="C6" s="190"/>
      <c r="D6" s="191"/>
      <c r="E6" s="190"/>
      <c r="F6" s="191"/>
      <c r="G6" s="191"/>
      <c r="H6" s="192"/>
      <c r="I6" s="191"/>
      <c r="J6" s="193"/>
      <c r="K6" s="191"/>
      <c r="L6" s="194"/>
      <c r="M6" s="193"/>
      <c r="N6" s="194"/>
      <c r="O6" s="195"/>
      <c r="P6" s="196"/>
      <c r="Q6" s="197"/>
      <c r="R6" s="193"/>
      <c r="S6" s="193"/>
      <c r="T6" s="193"/>
    </row>
    <row r="7" spans="1:33" s="281" customFormat="1" ht="15.75" thickBot="1" x14ac:dyDescent="0.3">
      <c r="A7" s="21"/>
      <c r="B7" s="28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7" t="s">
        <v>764</v>
      </c>
      <c r="AG7" s="587" t="s">
        <v>765</v>
      </c>
    </row>
    <row r="8" spans="1:33" s="272" customFormat="1" ht="75.75" thickBot="1" x14ac:dyDescent="0.3">
      <c r="A8" s="264" t="s">
        <v>377</v>
      </c>
      <c r="B8" s="285" t="s">
        <v>271</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3" x14ac:dyDescent="0.25">
      <c r="A9" s="29"/>
      <c r="B9" s="84"/>
      <c r="C9" s="32"/>
      <c r="D9" s="32"/>
      <c r="E9" s="29"/>
      <c r="F9" s="29"/>
      <c r="G9" s="29"/>
      <c r="H9" s="34"/>
      <c r="I9" s="29"/>
      <c r="J9" s="29"/>
      <c r="K9" s="29"/>
      <c r="L9" s="112"/>
      <c r="M9" s="29"/>
      <c r="N9" s="112"/>
      <c r="O9" s="1"/>
      <c r="P9" s="19"/>
      <c r="Q9" s="20"/>
      <c r="R9" s="37"/>
      <c r="S9" s="37"/>
      <c r="T9" s="37"/>
      <c r="AA9" s="75"/>
      <c r="AB9" s="75"/>
      <c r="AC9" s="75"/>
      <c r="AD9" s="75"/>
    </row>
    <row r="10" spans="1:33" x14ac:dyDescent="0.25">
      <c r="A10" s="29" t="s">
        <v>429</v>
      </c>
      <c r="B10" s="346" t="s">
        <v>271</v>
      </c>
      <c r="C10" s="321" t="s">
        <v>372</v>
      </c>
      <c r="D10" s="322" t="s">
        <v>378</v>
      </c>
      <c r="E10" s="323"/>
      <c r="F10" s="324"/>
      <c r="G10" s="324"/>
      <c r="H10" s="325"/>
      <c r="I10" s="324"/>
      <c r="J10" s="326"/>
      <c r="K10" s="326"/>
      <c r="L10" s="326"/>
      <c r="M10" s="326"/>
      <c r="N10" s="326"/>
      <c r="O10" s="327"/>
      <c r="P10" s="347"/>
      <c r="Q10" s="348"/>
      <c r="R10" s="348"/>
      <c r="S10" s="348"/>
      <c r="T10" s="348"/>
      <c r="U10" s="111"/>
      <c r="V10" s="111"/>
      <c r="W10" s="111"/>
      <c r="X10" s="111"/>
      <c r="Y10" s="111"/>
      <c r="AA10" s="370"/>
      <c r="AB10" s="370"/>
      <c r="AC10" s="370"/>
      <c r="AD10" s="370"/>
      <c r="AE10" s="111"/>
    </row>
    <row r="11" spans="1:33" ht="90" x14ac:dyDescent="0.25">
      <c r="A11" s="29"/>
      <c r="B11" s="346" t="s">
        <v>271</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288">
        <v>1</v>
      </c>
      <c r="X11" s="287">
        <v>0</v>
      </c>
      <c r="Y11" s="328">
        <f>W11*X11</f>
        <v>0</v>
      </c>
      <c r="Z11" s="18"/>
      <c r="AA11" s="336">
        <v>0</v>
      </c>
      <c r="AB11" s="337">
        <f>Y11*AA11</f>
        <v>0</v>
      </c>
      <c r="AC11" s="338">
        <v>0</v>
      </c>
      <c r="AD11" s="339">
        <f>Y11*AC11</f>
        <v>0</v>
      </c>
      <c r="AE11" s="340">
        <f>AB11-AD11</f>
        <v>0</v>
      </c>
    </row>
    <row r="12" spans="1:33" ht="45" x14ac:dyDescent="0.25">
      <c r="A12" s="29"/>
      <c r="B12" s="346" t="s">
        <v>271</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288">
        <v>46.04</v>
      </c>
      <c r="X12" s="287">
        <v>8.6880000000000006</v>
      </c>
      <c r="Y12" s="328">
        <f t="shared" ref="Y12:Y36" si="0">W12*X12</f>
        <v>399.99552</v>
      </c>
      <c r="Z12" s="18"/>
      <c r="AA12" s="336">
        <v>1</v>
      </c>
      <c r="AB12" s="337">
        <f t="shared" ref="AB12:AB37" si="1">Y12*AA12</f>
        <v>399.99552</v>
      </c>
      <c r="AC12" s="338">
        <v>0</v>
      </c>
      <c r="AD12" s="339">
        <f t="shared" ref="AD12:AD36" si="2">Y12*AC12</f>
        <v>0</v>
      </c>
      <c r="AE12" s="340">
        <f t="shared" ref="AE12:AE37" si="3">AB12-AD12</f>
        <v>399.99552</v>
      </c>
      <c r="AF12" s="595" t="s">
        <v>782</v>
      </c>
    </row>
    <row r="13" spans="1:33" x14ac:dyDescent="0.25">
      <c r="A13" s="15"/>
      <c r="B13" s="346" t="s">
        <v>271</v>
      </c>
      <c r="C13" s="321" t="s">
        <v>308</v>
      </c>
      <c r="D13" s="322" t="s">
        <v>378</v>
      </c>
      <c r="E13" s="323"/>
      <c r="F13" s="350"/>
      <c r="G13" s="350"/>
      <c r="H13" s="325"/>
      <c r="I13" s="350"/>
      <c r="J13" s="326"/>
      <c r="K13" s="324"/>
      <c r="L13" s="288"/>
      <c r="M13" s="326"/>
      <c r="N13" s="119"/>
      <c r="O13" s="327"/>
      <c r="P13" s="347"/>
      <c r="Q13" s="348"/>
      <c r="R13" s="348"/>
      <c r="S13" s="348"/>
      <c r="T13" s="348"/>
      <c r="U13" s="111"/>
      <c r="V13" s="324"/>
      <c r="W13" s="288"/>
      <c r="X13" s="348"/>
      <c r="Y13" s="328">
        <f t="shared" si="0"/>
        <v>0</v>
      </c>
      <c r="Z13" s="18"/>
      <c r="AA13" s="336">
        <v>0</v>
      </c>
      <c r="AB13" s="337">
        <f t="shared" si="1"/>
        <v>0</v>
      </c>
      <c r="AC13" s="338">
        <v>0</v>
      </c>
      <c r="AD13" s="339">
        <f t="shared" si="2"/>
        <v>0</v>
      </c>
      <c r="AE13" s="340">
        <f t="shared" si="3"/>
        <v>0</v>
      </c>
    </row>
    <row r="14" spans="1:33" ht="30" x14ac:dyDescent="0.25">
      <c r="A14" s="15"/>
      <c r="B14" s="346" t="s">
        <v>271</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288">
        <v>1</v>
      </c>
      <c r="X14" s="287">
        <v>222.29999999999998</v>
      </c>
      <c r="Y14" s="328">
        <f t="shared" si="0"/>
        <v>222.29999999999998</v>
      </c>
      <c r="Z14" s="18"/>
      <c r="AA14" s="336">
        <v>1</v>
      </c>
      <c r="AB14" s="337">
        <f t="shared" si="1"/>
        <v>222.29999999999998</v>
      </c>
      <c r="AC14" s="338">
        <v>1</v>
      </c>
      <c r="AD14" s="339">
        <f t="shared" si="2"/>
        <v>222.29999999999998</v>
      </c>
      <c r="AE14" s="340">
        <f t="shared" si="3"/>
        <v>0</v>
      </c>
    </row>
    <row r="15" spans="1:33" x14ac:dyDescent="0.25">
      <c r="A15" s="15"/>
      <c r="B15" s="346" t="s">
        <v>271</v>
      </c>
      <c r="C15" s="321" t="s">
        <v>285</v>
      </c>
      <c r="D15" s="322" t="s">
        <v>378</v>
      </c>
      <c r="E15" s="323"/>
      <c r="F15" s="350"/>
      <c r="G15" s="350"/>
      <c r="H15" s="325"/>
      <c r="I15" s="350"/>
      <c r="J15" s="326"/>
      <c r="K15" s="324"/>
      <c r="L15" s="288"/>
      <c r="M15" s="326"/>
      <c r="N15" s="119"/>
      <c r="O15" s="327"/>
      <c r="P15" s="347"/>
      <c r="Q15" s="348"/>
      <c r="R15" s="348"/>
      <c r="S15" s="348"/>
      <c r="T15" s="348"/>
      <c r="U15" s="111"/>
      <c r="V15" s="324"/>
      <c r="W15" s="288"/>
      <c r="X15" s="348"/>
      <c r="Y15" s="328"/>
      <c r="Z15" s="18"/>
      <c r="AA15" s="336"/>
      <c r="AB15" s="337"/>
      <c r="AC15" s="338"/>
      <c r="AD15" s="339"/>
      <c r="AE15" s="340">
        <f t="shared" si="3"/>
        <v>0</v>
      </c>
    </row>
    <row r="16" spans="1:33" x14ac:dyDescent="0.25">
      <c r="A16" s="15"/>
      <c r="B16" s="346" t="s">
        <v>271</v>
      </c>
      <c r="C16" s="351" t="s">
        <v>189</v>
      </c>
      <c r="D16" s="322" t="s">
        <v>378</v>
      </c>
      <c r="E16" s="323"/>
      <c r="F16" s="350"/>
      <c r="G16" s="350"/>
      <c r="H16" s="325"/>
      <c r="I16" s="350"/>
      <c r="J16" s="326"/>
      <c r="K16" s="324"/>
      <c r="L16" s="288"/>
      <c r="M16" s="326"/>
      <c r="N16" s="288"/>
      <c r="O16" s="327"/>
      <c r="P16" s="326"/>
      <c r="Q16" s="286"/>
      <c r="R16" s="286"/>
      <c r="S16" s="286"/>
      <c r="T16" s="286"/>
      <c r="U16" s="111"/>
      <c r="V16" s="324"/>
      <c r="W16" s="288"/>
      <c r="X16" s="286"/>
      <c r="Y16" s="328"/>
      <c r="Z16" s="18"/>
      <c r="AA16" s="336"/>
      <c r="AB16" s="337"/>
      <c r="AC16" s="338"/>
      <c r="AD16" s="339"/>
      <c r="AE16" s="340">
        <f t="shared" si="3"/>
        <v>0</v>
      </c>
    </row>
    <row r="17" spans="1:32" ht="60.75" x14ac:dyDescent="0.25">
      <c r="A17" s="15"/>
      <c r="B17" s="346" t="s">
        <v>271</v>
      </c>
      <c r="C17" s="351" t="s">
        <v>189</v>
      </c>
      <c r="D17" s="322" t="s">
        <v>25</v>
      </c>
      <c r="E17" s="368" t="s">
        <v>500</v>
      </c>
      <c r="F17" s="350"/>
      <c r="G17" s="350"/>
      <c r="H17" s="325">
        <v>6.91</v>
      </c>
      <c r="I17" s="350"/>
      <c r="J17" s="326" t="s">
        <v>338</v>
      </c>
      <c r="K17" s="324" t="s">
        <v>79</v>
      </c>
      <c r="L17" s="288">
        <v>12</v>
      </c>
      <c r="M17" s="349">
        <v>20.13</v>
      </c>
      <c r="N17" s="288">
        <v>241.56</v>
      </c>
      <c r="O17" s="327"/>
      <c r="P17" s="328" t="e">
        <v>#VALUE!</v>
      </c>
      <c r="Q17" s="329" t="e">
        <f>IF(J17="PROV SUM",N17,L17*P17)</f>
        <v>#VALUE!</v>
      </c>
      <c r="R17" s="287">
        <v>0</v>
      </c>
      <c r="S17" s="287">
        <v>14.594249999999999</v>
      </c>
      <c r="T17" s="329">
        <f>IF(J17="SC024",N17,IF(ISERROR(S17),"",IF(J17="PROV SUM",N17,L17*S17)))</f>
        <v>175.13099999999997</v>
      </c>
      <c r="U17" s="111"/>
      <c r="V17" s="324" t="s">
        <v>79</v>
      </c>
      <c r="W17" s="288">
        <v>12</v>
      </c>
      <c r="X17" s="287">
        <v>14.594249999999999</v>
      </c>
      <c r="Y17" s="328">
        <f t="shared" si="0"/>
        <v>175.13099999999997</v>
      </c>
      <c r="Z17" s="18"/>
      <c r="AA17" s="336">
        <v>0</v>
      </c>
      <c r="AB17" s="337">
        <f t="shared" si="1"/>
        <v>0</v>
      </c>
      <c r="AC17" s="338">
        <v>0</v>
      </c>
      <c r="AD17" s="339">
        <f t="shared" si="2"/>
        <v>0</v>
      </c>
      <c r="AE17" s="340">
        <f t="shared" si="3"/>
        <v>0</v>
      </c>
    </row>
    <row r="18" spans="1:32" ht="45" x14ac:dyDescent="0.25">
      <c r="A18" s="15"/>
      <c r="B18" s="346" t="s">
        <v>271</v>
      </c>
      <c r="C18" s="351" t="s">
        <v>189</v>
      </c>
      <c r="D18" s="322" t="s">
        <v>25</v>
      </c>
      <c r="E18" s="323" t="s">
        <v>448</v>
      </c>
      <c r="F18" s="350"/>
      <c r="G18" s="350"/>
      <c r="H18" s="325">
        <v>6.2030000000000296</v>
      </c>
      <c r="I18" s="350"/>
      <c r="J18" s="326" t="s">
        <v>233</v>
      </c>
      <c r="K18" s="324" t="s">
        <v>139</v>
      </c>
      <c r="L18" s="288">
        <v>1</v>
      </c>
      <c r="M18" s="349">
        <v>21.61</v>
      </c>
      <c r="N18" s="288">
        <v>21.61</v>
      </c>
      <c r="O18" s="327"/>
      <c r="P18" s="328" t="e">
        <v>#VALUE!</v>
      </c>
      <c r="Q18" s="329" t="e">
        <f>IF(J18="PROV SUM",N18,L18*P18)</f>
        <v>#VALUE!</v>
      </c>
      <c r="R18" s="287">
        <v>0</v>
      </c>
      <c r="S18" s="287">
        <v>18.368499999999997</v>
      </c>
      <c r="T18" s="329">
        <f>IF(J18="SC024",N18,IF(ISERROR(S18),"",IF(J18="PROV SUM",N18,L18*S18)))</f>
        <v>18.368499999999997</v>
      </c>
      <c r="U18" s="111"/>
      <c r="V18" s="324" t="s">
        <v>139</v>
      </c>
      <c r="W18" s="288">
        <v>1</v>
      </c>
      <c r="X18" s="287">
        <v>18.368499999999997</v>
      </c>
      <c r="Y18" s="328">
        <f t="shared" si="0"/>
        <v>18.368499999999997</v>
      </c>
      <c r="Z18" s="18"/>
      <c r="AA18" s="336">
        <v>0</v>
      </c>
      <c r="AB18" s="337">
        <f t="shared" si="1"/>
        <v>0</v>
      </c>
      <c r="AC18" s="338">
        <v>0</v>
      </c>
      <c r="AD18" s="339">
        <f t="shared" si="2"/>
        <v>0</v>
      </c>
      <c r="AE18" s="340">
        <f t="shared" si="3"/>
        <v>0</v>
      </c>
    </row>
    <row r="19" spans="1:32" ht="30" x14ac:dyDescent="0.25">
      <c r="A19" s="15"/>
      <c r="B19" s="346" t="s">
        <v>271</v>
      </c>
      <c r="C19" s="351" t="s">
        <v>189</v>
      </c>
      <c r="D19" s="322" t="s">
        <v>25</v>
      </c>
      <c r="E19" s="323" t="s">
        <v>269</v>
      </c>
      <c r="F19" s="350"/>
      <c r="G19" s="350"/>
      <c r="H19" s="325">
        <v>6.2620000000000502</v>
      </c>
      <c r="I19" s="350"/>
      <c r="J19" s="326" t="s">
        <v>270</v>
      </c>
      <c r="K19" s="324" t="s">
        <v>79</v>
      </c>
      <c r="L19" s="288">
        <v>22</v>
      </c>
      <c r="M19" s="349">
        <v>16.86</v>
      </c>
      <c r="N19" s="288">
        <v>370.92</v>
      </c>
      <c r="O19" s="327"/>
      <c r="P19" s="328" t="e">
        <v>#VALUE!</v>
      </c>
      <c r="Q19" s="329" t="e">
        <f>IF(J19="PROV SUM",N19,L19*P19)</f>
        <v>#VALUE!</v>
      </c>
      <c r="R19" s="287">
        <v>0</v>
      </c>
      <c r="S19" s="287">
        <v>14.331</v>
      </c>
      <c r="T19" s="329">
        <f>IF(J19="SC024",N19,IF(ISERROR(S19),"",IF(J19="PROV SUM",N19,L19*S19)))</f>
        <v>315.28199999999998</v>
      </c>
      <c r="U19" s="111"/>
      <c r="V19" s="324" t="s">
        <v>79</v>
      </c>
      <c r="W19" s="288">
        <v>22</v>
      </c>
      <c r="X19" s="287">
        <v>14.331</v>
      </c>
      <c r="Y19" s="328">
        <f t="shared" si="0"/>
        <v>315.28199999999998</v>
      </c>
      <c r="Z19" s="18"/>
      <c r="AA19" s="336">
        <v>1</v>
      </c>
      <c r="AB19" s="337">
        <f t="shared" si="1"/>
        <v>315.28199999999998</v>
      </c>
      <c r="AC19" s="338">
        <v>1</v>
      </c>
      <c r="AD19" s="339">
        <f t="shared" si="2"/>
        <v>315.28199999999998</v>
      </c>
      <c r="AE19" s="340">
        <f t="shared" si="3"/>
        <v>0</v>
      </c>
    </row>
    <row r="20" spans="1:32" ht="30" x14ac:dyDescent="0.25">
      <c r="A20" s="15"/>
      <c r="B20" s="346" t="s">
        <v>271</v>
      </c>
      <c r="C20" s="351" t="s">
        <v>189</v>
      </c>
      <c r="D20" s="322" t="s">
        <v>25</v>
      </c>
      <c r="E20" s="323" t="s">
        <v>272</v>
      </c>
      <c r="F20" s="350"/>
      <c r="G20" s="350"/>
      <c r="H20" s="325">
        <v>6.2630000000000496</v>
      </c>
      <c r="I20" s="350"/>
      <c r="J20" s="326" t="s">
        <v>273</v>
      </c>
      <c r="K20" s="324" t="s">
        <v>104</v>
      </c>
      <c r="L20" s="288">
        <v>44</v>
      </c>
      <c r="M20" s="349">
        <v>3.81</v>
      </c>
      <c r="N20" s="288">
        <v>167.64</v>
      </c>
      <c r="O20" s="327"/>
      <c r="P20" s="328" t="e">
        <v>#VALUE!</v>
      </c>
      <c r="Q20" s="329" t="e">
        <f>IF(J20="PROV SUM",N20,L20*P20)</f>
        <v>#VALUE!</v>
      </c>
      <c r="R20" s="287">
        <v>0</v>
      </c>
      <c r="S20" s="287">
        <v>3.2385000000000002</v>
      </c>
      <c r="T20" s="329">
        <f>IF(J20="SC024",N20,IF(ISERROR(S20),"",IF(J20="PROV SUM",N20,L20*S20)))</f>
        <v>142.494</v>
      </c>
      <c r="U20" s="111"/>
      <c r="V20" s="324" t="s">
        <v>104</v>
      </c>
      <c r="W20" s="288">
        <v>44</v>
      </c>
      <c r="X20" s="287">
        <v>3.2385000000000002</v>
      </c>
      <c r="Y20" s="328">
        <f t="shared" si="0"/>
        <v>142.494</v>
      </c>
      <c r="Z20" s="18"/>
      <c r="AA20" s="336">
        <v>1</v>
      </c>
      <c r="AB20" s="337">
        <f t="shared" si="1"/>
        <v>142.494</v>
      </c>
      <c r="AC20" s="338">
        <v>1</v>
      </c>
      <c r="AD20" s="339">
        <f t="shared" si="2"/>
        <v>142.494</v>
      </c>
      <c r="AE20" s="340">
        <f t="shared" si="3"/>
        <v>0</v>
      </c>
    </row>
    <row r="21" spans="1:32" ht="45" x14ac:dyDescent="0.25">
      <c r="A21" s="15"/>
      <c r="B21" s="346" t="s">
        <v>271</v>
      </c>
      <c r="C21" s="351" t="s">
        <v>189</v>
      </c>
      <c r="D21" s="322" t="s">
        <v>25</v>
      </c>
      <c r="E21" s="323" t="s">
        <v>274</v>
      </c>
      <c r="F21" s="350"/>
      <c r="G21" s="350"/>
      <c r="H21" s="325">
        <v>6.26400000000005</v>
      </c>
      <c r="I21" s="350"/>
      <c r="J21" s="326" t="s">
        <v>275</v>
      </c>
      <c r="K21" s="324" t="s">
        <v>139</v>
      </c>
      <c r="L21" s="288">
        <v>2</v>
      </c>
      <c r="M21" s="349">
        <v>9.67</v>
      </c>
      <c r="N21" s="288">
        <v>19.34</v>
      </c>
      <c r="O21" s="327"/>
      <c r="P21" s="328" t="e">
        <v>#VALUE!</v>
      </c>
      <c r="Q21" s="329" t="e">
        <f>IF(J21="PROV SUM",N21,L21*P21)</f>
        <v>#VALUE!</v>
      </c>
      <c r="R21" s="287">
        <v>0</v>
      </c>
      <c r="S21" s="287">
        <v>8.2195</v>
      </c>
      <c r="T21" s="329">
        <f>IF(J21="SC024",N21,IF(ISERROR(S21),"",IF(J21="PROV SUM",N21,L21*S21)))</f>
        <v>16.439</v>
      </c>
      <c r="U21" s="111"/>
      <c r="V21" s="324" t="s">
        <v>139</v>
      </c>
      <c r="W21" s="288">
        <v>2</v>
      </c>
      <c r="X21" s="287">
        <v>8.2195</v>
      </c>
      <c r="Y21" s="328">
        <f t="shared" si="0"/>
        <v>16.439</v>
      </c>
      <c r="Z21" s="18"/>
      <c r="AA21" s="336">
        <v>1</v>
      </c>
      <c r="AB21" s="337">
        <f t="shared" si="1"/>
        <v>16.439</v>
      </c>
      <c r="AC21" s="338">
        <v>1</v>
      </c>
      <c r="AD21" s="339">
        <f t="shared" si="2"/>
        <v>16.439</v>
      </c>
      <c r="AE21" s="340">
        <f t="shared" si="3"/>
        <v>0</v>
      </c>
    </row>
    <row r="22" spans="1:32" x14ac:dyDescent="0.25">
      <c r="A22" s="15"/>
      <c r="B22" s="346" t="s">
        <v>271</v>
      </c>
      <c r="C22" s="351" t="s">
        <v>72</v>
      </c>
      <c r="D22" s="322" t="s">
        <v>378</v>
      </c>
      <c r="E22" s="323"/>
      <c r="F22" s="350"/>
      <c r="G22" s="350"/>
      <c r="H22" s="325"/>
      <c r="I22" s="350"/>
      <c r="J22" s="326"/>
      <c r="K22" s="324"/>
      <c r="L22" s="288"/>
      <c r="M22" s="326"/>
      <c r="N22" s="288"/>
      <c r="O22" s="352"/>
      <c r="P22" s="326"/>
      <c r="Q22" s="286"/>
      <c r="R22" s="286"/>
      <c r="S22" s="286"/>
      <c r="T22" s="286"/>
      <c r="U22" s="111"/>
      <c r="V22" s="324"/>
      <c r="W22" s="288"/>
      <c r="X22" s="286"/>
      <c r="Y22" s="328">
        <f t="shared" si="0"/>
        <v>0</v>
      </c>
      <c r="Z22" s="18"/>
      <c r="AA22" s="336">
        <v>0</v>
      </c>
      <c r="AB22" s="337">
        <f t="shared" si="1"/>
        <v>0</v>
      </c>
      <c r="AC22" s="338">
        <v>0</v>
      </c>
      <c r="AD22" s="339">
        <f t="shared" si="2"/>
        <v>0</v>
      </c>
      <c r="AE22" s="340">
        <f t="shared" si="3"/>
        <v>0</v>
      </c>
    </row>
    <row r="23" spans="1:32" ht="120" x14ac:dyDescent="0.25">
      <c r="A23" s="15"/>
      <c r="B23" s="346" t="s">
        <v>271</v>
      </c>
      <c r="C23" s="351" t="s">
        <v>72</v>
      </c>
      <c r="D23" s="322" t="s">
        <v>25</v>
      </c>
      <c r="E23" s="323" t="s">
        <v>419</v>
      </c>
      <c r="F23" s="350"/>
      <c r="G23" s="350"/>
      <c r="H23" s="325">
        <v>3.1799999999999899</v>
      </c>
      <c r="I23" s="350"/>
      <c r="J23" s="326" t="s">
        <v>106</v>
      </c>
      <c r="K23" s="324" t="s">
        <v>79</v>
      </c>
      <c r="L23" s="288">
        <v>2</v>
      </c>
      <c r="M23" s="349">
        <v>10.17</v>
      </c>
      <c r="N23" s="288">
        <v>20.34</v>
      </c>
      <c r="O23" s="352"/>
      <c r="P23" s="328" t="e">
        <v>#VALUE!</v>
      </c>
      <c r="Q23" s="329" t="e">
        <f>IF(J23="PROV SUM",N23,L23*P23)</f>
        <v>#VALUE!</v>
      </c>
      <c r="R23" s="287">
        <v>0</v>
      </c>
      <c r="S23" s="287">
        <v>8.136000000000001</v>
      </c>
      <c r="T23" s="329">
        <f>IF(J23="SC024",N23,IF(ISERROR(S23),"",IF(J23="PROV SUM",N23,L23*S23)))</f>
        <v>16.272000000000002</v>
      </c>
      <c r="U23" s="111"/>
      <c r="V23" s="324" t="s">
        <v>79</v>
      </c>
      <c r="W23" s="288"/>
      <c r="X23" s="287">
        <v>8.136000000000001</v>
      </c>
      <c r="Y23" s="328">
        <f t="shared" si="0"/>
        <v>0</v>
      </c>
      <c r="Z23" s="18"/>
      <c r="AA23" s="336">
        <v>0</v>
      </c>
      <c r="AB23" s="337">
        <f t="shared" si="1"/>
        <v>0</v>
      </c>
      <c r="AC23" s="338">
        <v>0</v>
      </c>
      <c r="AD23" s="339">
        <f t="shared" si="2"/>
        <v>0</v>
      </c>
      <c r="AE23" s="340">
        <f t="shared" si="3"/>
        <v>0</v>
      </c>
    </row>
    <row r="24" spans="1:32" ht="45" x14ac:dyDescent="0.25">
      <c r="A24" s="15"/>
      <c r="B24" s="346" t="s">
        <v>271</v>
      </c>
      <c r="C24" s="351" t="s">
        <v>72</v>
      </c>
      <c r="D24" s="322" t="s">
        <v>25</v>
      </c>
      <c r="E24" s="323" t="s">
        <v>449</v>
      </c>
      <c r="F24" s="350"/>
      <c r="G24" s="350"/>
      <c r="H24" s="325">
        <v>3.3640000000000101</v>
      </c>
      <c r="I24" s="350"/>
      <c r="J24" s="326" t="s">
        <v>155</v>
      </c>
      <c r="K24" s="324" t="s">
        <v>139</v>
      </c>
      <c r="L24" s="288">
        <v>2</v>
      </c>
      <c r="M24" s="349">
        <v>20.13</v>
      </c>
      <c r="N24" s="288">
        <v>40.26</v>
      </c>
      <c r="O24" s="352"/>
      <c r="P24" s="328" t="e">
        <v>#VALUE!</v>
      </c>
      <c r="Q24" s="329" t="e">
        <f>IF(J24="PROV SUM",N24,L24*P24)</f>
        <v>#VALUE!</v>
      </c>
      <c r="R24" s="287">
        <v>0</v>
      </c>
      <c r="S24" s="287">
        <v>14.918342999999998</v>
      </c>
      <c r="T24" s="329">
        <f>IF(J24="SC024",N24,IF(ISERROR(S24),"",IF(J24="PROV SUM",N24,L24*S24)))</f>
        <v>29.836685999999997</v>
      </c>
      <c r="U24" s="111"/>
      <c r="V24" s="324" t="s">
        <v>139</v>
      </c>
      <c r="W24" s="288"/>
      <c r="X24" s="287">
        <v>14.918342999999998</v>
      </c>
      <c r="Y24" s="328">
        <f t="shared" si="0"/>
        <v>0</v>
      </c>
      <c r="Z24" s="18"/>
      <c r="AA24" s="336">
        <v>1</v>
      </c>
      <c r="AB24" s="337">
        <f t="shared" si="1"/>
        <v>0</v>
      </c>
      <c r="AC24" s="338">
        <v>0</v>
      </c>
      <c r="AD24" s="339">
        <f t="shared" si="2"/>
        <v>0</v>
      </c>
      <c r="AE24" s="340">
        <f t="shared" si="3"/>
        <v>0</v>
      </c>
    </row>
    <row r="25" spans="1:32" x14ac:dyDescent="0.25">
      <c r="A25" s="15"/>
      <c r="B25" s="346" t="s">
        <v>271</v>
      </c>
      <c r="C25" s="351" t="s">
        <v>164</v>
      </c>
      <c r="D25" s="322" t="s">
        <v>378</v>
      </c>
      <c r="E25" s="323"/>
      <c r="F25" s="350"/>
      <c r="G25" s="350"/>
      <c r="H25" s="325"/>
      <c r="I25" s="350"/>
      <c r="J25" s="326"/>
      <c r="K25" s="324"/>
      <c r="L25" s="288"/>
      <c r="M25" s="326"/>
      <c r="N25" s="288"/>
      <c r="O25" s="352"/>
      <c r="P25" s="326"/>
      <c r="Q25" s="286"/>
      <c r="R25" s="286"/>
      <c r="S25" s="286"/>
      <c r="T25" s="286"/>
      <c r="U25" s="111"/>
      <c r="V25" s="324"/>
      <c r="W25" s="288"/>
      <c r="X25" s="286"/>
      <c r="Y25" s="328">
        <f t="shared" si="0"/>
        <v>0</v>
      </c>
      <c r="Z25" s="18"/>
      <c r="AA25" s="336">
        <v>0</v>
      </c>
      <c r="AB25" s="337">
        <f t="shared" si="1"/>
        <v>0</v>
      </c>
      <c r="AC25" s="338">
        <v>0</v>
      </c>
      <c r="AD25" s="339">
        <f t="shared" si="2"/>
        <v>0</v>
      </c>
      <c r="AE25" s="340">
        <f t="shared" si="3"/>
        <v>0</v>
      </c>
    </row>
    <row r="26" spans="1:32" ht="90" x14ac:dyDescent="0.25">
      <c r="A26" s="15"/>
      <c r="B26" s="346" t="s">
        <v>271</v>
      </c>
      <c r="C26" s="351" t="s">
        <v>164</v>
      </c>
      <c r="D26" s="322" t="s">
        <v>25</v>
      </c>
      <c r="E26" s="323" t="s">
        <v>169</v>
      </c>
      <c r="F26" s="350"/>
      <c r="G26" s="350"/>
      <c r="H26" s="325">
        <v>4.8899999999999801</v>
      </c>
      <c r="I26" s="350"/>
      <c r="J26" s="326" t="s">
        <v>170</v>
      </c>
      <c r="K26" s="324" t="s">
        <v>75</v>
      </c>
      <c r="L26" s="288">
        <v>6</v>
      </c>
      <c r="M26" s="349">
        <v>29.05</v>
      </c>
      <c r="N26" s="288">
        <v>174.3</v>
      </c>
      <c r="O26" s="352"/>
      <c r="P26" s="328" t="e">
        <v>#VALUE!</v>
      </c>
      <c r="Q26" s="329" t="e">
        <f>IF(J26="PROV SUM",N26,L26*P26)</f>
        <v>#VALUE!</v>
      </c>
      <c r="R26" s="287">
        <v>0</v>
      </c>
      <c r="S26" s="287">
        <v>25.752824999999998</v>
      </c>
      <c r="T26" s="329">
        <f>IF(J26="SC024",N26,IF(ISERROR(S26),"",IF(J26="PROV SUM",N26,L26*S26)))</f>
        <v>154.51694999999998</v>
      </c>
      <c r="U26" s="111"/>
      <c r="V26" s="324" t="s">
        <v>75</v>
      </c>
      <c r="W26" s="288">
        <v>6</v>
      </c>
      <c r="X26" s="287">
        <v>25.752824999999998</v>
      </c>
      <c r="Y26" s="328">
        <f t="shared" si="0"/>
        <v>154.51694999999998</v>
      </c>
      <c r="Z26" s="18"/>
      <c r="AA26" s="336">
        <v>1</v>
      </c>
      <c r="AB26" s="337">
        <f t="shared" si="1"/>
        <v>154.51694999999998</v>
      </c>
      <c r="AC26" s="338">
        <v>1</v>
      </c>
      <c r="AD26" s="339">
        <f t="shared" si="2"/>
        <v>154.51694999999998</v>
      </c>
      <c r="AE26" s="340">
        <f t="shared" si="3"/>
        <v>0</v>
      </c>
    </row>
    <row r="27" spans="1:32" ht="90" x14ac:dyDescent="0.25">
      <c r="A27" s="15"/>
      <c r="B27" s="346" t="s">
        <v>271</v>
      </c>
      <c r="C27" s="351" t="s">
        <v>164</v>
      </c>
      <c r="D27" s="322" t="s">
        <v>25</v>
      </c>
      <c r="E27" s="323" t="s">
        <v>173</v>
      </c>
      <c r="F27" s="350"/>
      <c r="G27" s="350"/>
      <c r="H27" s="325">
        <v>4.9099999999999797</v>
      </c>
      <c r="I27" s="350"/>
      <c r="J27" s="326" t="s">
        <v>174</v>
      </c>
      <c r="K27" s="324" t="s">
        <v>75</v>
      </c>
      <c r="L27" s="288">
        <v>5</v>
      </c>
      <c r="M27" s="349">
        <v>98.99</v>
      </c>
      <c r="N27" s="288">
        <v>494.95</v>
      </c>
      <c r="O27" s="352"/>
      <c r="P27" s="328" t="e">
        <v>#VALUE!</v>
      </c>
      <c r="Q27" s="329" t="e">
        <f>IF(J27="PROV SUM",N27,L27*P27)</f>
        <v>#VALUE!</v>
      </c>
      <c r="R27" s="287">
        <v>0</v>
      </c>
      <c r="S27" s="287">
        <v>87.754634999999993</v>
      </c>
      <c r="T27" s="329">
        <f>IF(J27="SC024",N27,IF(ISERROR(S27),"",IF(J27="PROV SUM",N27,L27*S27)))</f>
        <v>438.77317499999998</v>
      </c>
      <c r="U27" s="111"/>
      <c r="V27" s="324" t="s">
        <v>75</v>
      </c>
      <c r="W27" s="288">
        <v>5</v>
      </c>
      <c r="X27" s="287">
        <v>87.754634999999993</v>
      </c>
      <c r="Y27" s="328">
        <f t="shared" si="0"/>
        <v>438.77317499999998</v>
      </c>
      <c r="Z27" s="18"/>
      <c r="AA27" s="336">
        <v>1</v>
      </c>
      <c r="AB27" s="337">
        <f t="shared" si="1"/>
        <v>438.77317499999998</v>
      </c>
      <c r="AC27" s="338">
        <v>1</v>
      </c>
      <c r="AD27" s="339">
        <f t="shared" si="2"/>
        <v>438.77317499999998</v>
      </c>
      <c r="AE27" s="340">
        <f t="shared" si="3"/>
        <v>0</v>
      </c>
    </row>
    <row r="28" spans="1:32" x14ac:dyDescent="0.25">
      <c r="A28" s="15"/>
      <c r="B28" s="346" t="s">
        <v>271</v>
      </c>
      <c r="C28" s="351" t="s">
        <v>24</v>
      </c>
      <c r="D28" s="322" t="s">
        <v>378</v>
      </c>
      <c r="E28" s="323"/>
      <c r="F28" s="350"/>
      <c r="G28" s="350"/>
      <c r="H28" s="325"/>
      <c r="I28" s="350"/>
      <c r="J28" s="326"/>
      <c r="K28" s="324"/>
      <c r="L28" s="288"/>
      <c r="M28" s="326"/>
      <c r="N28" s="288"/>
      <c r="O28" s="352"/>
      <c r="P28" s="326"/>
      <c r="Q28" s="286"/>
      <c r="R28" s="286"/>
      <c r="S28" s="286"/>
      <c r="T28" s="286"/>
      <c r="U28" s="111"/>
      <c r="V28" s="324"/>
      <c r="W28" s="288"/>
      <c r="X28" s="286"/>
      <c r="Y28" s="328">
        <f t="shared" si="0"/>
        <v>0</v>
      </c>
      <c r="Z28" s="18"/>
      <c r="AA28" s="336">
        <v>0</v>
      </c>
      <c r="AB28" s="337">
        <f t="shared" si="1"/>
        <v>0</v>
      </c>
      <c r="AC28" s="338">
        <v>0</v>
      </c>
      <c r="AD28" s="339">
        <f t="shared" si="2"/>
        <v>0</v>
      </c>
      <c r="AE28" s="340">
        <f t="shared" si="3"/>
        <v>0</v>
      </c>
    </row>
    <row r="29" spans="1:32" ht="120" x14ac:dyDescent="0.25">
      <c r="A29" s="21"/>
      <c r="B29" s="321" t="s">
        <v>271</v>
      </c>
      <c r="C29" s="321" t="s">
        <v>24</v>
      </c>
      <c r="D29" s="322" t="s">
        <v>25</v>
      </c>
      <c r="E29" s="323" t="s">
        <v>26</v>
      </c>
      <c r="F29" s="324"/>
      <c r="G29" s="324"/>
      <c r="H29" s="325">
        <v>2.1</v>
      </c>
      <c r="I29" s="324"/>
      <c r="J29" s="326" t="s">
        <v>27</v>
      </c>
      <c r="K29" s="324" t="s">
        <v>28</v>
      </c>
      <c r="L29" s="288">
        <v>100</v>
      </c>
      <c r="M29" s="118">
        <v>12.92</v>
      </c>
      <c r="N29" s="119">
        <v>1292</v>
      </c>
      <c r="O29" s="327"/>
      <c r="P29" s="328" t="e">
        <v>#VALUE!</v>
      </c>
      <c r="Q29" s="329" t="e">
        <f>IF(J29="PROV SUM",N29,L29*P29)</f>
        <v>#VALUE!</v>
      </c>
      <c r="R29" s="287">
        <v>0</v>
      </c>
      <c r="S29" s="287">
        <v>16.4084</v>
      </c>
      <c r="T29" s="329">
        <f>IF(J29="SC024",N29,IF(ISERROR(S29),"",IF(J29="PROV SUM",N29,L29*S29)))</f>
        <v>1640.8400000000001</v>
      </c>
      <c r="U29" s="111"/>
      <c r="V29" s="324" t="s">
        <v>28</v>
      </c>
      <c r="W29" s="288">
        <v>110</v>
      </c>
      <c r="X29" s="287">
        <v>16.4084</v>
      </c>
      <c r="Y29" s="328">
        <f t="shared" si="0"/>
        <v>1804.924</v>
      </c>
      <c r="Z29" s="18"/>
      <c r="AA29" s="336">
        <v>1</v>
      </c>
      <c r="AB29" s="337">
        <f t="shared" si="1"/>
        <v>1804.924</v>
      </c>
      <c r="AC29" s="338">
        <v>1</v>
      </c>
      <c r="AD29" s="339">
        <f t="shared" si="2"/>
        <v>1804.924</v>
      </c>
      <c r="AE29" s="340">
        <f t="shared" si="3"/>
        <v>0</v>
      </c>
    </row>
    <row r="30" spans="1:32" ht="30" x14ac:dyDescent="0.25">
      <c r="A30" s="21"/>
      <c r="B30" s="321" t="s">
        <v>271</v>
      </c>
      <c r="C30" s="321" t="s">
        <v>24</v>
      </c>
      <c r="D30" s="322" t="s">
        <v>25</v>
      </c>
      <c r="E30" s="323" t="s">
        <v>29</v>
      </c>
      <c r="F30" s="324"/>
      <c r="G30" s="324"/>
      <c r="H30" s="325">
        <v>2.5</v>
      </c>
      <c r="I30" s="324"/>
      <c r="J30" s="326" t="s">
        <v>30</v>
      </c>
      <c r="K30" s="324" t="s">
        <v>31</v>
      </c>
      <c r="L30" s="288">
        <v>1</v>
      </c>
      <c r="M30" s="118">
        <v>420</v>
      </c>
      <c r="N30" s="119">
        <v>420</v>
      </c>
      <c r="O30" s="327"/>
      <c r="P30" s="328" t="e">
        <v>#VALUE!</v>
      </c>
      <c r="Q30" s="329" t="e">
        <f>IF(J30="PROV SUM",N30,L30*P30)</f>
        <v>#VALUE!</v>
      </c>
      <c r="R30" s="287">
        <v>0</v>
      </c>
      <c r="S30" s="287">
        <v>533.4</v>
      </c>
      <c r="T30" s="329">
        <f>IF(J30="SC024",N30,IF(ISERROR(S30),"",IF(J30="PROV SUM",N30,L30*S30)))</f>
        <v>533.4</v>
      </c>
      <c r="U30" s="111"/>
      <c r="V30" s="324" t="s">
        <v>31</v>
      </c>
      <c r="W30" s="288">
        <v>1</v>
      </c>
      <c r="X30" s="287">
        <v>533.4</v>
      </c>
      <c r="Y30" s="328">
        <f t="shared" si="0"/>
        <v>533.4</v>
      </c>
      <c r="Z30" s="18"/>
      <c r="AA30" s="336">
        <v>1</v>
      </c>
      <c r="AB30" s="337">
        <f t="shared" si="1"/>
        <v>533.4</v>
      </c>
      <c r="AC30" s="338">
        <v>1</v>
      </c>
      <c r="AD30" s="339">
        <f t="shared" si="2"/>
        <v>533.4</v>
      </c>
      <c r="AE30" s="340">
        <f t="shared" si="3"/>
        <v>0</v>
      </c>
    </row>
    <row r="31" spans="1:32" x14ac:dyDescent="0.25">
      <c r="A31" s="21"/>
      <c r="B31" s="321" t="s">
        <v>271</v>
      </c>
      <c r="C31" s="321" t="s">
        <v>24</v>
      </c>
      <c r="D31" s="322" t="s">
        <v>25</v>
      </c>
      <c r="E31" s="323" t="s">
        <v>32</v>
      </c>
      <c r="F31" s="324"/>
      <c r="G31" s="324"/>
      <c r="H31" s="325">
        <v>2.6</v>
      </c>
      <c r="I31" s="324"/>
      <c r="J31" s="326" t="s">
        <v>33</v>
      </c>
      <c r="K31" s="324" t="s">
        <v>31</v>
      </c>
      <c r="L31" s="288">
        <v>1</v>
      </c>
      <c r="M31" s="118">
        <v>50</v>
      </c>
      <c r="N31" s="119">
        <v>50</v>
      </c>
      <c r="O31" s="327"/>
      <c r="P31" s="328" t="e">
        <v>#VALUE!</v>
      </c>
      <c r="Q31" s="329" t="e">
        <f>IF(J31="PROV SUM",N31,L31*P31)</f>
        <v>#VALUE!</v>
      </c>
      <c r="R31" s="287">
        <v>0</v>
      </c>
      <c r="S31" s="287">
        <v>63.5</v>
      </c>
      <c r="T31" s="329">
        <f>IF(J31="SC024",N31,IF(ISERROR(S31),"",IF(J31="PROV SUM",N31,L31*S31)))</f>
        <v>63.5</v>
      </c>
      <c r="U31" s="111"/>
      <c r="V31" s="324" t="s">
        <v>31</v>
      </c>
      <c r="W31" s="288">
        <v>1</v>
      </c>
      <c r="X31" s="287">
        <v>63.5</v>
      </c>
      <c r="Y31" s="328">
        <f t="shared" si="0"/>
        <v>63.5</v>
      </c>
      <c r="Z31" s="18"/>
      <c r="AA31" s="336">
        <v>1</v>
      </c>
      <c r="AB31" s="337">
        <f t="shared" si="1"/>
        <v>63.5</v>
      </c>
      <c r="AC31" s="338">
        <v>0</v>
      </c>
      <c r="AD31" s="339">
        <f t="shared" si="2"/>
        <v>0</v>
      </c>
      <c r="AE31" s="340">
        <f t="shared" si="3"/>
        <v>63.5</v>
      </c>
      <c r="AF31" s="591" t="s">
        <v>793</v>
      </c>
    </row>
    <row r="32" spans="1:32" x14ac:dyDescent="0.25">
      <c r="A32" s="21"/>
      <c r="B32" s="321" t="s">
        <v>271</v>
      </c>
      <c r="C32" s="321" t="s">
        <v>24</v>
      </c>
      <c r="D32" s="322" t="s">
        <v>25</v>
      </c>
      <c r="E32" s="323" t="s">
        <v>43</v>
      </c>
      <c r="F32" s="324"/>
      <c r="G32" s="324"/>
      <c r="H32" s="325">
        <v>2.17</v>
      </c>
      <c r="I32" s="324"/>
      <c r="J32" s="326" t="s">
        <v>44</v>
      </c>
      <c r="K32" s="324" t="s">
        <v>31</v>
      </c>
      <c r="L32" s="288">
        <v>1</v>
      </c>
      <c r="M32" s="118">
        <v>842</v>
      </c>
      <c r="N32" s="119">
        <v>842</v>
      </c>
      <c r="O32" s="327"/>
      <c r="P32" s="328" t="e">
        <v>#VALUE!</v>
      </c>
      <c r="Q32" s="329" t="e">
        <f>IF(J32="PROV SUM",N32,L32*P32)</f>
        <v>#VALUE!</v>
      </c>
      <c r="R32" s="287">
        <v>0</v>
      </c>
      <c r="S32" s="287">
        <v>1069.3399999999999</v>
      </c>
      <c r="T32" s="329">
        <f>IF(J32="SC024",N32,IF(ISERROR(S32),"",IF(J32="PROV SUM",N32,L32*S32)))</f>
        <v>1069.3399999999999</v>
      </c>
      <c r="U32" s="111"/>
      <c r="V32" s="324" t="s">
        <v>31</v>
      </c>
      <c r="W32" s="288">
        <v>1</v>
      </c>
      <c r="X32" s="287">
        <v>1069.3399999999999</v>
      </c>
      <c r="Y32" s="328">
        <f t="shared" si="0"/>
        <v>1069.3399999999999</v>
      </c>
      <c r="Z32" s="18"/>
      <c r="AA32" s="336">
        <v>1</v>
      </c>
      <c r="AB32" s="337">
        <f t="shared" si="1"/>
        <v>1069.3399999999999</v>
      </c>
      <c r="AC32" s="338">
        <v>1</v>
      </c>
      <c r="AD32" s="339">
        <f t="shared" si="2"/>
        <v>1069.3399999999999</v>
      </c>
      <c r="AE32" s="340">
        <f t="shared" si="3"/>
        <v>0</v>
      </c>
    </row>
    <row r="33" spans="1:33" x14ac:dyDescent="0.25">
      <c r="A33" s="21"/>
      <c r="B33" s="321" t="s">
        <v>34</v>
      </c>
      <c r="C33" s="321" t="s">
        <v>24</v>
      </c>
      <c r="D33" s="322" t="s">
        <v>25</v>
      </c>
      <c r="E33" s="323" t="s">
        <v>41</v>
      </c>
      <c r="F33" s="324"/>
      <c r="G33" s="324"/>
      <c r="H33" s="325"/>
      <c r="I33" s="324"/>
      <c r="J33" s="326"/>
      <c r="K33" s="324"/>
      <c r="L33" s="288"/>
      <c r="M33" s="118"/>
      <c r="N33" s="119"/>
      <c r="O33" s="327"/>
      <c r="P33" s="328"/>
      <c r="Q33" s="329"/>
      <c r="R33" s="287"/>
      <c r="S33" s="287"/>
      <c r="T33" s="329"/>
      <c r="U33" s="111"/>
      <c r="V33" s="324" t="s">
        <v>311</v>
      </c>
      <c r="W33" s="288">
        <v>1</v>
      </c>
      <c r="X33" s="287">
        <v>482.346</v>
      </c>
      <c r="Y33" s="328">
        <f t="shared" si="0"/>
        <v>482.346</v>
      </c>
      <c r="Z33" s="18"/>
      <c r="AA33" s="336">
        <v>1</v>
      </c>
      <c r="AB33" s="337">
        <f t="shared" si="1"/>
        <v>482.346</v>
      </c>
      <c r="AC33" s="338">
        <v>0</v>
      </c>
      <c r="AD33" s="339">
        <f t="shared" si="2"/>
        <v>0</v>
      </c>
      <c r="AE33" s="340">
        <f t="shared" si="3"/>
        <v>482.346</v>
      </c>
      <c r="AF33" s="591" t="s">
        <v>797</v>
      </c>
      <c r="AG33" s="591"/>
    </row>
    <row r="34" spans="1:33" x14ac:dyDescent="0.25">
      <c r="A34" s="21"/>
      <c r="B34" s="321"/>
      <c r="C34" s="321" t="s">
        <v>24</v>
      </c>
      <c r="D34" s="322" t="s">
        <v>25</v>
      </c>
      <c r="E34" s="323" t="s">
        <v>53</v>
      </c>
      <c r="F34" s="324"/>
      <c r="G34" s="324"/>
      <c r="H34" s="325"/>
      <c r="I34" s="324"/>
      <c r="J34" s="326"/>
      <c r="K34" s="324"/>
      <c r="L34" s="288"/>
      <c r="M34" s="118"/>
      <c r="N34" s="119"/>
      <c r="O34" s="327"/>
      <c r="P34" s="328"/>
      <c r="Q34" s="329"/>
      <c r="R34" s="287"/>
      <c r="S34" s="287"/>
      <c r="T34" s="329"/>
      <c r="U34" s="111"/>
      <c r="V34" s="324" t="s">
        <v>756</v>
      </c>
      <c r="W34" s="288">
        <v>24</v>
      </c>
      <c r="X34" s="287">
        <v>20.637499999999999</v>
      </c>
      <c r="Y34" s="328">
        <f t="shared" si="0"/>
        <v>495.29999999999995</v>
      </c>
      <c r="Z34" s="18"/>
      <c r="AA34" s="336">
        <v>1</v>
      </c>
      <c r="AB34" s="337">
        <f t="shared" si="1"/>
        <v>495.29999999999995</v>
      </c>
      <c r="AC34" s="338">
        <v>0</v>
      </c>
      <c r="AD34" s="339">
        <f t="shared" ref="AD34" si="4">Y34*AC34</f>
        <v>0</v>
      </c>
      <c r="AE34" s="340">
        <f t="shared" ref="AE34" si="5">AB34-AD34</f>
        <v>495.29999999999995</v>
      </c>
      <c r="AF34" s="591" t="s">
        <v>793</v>
      </c>
    </row>
    <row r="35" spans="1:33" ht="60" x14ac:dyDescent="0.25">
      <c r="A35" s="21"/>
      <c r="B35" s="346" t="s">
        <v>271</v>
      </c>
      <c r="C35" s="321" t="s">
        <v>24</v>
      </c>
      <c r="D35" s="322" t="s">
        <v>25</v>
      </c>
      <c r="E35" s="323" t="s">
        <v>382</v>
      </c>
      <c r="F35" s="324"/>
      <c r="G35" s="324"/>
      <c r="H35" s="325"/>
      <c r="I35" s="324"/>
      <c r="J35" s="326" t="s">
        <v>383</v>
      </c>
      <c r="K35" s="324" t="s">
        <v>31</v>
      </c>
      <c r="L35" s="288"/>
      <c r="M35" s="118">
        <v>4.8300000000000003E-2</v>
      </c>
      <c r="N35" s="119">
        <v>0</v>
      </c>
      <c r="O35" s="327"/>
      <c r="P35" s="328" t="e">
        <v>#VALUE!</v>
      </c>
      <c r="Q35" s="329" t="e">
        <f>IF(J35="PROV SUM",N35,L35*P35)</f>
        <v>#VALUE!</v>
      </c>
      <c r="R35" s="287" t="e">
        <v>#N/A</v>
      </c>
      <c r="S35" s="287" t="e">
        <v>#N/A</v>
      </c>
      <c r="T35" s="329">
        <f>IF(J35="SC024",N35,IF(ISERROR(S35),"",IF(J35="PROV SUM",N35,L35*S35)))</f>
        <v>0</v>
      </c>
      <c r="U35" s="111"/>
      <c r="V35" s="324" t="s">
        <v>416</v>
      </c>
      <c r="W35" s="288">
        <v>12.9</v>
      </c>
      <c r="X35" s="369">
        <f>SUM(Y29+Y30+Y31)*0.0483</f>
        <v>116.0080992</v>
      </c>
      <c r="Y35" s="328">
        <f>X35*W35</f>
        <v>1496.50447968</v>
      </c>
      <c r="Z35" s="18"/>
      <c r="AA35" s="336">
        <v>1</v>
      </c>
      <c r="AB35" s="337">
        <f t="shared" si="1"/>
        <v>1496.50447968</v>
      </c>
      <c r="AC35" s="338">
        <v>0</v>
      </c>
      <c r="AD35" s="339">
        <f t="shared" si="2"/>
        <v>0</v>
      </c>
      <c r="AE35" s="340">
        <f>AB35-AD35</f>
        <v>1496.50447968</v>
      </c>
      <c r="AF35" s="595" t="s">
        <v>793</v>
      </c>
    </row>
    <row r="36" spans="1:33" x14ac:dyDescent="0.25">
      <c r="A36" s="21"/>
      <c r="B36" s="320" t="s">
        <v>271</v>
      </c>
      <c r="C36" s="321" t="s">
        <v>312</v>
      </c>
      <c r="D36" s="322" t="s">
        <v>378</v>
      </c>
      <c r="E36" s="323"/>
      <c r="F36" s="324"/>
      <c r="G36" s="324"/>
      <c r="H36" s="325"/>
      <c r="I36" s="324"/>
      <c r="J36" s="326"/>
      <c r="K36" s="324"/>
      <c r="L36" s="288"/>
      <c r="M36" s="326"/>
      <c r="N36" s="119"/>
      <c r="O36" s="327"/>
      <c r="P36" s="347"/>
      <c r="Q36" s="348"/>
      <c r="R36" s="348"/>
      <c r="S36" s="348"/>
      <c r="T36" s="348"/>
      <c r="U36" s="111"/>
      <c r="V36" s="324"/>
      <c r="W36" s="288"/>
      <c r="X36" s="348"/>
      <c r="Y36" s="328">
        <f t="shared" si="0"/>
        <v>0</v>
      </c>
      <c r="Z36" s="18"/>
      <c r="AA36" s="336">
        <v>0</v>
      </c>
      <c r="AB36" s="337">
        <f t="shared" si="1"/>
        <v>0</v>
      </c>
      <c r="AC36" s="338">
        <v>0</v>
      </c>
      <c r="AD36" s="339">
        <f t="shared" si="2"/>
        <v>0</v>
      </c>
      <c r="AE36" s="340">
        <f t="shared" si="3"/>
        <v>0</v>
      </c>
    </row>
    <row r="37" spans="1:33" ht="60" x14ac:dyDescent="0.25">
      <c r="A37" s="21"/>
      <c r="B37" s="320" t="s">
        <v>271</v>
      </c>
      <c r="C37" s="321" t="s">
        <v>312</v>
      </c>
      <c r="D37" s="322" t="s">
        <v>25</v>
      </c>
      <c r="E37" s="323" t="s">
        <v>313</v>
      </c>
      <c r="F37" s="324"/>
      <c r="G37" s="324"/>
      <c r="H37" s="325">
        <v>7.4000000000000199</v>
      </c>
      <c r="I37" s="324"/>
      <c r="J37" s="326" t="s">
        <v>314</v>
      </c>
      <c r="K37" s="324" t="s">
        <v>79</v>
      </c>
      <c r="L37" s="288">
        <v>18</v>
      </c>
      <c r="M37" s="349">
        <v>58.8</v>
      </c>
      <c r="N37" s="119">
        <v>1058.4000000000001</v>
      </c>
      <c r="O37" s="327"/>
      <c r="P37" s="328" t="e">
        <v>#VALUE!</v>
      </c>
      <c r="Q37" s="329" t="e">
        <f>IF(J37="PROV SUM",N37,L37*P37)</f>
        <v>#VALUE!</v>
      </c>
      <c r="R37" s="287">
        <v>0</v>
      </c>
      <c r="S37" s="287">
        <v>48.351239999999997</v>
      </c>
      <c r="T37" s="329">
        <f>IF(J37="SC024",N37,IF(ISERROR(S37),"",IF(J37="PROV SUM",N37,L37*S37)))</f>
        <v>870.32231999999999</v>
      </c>
      <c r="U37" s="111"/>
      <c r="V37" s="324" t="s">
        <v>79</v>
      </c>
      <c r="W37" s="288">
        <v>18</v>
      </c>
      <c r="X37" s="287">
        <v>48.351239999999997</v>
      </c>
      <c r="Y37" s="328">
        <f>W37*X37</f>
        <v>870.32231999999999</v>
      </c>
      <c r="Z37" s="18"/>
      <c r="AA37" s="336">
        <v>1</v>
      </c>
      <c r="AB37" s="337">
        <f t="shared" si="1"/>
        <v>870.32231999999999</v>
      </c>
      <c r="AC37" s="338">
        <v>1</v>
      </c>
      <c r="AD37" s="339">
        <f>Y37*AC37</f>
        <v>870.32231999999999</v>
      </c>
      <c r="AE37" s="340">
        <f t="shared" si="3"/>
        <v>0</v>
      </c>
    </row>
    <row r="38" spans="1:33" ht="30" x14ac:dyDescent="0.25">
      <c r="A38" s="21"/>
      <c r="B38" s="320" t="s">
        <v>271</v>
      </c>
      <c r="C38" s="321" t="s">
        <v>164</v>
      </c>
      <c r="D38" s="322" t="s">
        <v>25</v>
      </c>
      <c r="E38" s="323" t="s">
        <v>670</v>
      </c>
      <c r="F38" s="324"/>
      <c r="G38" s="324"/>
      <c r="H38" s="325"/>
      <c r="I38" s="324"/>
      <c r="J38" s="326"/>
      <c r="K38" s="324"/>
      <c r="L38" s="288"/>
      <c r="M38" s="349"/>
      <c r="N38" s="119"/>
      <c r="O38" s="327"/>
      <c r="P38" s="328"/>
      <c r="Q38" s="329"/>
      <c r="R38" s="287"/>
      <c r="S38" s="287"/>
      <c r="T38" s="329"/>
      <c r="U38" s="111"/>
      <c r="V38" s="324" t="s">
        <v>673</v>
      </c>
      <c r="W38" s="288">
        <v>11</v>
      </c>
      <c r="X38" s="287">
        <v>143.43</v>
      </c>
      <c r="Y38" s="328">
        <f t="shared" ref="Y38:Y49" si="6">W38*X38</f>
        <v>1577.73</v>
      </c>
      <c r="Z38" s="18"/>
      <c r="AA38" s="336">
        <v>1</v>
      </c>
      <c r="AB38" s="337">
        <f t="shared" ref="AB38:AB49" si="7">Y38*AA38</f>
        <v>1577.73</v>
      </c>
      <c r="AC38" s="338">
        <v>1</v>
      </c>
      <c r="AD38" s="339">
        <f t="shared" ref="AD38:AD49" si="8">Y38*AC38</f>
        <v>1577.73</v>
      </c>
      <c r="AE38" s="340">
        <f t="shared" ref="AE38:AE49" si="9">AB38-AD38</f>
        <v>0</v>
      </c>
    </row>
    <row r="39" spans="1:33" ht="60" x14ac:dyDescent="0.25">
      <c r="A39" s="21"/>
      <c r="B39" s="320" t="s">
        <v>271</v>
      </c>
      <c r="C39" s="321" t="s">
        <v>164</v>
      </c>
      <c r="D39" s="322" t="s">
        <v>25</v>
      </c>
      <c r="E39" s="323" t="s">
        <v>187</v>
      </c>
      <c r="F39" s="324"/>
      <c r="G39" s="324"/>
      <c r="H39" s="325"/>
      <c r="I39" s="324"/>
      <c r="J39" s="326"/>
      <c r="K39" s="324"/>
      <c r="L39" s="288"/>
      <c r="M39" s="349"/>
      <c r="N39" s="119"/>
      <c r="O39" s="327"/>
      <c r="P39" s="328"/>
      <c r="Q39" s="329"/>
      <c r="R39" s="287"/>
      <c r="S39" s="287"/>
      <c r="T39" s="329"/>
      <c r="U39" s="111"/>
      <c r="V39" s="324" t="s">
        <v>673</v>
      </c>
      <c r="W39" s="288">
        <v>11</v>
      </c>
      <c r="X39" s="287">
        <v>6.41</v>
      </c>
      <c r="Y39" s="328">
        <f t="shared" si="6"/>
        <v>70.510000000000005</v>
      </c>
      <c r="Z39" s="18"/>
      <c r="AA39" s="336">
        <v>1</v>
      </c>
      <c r="AB39" s="337">
        <f t="shared" si="7"/>
        <v>70.510000000000005</v>
      </c>
      <c r="AC39" s="338">
        <v>1</v>
      </c>
      <c r="AD39" s="339">
        <f t="shared" si="8"/>
        <v>70.510000000000005</v>
      </c>
      <c r="AE39" s="340">
        <f t="shared" si="9"/>
        <v>0</v>
      </c>
    </row>
    <row r="40" spans="1:33" ht="120" x14ac:dyDescent="0.25">
      <c r="A40" s="21"/>
      <c r="B40" s="320" t="s">
        <v>271</v>
      </c>
      <c r="C40" s="351" t="s">
        <v>72</v>
      </c>
      <c r="D40" s="322" t="s">
        <v>25</v>
      </c>
      <c r="E40" s="323" t="s">
        <v>662</v>
      </c>
      <c r="F40" s="324"/>
      <c r="G40" s="324"/>
      <c r="H40" s="325"/>
      <c r="I40" s="324"/>
      <c r="J40" s="326"/>
      <c r="K40" s="324"/>
      <c r="L40" s="288"/>
      <c r="M40" s="349"/>
      <c r="N40" s="119"/>
      <c r="O40" s="327"/>
      <c r="P40" s="328"/>
      <c r="Q40" s="329"/>
      <c r="R40" s="287"/>
      <c r="S40" s="287"/>
      <c r="T40" s="329"/>
      <c r="U40" s="111"/>
      <c r="V40" s="324" t="s">
        <v>79</v>
      </c>
      <c r="W40" s="288">
        <v>57</v>
      </c>
      <c r="X40" s="287">
        <v>69.040000000000006</v>
      </c>
      <c r="Y40" s="328">
        <f t="shared" si="6"/>
        <v>3935.28</v>
      </c>
      <c r="Z40" s="18"/>
      <c r="AA40" s="336">
        <v>1</v>
      </c>
      <c r="AB40" s="337">
        <f t="shared" si="7"/>
        <v>3935.28</v>
      </c>
      <c r="AC40" s="338">
        <v>1</v>
      </c>
      <c r="AD40" s="339">
        <f t="shared" si="8"/>
        <v>3935.28</v>
      </c>
      <c r="AE40" s="340">
        <f t="shared" si="9"/>
        <v>0</v>
      </c>
    </row>
    <row r="41" spans="1:33" ht="30" x14ac:dyDescent="0.25">
      <c r="A41" s="21"/>
      <c r="B41" s="320" t="s">
        <v>271</v>
      </c>
      <c r="C41" s="351" t="s">
        <v>72</v>
      </c>
      <c r="D41" s="322" t="s">
        <v>25</v>
      </c>
      <c r="E41" s="323" t="s">
        <v>663</v>
      </c>
      <c r="F41" s="324"/>
      <c r="G41" s="324"/>
      <c r="H41" s="325"/>
      <c r="I41" s="324"/>
      <c r="J41" s="326"/>
      <c r="K41" s="324"/>
      <c r="L41" s="288"/>
      <c r="M41" s="349"/>
      <c r="N41" s="119"/>
      <c r="O41" s="327"/>
      <c r="P41" s="328"/>
      <c r="Q41" s="329"/>
      <c r="R41" s="287"/>
      <c r="S41" s="287"/>
      <c r="T41" s="329"/>
      <c r="U41" s="111"/>
      <c r="V41" s="324" t="s">
        <v>75</v>
      </c>
      <c r="W41" s="288">
        <v>80</v>
      </c>
      <c r="X41" s="287">
        <v>11.016</v>
      </c>
      <c r="Y41" s="328">
        <f t="shared" si="6"/>
        <v>881.28</v>
      </c>
      <c r="Z41" s="18"/>
      <c r="AA41" s="336">
        <v>1</v>
      </c>
      <c r="AB41" s="337">
        <f t="shared" si="7"/>
        <v>881.28</v>
      </c>
      <c r="AC41" s="338">
        <v>1</v>
      </c>
      <c r="AD41" s="339">
        <f t="shared" si="8"/>
        <v>881.28</v>
      </c>
      <c r="AE41" s="340">
        <f t="shared" si="9"/>
        <v>0</v>
      </c>
    </row>
    <row r="42" spans="1:33" ht="60" x14ac:dyDescent="0.25">
      <c r="A42" s="21"/>
      <c r="B42" s="320" t="s">
        <v>271</v>
      </c>
      <c r="C42" s="351" t="s">
        <v>72</v>
      </c>
      <c r="D42" s="322" t="s">
        <v>25</v>
      </c>
      <c r="E42" s="323" t="s">
        <v>664</v>
      </c>
      <c r="F42" s="324"/>
      <c r="G42" s="324"/>
      <c r="H42" s="325"/>
      <c r="I42" s="324"/>
      <c r="J42" s="326"/>
      <c r="K42" s="324"/>
      <c r="L42" s="288"/>
      <c r="M42" s="349"/>
      <c r="N42" s="119"/>
      <c r="O42" s="327"/>
      <c r="P42" s="328"/>
      <c r="Q42" s="329"/>
      <c r="R42" s="287"/>
      <c r="S42" s="287"/>
      <c r="T42" s="329"/>
      <c r="U42" s="111"/>
      <c r="V42" s="324" t="s">
        <v>104</v>
      </c>
      <c r="W42" s="288">
        <v>11</v>
      </c>
      <c r="X42" s="287">
        <v>15.103999999999999</v>
      </c>
      <c r="Y42" s="328">
        <f t="shared" si="6"/>
        <v>166.14400000000001</v>
      </c>
      <c r="Z42" s="18"/>
      <c r="AA42" s="336">
        <v>1</v>
      </c>
      <c r="AB42" s="337">
        <f t="shared" si="7"/>
        <v>166.14400000000001</v>
      </c>
      <c r="AC42" s="338">
        <v>1</v>
      </c>
      <c r="AD42" s="339">
        <f t="shared" si="8"/>
        <v>166.14400000000001</v>
      </c>
      <c r="AE42" s="340">
        <f t="shared" si="9"/>
        <v>0</v>
      </c>
    </row>
    <row r="43" spans="1:33" ht="60" x14ac:dyDescent="0.25">
      <c r="A43" s="21"/>
      <c r="B43" s="320" t="s">
        <v>271</v>
      </c>
      <c r="C43" s="351" t="s">
        <v>72</v>
      </c>
      <c r="D43" s="322" t="s">
        <v>25</v>
      </c>
      <c r="E43" s="323" t="s">
        <v>665</v>
      </c>
      <c r="F43" s="324"/>
      <c r="G43" s="324"/>
      <c r="H43" s="325"/>
      <c r="I43" s="324"/>
      <c r="J43" s="326"/>
      <c r="K43" s="324"/>
      <c r="L43" s="288"/>
      <c r="M43" s="349"/>
      <c r="N43" s="119"/>
      <c r="O43" s="327"/>
      <c r="P43" s="328"/>
      <c r="Q43" s="329"/>
      <c r="R43" s="287"/>
      <c r="S43" s="287"/>
      <c r="T43" s="329"/>
      <c r="U43" s="111"/>
      <c r="V43" s="324" t="s">
        <v>104</v>
      </c>
      <c r="W43" s="288">
        <v>11</v>
      </c>
      <c r="X43" s="287">
        <v>21.847999999999999</v>
      </c>
      <c r="Y43" s="328">
        <f t="shared" si="6"/>
        <v>240.32799999999997</v>
      </c>
      <c r="Z43" s="18"/>
      <c r="AA43" s="336">
        <v>1</v>
      </c>
      <c r="AB43" s="337">
        <f t="shared" si="7"/>
        <v>240.32799999999997</v>
      </c>
      <c r="AC43" s="338">
        <v>1</v>
      </c>
      <c r="AD43" s="339">
        <f t="shared" si="8"/>
        <v>240.32799999999997</v>
      </c>
      <c r="AE43" s="340">
        <f t="shared" si="9"/>
        <v>0</v>
      </c>
    </row>
    <row r="44" spans="1:33" ht="75" x14ac:dyDescent="0.25">
      <c r="A44" s="21"/>
      <c r="B44" s="320" t="s">
        <v>271</v>
      </c>
      <c r="C44" s="351" t="s">
        <v>72</v>
      </c>
      <c r="D44" s="322" t="s">
        <v>25</v>
      </c>
      <c r="E44" s="323" t="s">
        <v>666</v>
      </c>
      <c r="F44" s="324"/>
      <c r="G44" s="324"/>
      <c r="H44" s="325"/>
      <c r="I44" s="324"/>
      <c r="J44" s="326"/>
      <c r="K44" s="324"/>
      <c r="L44" s="288"/>
      <c r="M44" s="349"/>
      <c r="N44" s="119"/>
      <c r="O44" s="327"/>
      <c r="P44" s="328"/>
      <c r="Q44" s="329"/>
      <c r="R44" s="287"/>
      <c r="S44" s="287"/>
      <c r="T44" s="329"/>
      <c r="U44" s="111"/>
      <c r="V44" s="324" t="s">
        <v>139</v>
      </c>
      <c r="W44" s="288">
        <v>2</v>
      </c>
      <c r="X44" s="287">
        <v>130.12800000000001</v>
      </c>
      <c r="Y44" s="328">
        <f t="shared" si="6"/>
        <v>260.25600000000003</v>
      </c>
      <c r="Z44" s="18"/>
      <c r="AA44" s="336">
        <v>1</v>
      </c>
      <c r="AB44" s="337">
        <f t="shared" si="7"/>
        <v>260.25600000000003</v>
      </c>
      <c r="AC44" s="338">
        <v>1</v>
      </c>
      <c r="AD44" s="339">
        <f t="shared" si="8"/>
        <v>260.25600000000003</v>
      </c>
      <c r="AE44" s="340">
        <f t="shared" si="9"/>
        <v>0</v>
      </c>
    </row>
    <row r="45" spans="1:33" ht="30" x14ac:dyDescent="0.25">
      <c r="A45" s="21"/>
      <c r="B45" s="320" t="s">
        <v>271</v>
      </c>
      <c r="C45" s="351" t="s">
        <v>72</v>
      </c>
      <c r="D45" s="322" t="s">
        <v>25</v>
      </c>
      <c r="E45" s="323" t="s">
        <v>680</v>
      </c>
      <c r="F45" s="324"/>
      <c r="G45" s="324"/>
      <c r="H45" s="325"/>
      <c r="I45" s="324"/>
      <c r="J45" s="326"/>
      <c r="K45" s="324"/>
      <c r="L45" s="288"/>
      <c r="M45" s="349"/>
      <c r="N45" s="119"/>
      <c r="O45" s="327"/>
      <c r="P45" s="328"/>
      <c r="Q45" s="329"/>
      <c r="R45" s="287"/>
      <c r="S45" s="287"/>
      <c r="T45" s="329"/>
      <c r="U45" s="111"/>
      <c r="V45" s="324" t="s">
        <v>79</v>
      </c>
      <c r="W45" s="288">
        <v>10</v>
      </c>
      <c r="X45" s="287">
        <v>16.103999999999999</v>
      </c>
      <c r="Y45" s="328">
        <f t="shared" si="6"/>
        <v>161.04</v>
      </c>
      <c r="Z45" s="18"/>
      <c r="AA45" s="336">
        <v>1</v>
      </c>
      <c r="AB45" s="337">
        <f t="shared" si="7"/>
        <v>161.04</v>
      </c>
      <c r="AC45" s="338">
        <v>1</v>
      </c>
      <c r="AD45" s="339">
        <f t="shared" si="8"/>
        <v>161.04</v>
      </c>
      <c r="AE45" s="340">
        <f t="shared" si="9"/>
        <v>0</v>
      </c>
    </row>
    <row r="46" spans="1:33" ht="45" x14ac:dyDescent="0.25">
      <c r="A46" s="21"/>
      <c r="B46" s="320" t="s">
        <v>271</v>
      </c>
      <c r="C46" s="351" t="s">
        <v>72</v>
      </c>
      <c r="D46" s="322" t="s">
        <v>25</v>
      </c>
      <c r="E46" s="323" t="s">
        <v>667</v>
      </c>
      <c r="F46" s="324"/>
      <c r="G46" s="324"/>
      <c r="H46" s="325"/>
      <c r="I46" s="324"/>
      <c r="J46" s="326"/>
      <c r="K46" s="324"/>
      <c r="L46" s="288"/>
      <c r="M46" s="349"/>
      <c r="N46" s="119"/>
      <c r="O46" s="327"/>
      <c r="P46" s="328"/>
      <c r="Q46" s="329"/>
      <c r="R46" s="287"/>
      <c r="S46" s="287"/>
      <c r="T46" s="329"/>
      <c r="U46" s="111"/>
      <c r="V46" s="324" t="s">
        <v>79</v>
      </c>
      <c r="W46" s="288">
        <v>47</v>
      </c>
      <c r="X46" s="287">
        <v>8.6880000000000006</v>
      </c>
      <c r="Y46" s="328">
        <f t="shared" si="6"/>
        <v>408.33600000000001</v>
      </c>
      <c r="Z46" s="18"/>
      <c r="AA46" s="336">
        <v>1</v>
      </c>
      <c r="AB46" s="337">
        <f t="shared" si="7"/>
        <v>408.33600000000001</v>
      </c>
      <c r="AC46" s="338">
        <v>1</v>
      </c>
      <c r="AD46" s="339">
        <f t="shared" si="8"/>
        <v>408.33600000000001</v>
      </c>
      <c r="AE46" s="340">
        <f t="shared" si="9"/>
        <v>0</v>
      </c>
    </row>
    <row r="47" spans="1:33" ht="60" x14ac:dyDescent="0.25">
      <c r="A47" s="21"/>
      <c r="B47" s="320" t="s">
        <v>271</v>
      </c>
      <c r="C47" s="351" t="s">
        <v>72</v>
      </c>
      <c r="D47" s="322" t="s">
        <v>25</v>
      </c>
      <c r="E47" s="323" t="s">
        <v>323</v>
      </c>
      <c r="F47" s="324"/>
      <c r="G47" s="324"/>
      <c r="H47" s="325"/>
      <c r="I47" s="324"/>
      <c r="J47" s="326"/>
      <c r="K47" s="324"/>
      <c r="L47" s="288"/>
      <c r="M47" s="349"/>
      <c r="N47" s="119"/>
      <c r="O47" s="327"/>
      <c r="P47" s="328"/>
      <c r="Q47" s="329"/>
      <c r="R47" s="287"/>
      <c r="S47" s="287"/>
      <c r="T47" s="329"/>
      <c r="U47" s="111"/>
      <c r="V47" s="324" t="s">
        <v>104</v>
      </c>
      <c r="W47" s="288">
        <v>1</v>
      </c>
      <c r="X47" s="287">
        <v>55.655999999999999</v>
      </c>
      <c r="Y47" s="328">
        <f t="shared" si="6"/>
        <v>55.655999999999999</v>
      </c>
      <c r="Z47" s="18"/>
      <c r="AA47" s="336">
        <v>1</v>
      </c>
      <c r="AB47" s="337">
        <f t="shared" si="7"/>
        <v>55.655999999999999</v>
      </c>
      <c r="AC47" s="338">
        <v>1</v>
      </c>
      <c r="AD47" s="339">
        <f t="shared" si="8"/>
        <v>55.655999999999999</v>
      </c>
      <c r="AE47" s="340">
        <f t="shared" si="9"/>
        <v>0</v>
      </c>
    </row>
    <row r="48" spans="1:33" ht="30" x14ac:dyDescent="0.25">
      <c r="A48" s="21"/>
      <c r="B48" s="320" t="s">
        <v>271</v>
      </c>
      <c r="C48" s="351" t="s">
        <v>72</v>
      </c>
      <c r="D48" s="322" t="s">
        <v>25</v>
      </c>
      <c r="E48" s="323" t="s">
        <v>669</v>
      </c>
      <c r="F48" s="324"/>
      <c r="G48" s="324"/>
      <c r="H48" s="325"/>
      <c r="I48" s="324"/>
      <c r="J48" s="326"/>
      <c r="K48" s="324"/>
      <c r="L48" s="288"/>
      <c r="M48" s="349"/>
      <c r="N48" s="119"/>
      <c r="O48" s="327"/>
      <c r="P48" s="328"/>
      <c r="Q48" s="329"/>
      <c r="R48" s="287"/>
      <c r="S48" s="287"/>
      <c r="T48" s="329"/>
      <c r="U48" s="111"/>
      <c r="V48" s="324" t="s">
        <v>79</v>
      </c>
      <c r="W48" s="288">
        <v>10</v>
      </c>
      <c r="X48" s="287">
        <v>17.832000000000001</v>
      </c>
      <c r="Y48" s="328">
        <f t="shared" si="6"/>
        <v>178.32</v>
      </c>
      <c r="Z48" s="18"/>
      <c r="AA48" s="336">
        <v>1</v>
      </c>
      <c r="AB48" s="337">
        <f t="shared" si="7"/>
        <v>178.32</v>
      </c>
      <c r="AC48" s="338">
        <v>1</v>
      </c>
      <c r="AD48" s="339">
        <f t="shared" si="8"/>
        <v>178.32</v>
      </c>
      <c r="AE48" s="340">
        <f t="shared" si="9"/>
        <v>0</v>
      </c>
    </row>
    <row r="49" spans="1:34" x14ac:dyDescent="0.25">
      <c r="A49" s="21"/>
      <c r="B49" s="320" t="s">
        <v>271</v>
      </c>
      <c r="C49" s="351" t="s">
        <v>72</v>
      </c>
      <c r="D49" s="322" t="s">
        <v>25</v>
      </c>
      <c r="E49" s="323" t="s">
        <v>716</v>
      </c>
      <c r="F49" s="324"/>
      <c r="G49" s="324"/>
      <c r="H49" s="325"/>
      <c r="I49" s="324"/>
      <c r="J49" s="326"/>
      <c r="K49" s="324"/>
      <c r="L49" s="288"/>
      <c r="M49" s="349"/>
      <c r="N49" s="119"/>
      <c r="O49" s="327"/>
      <c r="P49" s="328"/>
      <c r="Q49" s="329"/>
      <c r="R49" s="287"/>
      <c r="S49" s="287"/>
      <c r="T49" s="329"/>
      <c r="U49" s="111"/>
      <c r="V49" s="324" t="s">
        <v>75</v>
      </c>
      <c r="W49" s="288">
        <v>1</v>
      </c>
      <c r="X49" s="287">
        <v>35.607999999999997</v>
      </c>
      <c r="Y49" s="328">
        <f t="shared" si="6"/>
        <v>35.607999999999997</v>
      </c>
      <c r="Z49" s="18"/>
      <c r="AA49" s="336">
        <v>1</v>
      </c>
      <c r="AB49" s="337">
        <f t="shared" si="7"/>
        <v>35.607999999999997</v>
      </c>
      <c r="AC49" s="338">
        <v>1</v>
      </c>
      <c r="AD49" s="339">
        <f t="shared" si="8"/>
        <v>35.607999999999997</v>
      </c>
      <c r="AE49" s="340">
        <f t="shared" si="9"/>
        <v>0</v>
      </c>
    </row>
    <row r="50" spans="1:34" s="586" customFormat="1" x14ac:dyDescent="0.25">
      <c r="A50" s="21"/>
      <c r="B50" s="320"/>
      <c r="C50" s="351"/>
      <c r="D50" s="322"/>
      <c r="E50" s="323"/>
      <c r="F50" s="324"/>
      <c r="G50" s="324"/>
      <c r="H50" s="325"/>
      <c r="I50" s="324"/>
      <c r="J50" s="326"/>
      <c r="K50" s="324"/>
      <c r="L50" s="288"/>
      <c r="M50" s="349"/>
      <c r="N50" s="119"/>
      <c r="O50" s="327"/>
      <c r="P50" s="328"/>
      <c r="Q50" s="329"/>
      <c r="R50" s="287"/>
      <c r="S50" s="287"/>
      <c r="T50" s="329"/>
      <c r="U50" s="111"/>
      <c r="V50" s="324"/>
      <c r="W50" s="288"/>
      <c r="X50" s="287"/>
      <c r="Y50" s="328"/>
      <c r="Z50" s="18"/>
      <c r="AA50" s="336"/>
      <c r="AB50" s="337"/>
      <c r="AC50" s="338"/>
      <c r="AD50" s="339"/>
      <c r="AE50" s="340"/>
    </row>
    <row r="51" spans="1:34" s="586" customFormat="1" x14ac:dyDescent="0.25">
      <c r="A51" s="21"/>
      <c r="B51" s="320" t="s">
        <v>271</v>
      </c>
      <c r="C51" s="321" t="s">
        <v>72</v>
      </c>
      <c r="D51" s="322" t="s">
        <v>25</v>
      </c>
      <c r="E51" s="323" t="s">
        <v>822</v>
      </c>
      <c r="F51" s="324"/>
      <c r="G51" s="324"/>
      <c r="H51" s="325"/>
      <c r="I51" s="324"/>
      <c r="J51" s="326"/>
      <c r="K51" s="324"/>
      <c r="L51" s="288"/>
      <c r="M51" s="288"/>
      <c r="N51" s="119"/>
      <c r="O51" s="327"/>
      <c r="P51" s="328"/>
      <c r="Q51" s="329"/>
      <c r="R51" s="287"/>
      <c r="S51" s="287"/>
      <c r="T51" s="329"/>
      <c r="U51" s="329"/>
      <c r="V51" s="324" t="s">
        <v>311</v>
      </c>
      <c r="W51" s="288">
        <v>1</v>
      </c>
      <c r="X51" s="330">
        <v>6276.1380000000017</v>
      </c>
      <c r="Y51" s="328">
        <f t="shared" ref="Y51:Y53" si="10">X51*W51</f>
        <v>6276.1380000000017</v>
      </c>
      <c r="Z51" s="18"/>
      <c r="AA51" s="336">
        <v>1</v>
      </c>
      <c r="AB51" s="662">
        <f t="shared" ref="AB51:AB53" si="11">Y51*AA51</f>
        <v>6276.1380000000017</v>
      </c>
      <c r="AC51" s="338"/>
      <c r="AD51" s="339">
        <f t="shared" ref="AD51:AD53" si="12">Y51*AC51</f>
        <v>0</v>
      </c>
      <c r="AE51" s="340">
        <f t="shared" ref="AE51:AE53" si="13">AB51-AD51</f>
        <v>6276.1380000000017</v>
      </c>
    </row>
    <row r="52" spans="1:34" s="586" customFormat="1" x14ac:dyDescent="0.25">
      <c r="A52" s="21"/>
      <c r="B52" s="320" t="s">
        <v>271</v>
      </c>
      <c r="C52" s="321" t="s">
        <v>24</v>
      </c>
      <c r="D52" s="322" t="s">
        <v>25</v>
      </c>
      <c r="E52" s="323" t="s">
        <v>824</v>
      </c>
      <c r="F52" s="324"/>
      <c r="G52" s="324"/>
      <c r="H52" s="325"/>
      <c r="I52" s="324"/>
      <c r="J52" s="326"/>
      <c r="K52" s="324"/>
      <c r="L52" s="288"/>
      <c r="M52" s="288"/>
      <c r="N52" s="119"/>
      <c r="O52" s="327"/>
      <c r="P52" s="328"/>
      <c r="Q52" s="329"/>
      <c r="R52" s="287"/>
      <c r="S52" s="287"/>
      <c r="T52" s="329"/>
      <c r="U52" s="329"/>
      <c r="V52" s="324" t="s">
        <v>311</v>
      </c>
      <c r="W52" s="672">
        <v>1</v>
      </c>
      <c r="X52" s="330">
        <v>3369.2753887999997</v>
      </c>
      <c r="Y52" s="328">
        <f t="shared" si="10"/>
        <v>3369.2753887999997</v>
      </c>
      <c r="Z52" s="18"/>
      <c r="AA52" s="336">
        <v>1</v>
      </c>
      <c r="AB52" s="662">
        <f t="shared" si="11"/>
        <v>3369.2753887999997</v>
      </c>
      <c r="AC52" s="338"/>
      <c r="AD52" s="339">
        <f t="shared" si="12"/>
        <v>0</v>
      </c>
      <c r="AE52" s="340">
        <f t="shared" si="13"/>
        <v>3369.2753887999997</v>
      </c>
    </row>
    <row r="53" spans="1:34" s="586" customFormat="1" x14ac:dyDescent="0.25">
      <c r="A53" s="21"/>
      <c r="B53" s="320" t="s">
        <v>271</v>
      </c>
      <c r="C53" s="321" t="s">
        <v>308</v>
      </c>
      <c r="D53" s="322" t="s">
        <v>25</v>
      </c>
      <c r="E53" s="323" t="s">
        <v>825</v>
      </c>
      <c r="F53" s="324"/>
      <c r="G53" s="324"/>
      <c r="H53" s="325"/>
      <c r="I53" s="324"/>
      <c r="J53" s="326"/>
      <c r="K53" s="324"/>
      <c r="L53" s="288"/>
      <c r="M53" s="288"/>
      <c r="N53" s="119"/>
      <c r="O53" s="327"/>
      <c r="P53" s="328"/>
      <c r="Q53" s="329"/>
      <c r="R53" s="287"/>
      <c r="S53" s="287"/>
      <c r="T53" s="329"/>
      <c r="U53" s="329"/>
      <c r="V53" s="324" t="s">
        <v>311</v>
      </c>
      <c r="W53" s="288">
        <v>1</v>
      </c>
      <c r="X53" s="330">
        <v>8.3599999999999852</v>
      </c>
      <c r="Y53" s="328">
        <f t="shared" si="10"/>
        <v>8.3599999999999852</v>
      </c>
      <c r="Z53" s="18"/>
      <c r="AA53" s="336">
        <v>1</v>
      </c>
      <c r="AB53" s="662">
        <f t="shared" si="11"/>
        <v>8.3599999999999852</v>
      </c>
      <c r="AC53" s="338"/>
      <c r="AD53" s="339">
        <f t="shared" si="12"/>
        <v>0</v>
      </c>
      <c r="AE53" s="340">
        <f t="shared" si="13"/>
        <v>8.3599999999999852</v>
      </c>
      <c r="AG53" s="591"/>
      <c r="AH53" s="591"/>
    </row>
    <row r="54" spans="1:34" x14ac:dyDescent="0.25">
      <c r="A54" s="21"/>
      <c r="B54" s="320"/>
      <c r="C54" s="321"/>
      <c r="D54" s="322"/>
      <c r="E54" s="323"/>
      <c r="F54" s="324"/>
      <c r="G54" s="324"/>
      <c r="H54" s="325"/>
      <c r="I54" s="324"/>
      <c r="J54" s="326"/>
      <c r="K54" s="324"/>
      <c r="L54" s="288"/>
      <c r="M54" s="349"/>
      <c r="N54" s="119"/>
      <c r="O54" s="327"/>
      <c r="P54" s="328"/>
      <c r="Q54" s="329"/>
      <c r="R54" s="287"/>
      <c r="S54" s="287"/>
      <c r="T54" s="329"/>
      <c r="U54" s="111"/>
      <c r="V54" s="324"/>
      <c r="W54" s="288"/>
      <c r="X54" s="287"/>
      <c r="Y54" s="328"/>
      <c r="Z54" s="18"/>
      <c r="AA54" s="336"/>
      <c r="AB54" s="337"/>
      <c r="AC54" s="338"/>
      <c r="AD54" s="339"/>
      <c r="AE54" s="340"/>
    </row>
    <row r="55" spans="1:34" ht="15.75" thickBot="1" x14ac:dyDescent="0.3">
      <c r="E55" s="75"/>
    </row>
    <row r="56" spans="1:34" ht="15.75" thickBot="1" x14ac:dyDescent="0.3">
      <c r="E56" s="75"/>
      <c r="S56" s="67" t="s">
        <v>5</v>
      </c>
      <c r="T56" s="68">
        <f>SUM(T11:T54)</f>
        <v>6106.8111509999999</v>
      </c>
      <c r="U56" s="65"/>
      <c r="V56" s="21"/>
      <c r="W56" s="28"/>
      <c r="X56" s="67" t="s">
        <v>5</v>
      </c>
      <c r="Y56" s="68">
        <f>SUM(Y11:Y54)</f>
        <v>26323.198333480002</v>
      </c>
      <c r="Z56" s="18"/>
      <c r="AA56" s="75"/>
      <c r="AB56" s="115">
        <f>SUM(AB11:AB54)</f>
        <v>26129.698833480004</v>
      </c>
      <c r="AC56" s="75"/>
      <c r="AD56" s="116">
        <f>SUM(AD11:AD54)</f>
        <v>13538.279445000002</v>
      </c>
      <c r="AE56" s="122">
        <f>SUM(AE11:AE54)</f>
        <v>12591.419388480001</v>
      </c>
    </row>
    <row r="57" spans="1:34" x14ac:dyDescent="0.25">
      <c r="E57" s="75"/>
    </row>
    <row r="58" spans="1:34" x14ac:dyDescent="0.25">
      <c r="C58" t="s">
        <v>372</v>
      </c>
      <c r="D58" s="155"/>
      <c r="T58" s="307">
        <f>SUMIF($C$10:$C$54,$C58,T$10:T$54)</f>
        <v>399.99552</v>
      </c>
      <c r="U58" s="65"/>
      <c r="Y58" s="307">
        <f>SUMIF($C$10:$C$54,$C58,Y$10:Y$54)</f>
        <v>399.99552</v>
      </c>
      <c r="AA58" s="310">
        <f>AB58/Y58</f>
        <v>1</v>
      </c>
      <c r="AB58" s="307">
        <f>SUMIF($C$10:$C$54,$C58,AB$10:AB$54)</f>
        <v>399.99552</v>
      </c>
      <c r="AC58" s="310">
        <f>AD58/Y58</f>
        <v>0</v>
      </c>
      <c r="AD58" s="307">
        <f>SUMIF($C$10:$C$54,$C58,AD$10:AD$54)</f>
        <v>0</v>
      </c>
      <c r="AE58" s="307">
        <f>SUMIF($C$10:$C$54,$C58,AE$10:AE$54)</f>
        <v>399.99552</v>
      </c>
    </row>
    <row r="59" spans="1:34" x14ac:dyDescent="0.25">
      <c r="C59" t="s">
        <v>308</v>
      </c>
      <c r="D59" s="155"/>
      <c r="T59" s="307">
        <f t="shared" ref="T59:T65" si="14">SUMIF($C$10:$C$54,$C59,T$10:T$54)</f>
        <v>222.29999999999998</v>
      </c>
      <c r="U59" s="65"/>
      <c r="Y59" s="307">
        <f t="shared" ref="Y59:Y65" si="15">SUMIF($C$10:$C$54,$C59,Y$10:Y$54)</f>
        <v>230.65999999999997</v>
      </c>
      <c r="AA59" s="310">
        <f t="shared" ref="AA59:AA65" si="16">AB59/Y59</f>
        <v>1</v>
      </c>
      <c r="AB59" s="307">
        <f t="shared" ref="AB59:AB65" si="17">SUMIF($C$10:$C$54,$C59,AB$10:AB$54)</f>
        <v>230.65999999999997</v>
      </c>
      <c r="AC59" s="310">
        <f t="shared" ref="AC59:AC65" si="18">AD59/Y59</f>
        <v>0.96375617792421753</v>
      </c>
      <c r="AD59" s="307">
        <f t="shared" ref="AD59:AE65" si="19">SUMIF($C$10:$C$54,$C59,AD$10:AD$54)</f>
        <v>222.29999999999998</v>
      </c>
      <c r="AE59" s="307">
        <f t="shared" si="19"/>
        <v>8.3599999999999852</v>
      </c>
    </row>
    <row r="60" spans="1:34" x14ac:dyDescent="0.25">
      <c r="C60" t="s">
        <v>285</v>
      </c>
      <c r="D60" s="155"/>
      <c r="T60" s="307">
        <f t="shared" si="14"/>
        <v>0</v>
      </c>
      <c r="U60" s="65"/>
      <c r="Y60" s="307">
        <f t="shared" si="15"/>
        <v>0</v>
      </c>
      <c r="AA60" s="310" t="e">
        <f t="shared" si="16"/>
        <v>#DIV/0!</v>
      </c>
      <c r="AB60" s="307">
        <f t="shared" si="17"/>
        <v>0</v>
      </c>
      <c r="AC60" s="310" t="e">
        <f t="shared" si="18"/>
        <v>#DIV/0!</v>
      </c>
      <c r="AD60" s="307">
        <f t="shared" si="19"/>
        <v>0</v>
      </c>
      <c r="AE60" s="307">
        <f t="shared" si="19"/>
        <v>0</v>
      </c>
    </row>
    <row r="61" spans="1:34" x14ac:dyDescent="0.25">
      <c r="C61" t="s">
        <v>189</v>
      </c>
      <c r="D61" s="155"/>
      <c r="T61" s="307">
        <f t="shared" si="14"/>
        <v>667.71449999999993</v>
      </c>
      <c r="U61" s="65"/>
      <c r="Y61" s="307">
        <f t="shared" si="15"/>
        <v>667.71449999999993</v>
      </c>
      <c r="AA61" s="310">
        <f t="shared" si="16"/>
        <v>0.71020623335272792</v>
      </c>
      <c r="AB61" s="307">
        <f t="shared" si="17"/>
        <v>474.21499999999997</v>
      </c>
      <c r="AC61" s="310">
        <f t="shared" si="18"/>
        <v>0.71020623335272792</v>
      </c>
      <c r="AD61" s="307">
        <f t="shared" si="19"/>
        <v>474.21499999999997</v>
      </c>
      <c r="AE61" s="307">
        <f t="shared" si="19"/>
        <v>0</v>
      </c>
    </row>
    <row r="62" spans="1:34" x14ac:dyDescent="0.25">
      <c r="C62" t="s">
        <v>72</v>
      </c>
      <c r="D62" s="155"/>
      <c r="T62" s="307">
        <f t="shared" si="14"/>
        <v>46.108685999999999</v>
      </c>
      <c r="U62" s="65"/>
      <c r="Y62" s="307">
        <f t="shared" si="15"/>
        <v>12598.386000000002</v>
      </c>
      <c r="AA62" s="310">
        <f t="shared" si="16"/>
        <v>1</v>
      </c>
      <c r="AB62" s="307">
        <f t="shared" si="17"/>
        <v>12598.386000000002</v>
      </c>
      <c r="AC62" s="310">
        <f t="shared" si="18"/>
        <v>0.50182999631857605</v>
      </c>
      <c r="AD62" s="307">
        <f t="shared" si="19"/>
        <v>6322.2480000000014</v>
      </c>
      <c r="AE62" s="307">
        <f t="shared" si="19"/>
        <v>6276.1380000000017</v>
      </c>
    </row>
    <row r="63" spans="1:34" x14ac:dyDescent="0.25">
      <c r="C63" t="s">
        <v>164</v>
      </c>
      <c r="D63" s="155"/>
      <c r="T63" s="307">
        <f t="shared" si="14"/>
        <v>593.29012499999999</v>
      </c>
      <c r="U63" s="65"/>
      <c r="Y63" s="307">
        <f t="shared" si="15"/>
        <v>2241.5301250000002</v>
      </c>
      <c r="AA63" s="310">
        <f t="shared" si="16"/>
        <v>1</v>
      </c>
      <c r="AB63" s="307">
        <f t="shared" si="17"/>
        <v>2241.5301250000002</v>
      </c>
      <c r="AC63" s="310">
        <f t="shared" si="18"/>
        <v>1</v>
      </c>
      <c r="AD63" s="307">
        <f t="shared" si="19"/>
        <v>2241.5301250000002</v>
      </c>
      <c r="AE63" s="307">
        <f t="shared" si="19"/>
        <v>0</v>
      </c>
    </row>
    <row r="64" spans="1:34" x14ac:dyDescent="0.25">
      <c r="C64" t="s">
        <v>24</v>
      </c>
      <c r="D64" s="155"/>
      <c r="T64" s="307">
        <f t="shared" si="14"/>
        <v>3307.08</v>
      </c>
      <c r="U64" s="65"/>
      <c r="Y64" s="307">
        <f t="shared" si="15"/>
        <v>9314.5898684799995</v>
      </c>
      <c r="AA64" s="310">
        <f t="shared" si="16"/>
        <v>1</v>
      </c>
      <c r="AB64" s="307">
        <f t="shared" si="17"/>
        <v>9314.5898684799995</v>
      </c>
      <c r="AC64" s="310">
        <f t="shared" si="18"/>
        <v>0.36584155052616174</v>
      </c>
      <c r="AD64" s="307">
        <f t="shared" si="19"/>
        <v>3407.6639999999998</v>
      </c>
      <c r="AE64" s="307">
        <f t="shared" si="19"/>
        <v>5906.9258684799997</v>
      </c>
    </row>
    <row r="65" spans="3:31" x14ac:dyDescent="0.25">
      <c r="C65" t="s">
        <v>312</v>
      </c>
      <c r="D65" s="155"/>
      <c r="T65" s="307">
        <f t="shared" si="14"/>
        <v>870.32231999999999</v>
      </c>
      <c r="U65" s="65"/>
      <c r="Y65" s="307">
        <f t="shared" si="15"/>
        <v>870.32231999999999</v>
      </c>
      <c r="AA65" s="310">
        <f t="shared" si="16"/>
        <v>1</v>
      </c>
      <c r="AB65" s="307">
        <f t="shared" si="17"/>
        <v>870.32231999999999</v>
      </c>
      <c r="AC65" s="310">
        <f t="shared" si="18"/>
        <v>1</v>
      </c>
      <c r="AD65" s="307">
        <f t="shared" si="19"/>
        <v>870.32231999999999</v>
      </c>
      <c r="AE65" s="307">
        <f t="shared" si="19"/>
        <v>0</v>
      </c>
    </row>
  </sheetData>
  <autoFilter ref="B8:AE49" xr:uid="{00000000-0009-0000-0000-000010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5 X26:X27 X11:X12 X14 X17:X21 X23:X24 X29:X34 X37:X50 X54 S37:S54" xr:uid="{00000000-0002-0000-1000-000000000000}">
      <formula1>P11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6FFCC"/>
  </sheetPr>
  <dimension ref="A1:AG92"/>
  <sheetViews>
    <sheetView topLeftCell="B1" zoomScale="55" zoomScaleNormal="55" workbookViewId="0">
      <pane xSplit="9" ySplit="8" topLeftCell="K63" activePane="bottomRight" state="frozen"/>
      <selection activeCell="E57" sqref="E57"/>
      <selection pane="topRight" activeCell="E57" sqref="E57"/>
      <selection pane="bottomLeft" activeCell="E57" sqref="E57"/>
      <selection pane="bottomRight" activeCell="AD75" sqref="AD75:AE7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2" width="8.5703125" customWidth="1"/>
    <col min="23" max="23" width="8.5703125" style="669" customWidth="1"/>
    <col min="24" max="25" width="15.5703125" customWidth="1"/>
    <col min="26" max="26" width="1.5703125" customWidth="1"/>
    <col min="27" max="31" width="15.5703125" customWidth="1"/>
    <col min="32" max="32" width="26.140625" customWidth="1"/>
    <col min="33" max="33" width="13.85546875" customWidth="1"/>
  </cols>
  <sheetData>
    <row r="1" spans="1:33" s="188" customFormat="1" x14ac:dyDescent="0.25">
      <c r="B1" s="188" t="str">
        <f>'Valuation Summary'!A1</f>
        <v>Mulalley &amp; Co Ltd</v>
      </c>
      <c r="W1" s="668"/>
    </row>
    <row r="2" spans="1:33" s="188" customFormat="1" x14ac:dyDescent="0.25">
      <c r="W2" s="668"/>
    </row>
    <row r="3" spans="1:33" s="188" customFormat="1" x14ac:dyDescent="0.25">
      <c r="B3" s="188" t="str">
        <f>'Valuation Summary'!A3</f>
        <v>Camden Better Homes - NW5 Blocks</v>
      </c>
      <c r="W3" s="668"/>
    </row>
    <row r="4" spans="1:33" s="188" customFormat="1" x14ac:dyDescent="0.25">
      <c r="W4" s="668"/>
    </row>
    <row r="5" spans="1:33" s="188" customFormat="1" x14ac:dyDescent="0.25">
      <c r="B5" s="188" t="s">
        <v>514</v>
      </c>
      <c r="W5" s="668"/>
    </row>
    <row r="6" spans="1:33" s="188" customFormat="1" ht="16.5" thickBot="1" x14ac:dyDescent="0.3">
      <c r="B6" s="189"/>
      <c r="C6" s="190"/>
      <c r="D6" s="191"/>
      <c r="E6" s="190"/>
      <c r="F6" s="191"/>
      <c r="G6" s="191"/>
      <c r="H6" s="192"/>
      <c r="I6" s="191"/>
      <c r="J6" s="193"/>
      <c r="K6" s="191"/>
      <c r="L6" s="194"/>
      <c r="M6" s="193"/>
      <c r="N6" s="194"/>
      <c r="O6" s="195"/>
      <c r="P6" s="196"/>
      <c r="Q6" s="197"/>
      <c r="R6" s="193"/>
      <c r="S6" s="193"/>
      <c r="T6" s="193"/>
      <c r="W6" s="668"/>
    </row>
    <row r="7" spans="1:33"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7" t="s">
        <v>764</v>
      </c>
      <c r="AG7" s="587" t="s">
        <v>765</v>
      </c>
    </row>
    <row r="8" spans="1:33" s="272" customFormat="1" ht="75.75" thickBot="1" x14ac:dyDescent="0.3">
      <c r="A8" s="264" t="s">
        <v>377</v>
      </c>
      <c r="B8" s="265" t="s">
        <v>37</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3"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3" x14ac:dyDescent="0.25">
      <c r="A10" s="29" t="s">
        <v>429</v>
      </c>
      <c r="B10" s="346" t="s">
        <v>37</v>
      </c>
      <c r="C10" s="321" t="s">
        <v>372</v>
      </c>
      <c r="D10" s="322" t="s">
        <v>378</v>
      </c>
      <c r="E10" s="323"/>
      <c r="F10" s="324"/>
      <c r="G10" s="324"/>
      <c r="H10" s="325"/>
      <c r="I10" s="324"/>
      <c r="J10" s="326"/>
      <c r="K10" s="326"/>
      <c r="L10" s="326"/>
      <c r="M10" s="326"/>
      <c r="N10" s="326"/>
      <c r="O10" s="327"/>
      <c r="P10" s="347"/>
      <c r="Q10" s="348"/>
      <c r="R10" s="348"/>
      <c r="S10" s="348"/>
      <c r="T10" s="348"/>
      <c r="U10" s="111"/>
      <c r="V10" s="111"/>
      <c r="W10" s="670"/>
      <c r="X10" s="111"/>
      <c r="Y10" s="111"/>
      <c r="AA10" s="370"/>
      <c r="AB10" s="370"/>
      <c r="AC10" s="370"/>
      <c r="AD10" s="370"/>
      <c r="AE10" s="111"/>
    </row>
    <row r="11" spans="1:33" ht="90" x14ac:dyDescent="0.25">
      <c r="A11" s="29"/>
      <c r="B11" s="346" t="s">
        <v>37</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672">
        <v>1</v>
      </c>
      <c r="X11" s="287">
        <v>0</v>
      </c>
      <c r="Y11" s="328">
        <f>W11*X11</f>
        <v>0</v>
      </c>
      <c r="Z11" s="18"/>
      <c r="AA11" s="336">
        <v>0</v>
      </c>
      <c r="AB11" s="337">
        <f>Y11*AA11</f>
        <v>0</v>
      </c>
      <c r="AC11" s="338">
        <v>0</v>
      </c>
      <c r="AD11" s="339">
        <f>Y11*AC11</f>
        <v>0</v>
      </c>
      <c r="AE11" s="340">
        <f>AB11-AD11</f>
        <v>0</v>
      </c>
    </row>
    <row r="12" spans="1:33" ht="45" x14ac:dyDescent="0.25">
      <c r="A12" s="29"/>
      <c r="B12" s="346" t="s">
        <v>37</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672">
        <v>46.04</v>
      </c>
      <c r="X12" s="287">
        <v>8.6880000000000006</v>
      </c>
      <c r="Y12" s="328">
        <f t="shared" ref="Y12:Y47" si="0">W12*X12</f>
        <v>399.99552</v>
      </c>
      <c r="Z12" s="18"/>
      <c r="AA12" s="336">
        <v>1</v>
      </c>
      <c r="AB12" s="337">
        <f t="shared" ref="AB12:AB52" si="1">Y12*AA12</f>
        <v>399.99552</v>
      </c>
      <c r="AC12" s="338">
        <v>1</v>
      </c>
      <c r="AD12" s="339">
        <f t="shared" ref="AD12:AD52" si="2">Y12*AC12</f>
        <v>399.99552</v>
      </c>
      <c r="AE12" s="340">
        <f t="shared" ref="AE12:AE52" si="3">AB12-AD12</f>
        <v>0</v>
      </c>
    </row>
    <row r="13" spans="1:33" x14ac:dyDescent="0.25">
      <c r="A13" s="15"/>
      <c r="B13" s="346" t="s">
        <v>37</v>
      </c>
      <c r="C13" s="321" t="s">
        <v>308</v>
      </c>
      <c r="D13" s="322" t="s">
        <v>378</v>
      </c>
      <c r="E13" s="323"/>
      <c r="F13" s="350"/>
      <c r="G13" s="350"/>
      <c r="H13" s="325"/>
      <c r="I13" s="350"/>
      <c r="J13" s="326"/>
      <c r="K13" s="324"/>
      <c r="L13" s="288"/>
      <c r="M13" s="326"/>
      <c r="N13" s="119"/>
      <c r="O13" s="327"/>
      <c r="P13" s="347"/>
      <c r="Q13" s="348"/>
      <c r="R13" s="348"/>
      <c r="S13" s="348"/>
      <c r="T13" s="348"/>
      <c r="U13" s="111"/>
      <c r="V13" s="324"/>
      <c r="W13" s="672"/>
      <c r="X13" s="348"/>
      <c r="Y13" s="328">
        <f t="shared" si="0"/>
        <v>0</v>
      </c>
      <c r="Z13" s="18"/>
      <c r="AA13" s="336">
        <v>0</v>
      </c>
      <c r="AB13" s="337">
        <f t="shared" si="1"/>
        <v>0</v>
      </c>
      <c r="AC13" s="338">
        <v>0</v>
      </c>
      <c r="AD13" s="339">
        <f t="shared" si="2"/>
        <v>0</v>
      </c>
      <c r="AE13" s="340">
        <f t="shared" si="3"/>
        <v>0</v>
      </c>
    </row>
    <row r="14" spans="1:33" ht="30" x14ac:dyDescent="0.25">
      <c r="A14" s="15"/>
      <c r="B14" s="346" t="s">
        <v>37</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672">
        <v>1</v>
      </c>
      <c r="X14" s="287">
        <v>222.29999999999998</v>
      </c>
      <c r="Y14" s="328">
        <f t="shared" si="0"/>
        <v>222.29999999999998</v>
      </c>
      <c r="Z14" s="18"/>
      <c r="AA14" s="336">
        <v>1</v>
      </c>
      <c r="AB14" s="337">
        <f t="shared" si="1"/>
        <v>222.29999999999998</v>
      </c>
      <c r="AC14" s="338">
        <v>1</v>
      </c>
      <c r="AD14" s="339">
        <f t="shared" si="2"/>
        <v>222.29999999999998</v>
      </c>
      <c r="AE14" s="340">
        <f t="shared" si="3"/>
        <v>0</v>
      </c>
    </row>
    <row r="15" spans="1:33" x14ac:dyDescent="0.25">
      <c r="A15" s="15"/>
      <c r="B15" s="346" t="s">
        <v>37</v>
      </c>
      <c r="C15" s="321" t="s">
        <v>285</v>
      </c>
      <c r="D15" s="322" t="s">
        <v>378</v>
      </c>
      <c r="E15" s="323"/>
      <c r="F15" s="350"/>
      <c r="G15" s="350"/>
      <c r="H15" s="325"/>
      <c r="I15" s="350"/>
      <c r="J15" s="326"/>
      <c r="K15" s="324"/>
      <c r="L15" s="288"/>
      <c r="M15" s="326"/>
      <c r="N15" s="119"/>
      <c r="O15" s="327"/>
      <c r="P15" s="347"/>
      <c r="Q15" s="348"/>
      <c r="R15" s="348"/>
      <c r="S15" s="348"/>
      <c r="T15" s="348"/>
      <c r="U15" s="111"/>
      <c r="V15" s="324"/>
      <c r="W15" s="672"/>
      <c r="X15" s="348"/>
      <c r="Y15" s="328">
        <f t="shared" si="0"/>
        <v>0</v>
      </c>
      <c r="Z15" s="18"/>
      <c r="AA15" s="336">
        <v>0</v>
      </c>
      <c r="AB15" s="337">
        <f t="shared" si="1"/>
        <v>0</v>
      </c>
      <c r="AC15" s="338">
        <v>0</v>
      </c>
      <c r="AD15" s="339">
        <f t="shared" si="2"/>
        <v>0</v>
      </c>
      <c r="AE15" s="340">
        <f t="shared" si="3"/>
        <v>0</v>
      </c>
    </row>
    <row r="16" spans="1:33" ht="105" x14ac:dyDescent="0.25">
      <c r="A16" s="15"/>
      <c r="B16" s="346" t="s">
        <v>37</v>
      </c>
      <c r="C16" s="321" t="s">
        <v>285</v>
      </c>
      <c r="D16" s="322" t="s">
        <v>25</v>
      </c>
      <c r="E16" s="323" t="s">
        <v>306</v>
      </c>
      <c r="F16" s="350"/>
      <c r="G16" s="350"/>
      <c r="H16" s="325">
        <v>5.0999999999999996</v>
      </c>
      <c r="I16" s="350"/>
      <c r="J16" s="326" t="s">
        <v>307</v>
      </c>
      <c r="K16" s="324" t="s">
        <v>139</v>
      </c>
      <c r="L16" s="288">
        <v>1</v>
      </c>
      <c r="M16" s="349">
        <v>480</v>
      </c>
      <c r="N16" s="119">
        <v>480</v>
      </c>
      <c r="O16" s="327"/>
      <c r="P16" s="328" t="e">
        <v>#VALUE!</v>
      </c>
      <c r="Q16" s="329" t="e">
        <f>IF(J16="PROV SUM",N16,L16*P16)</f>
        <v>#VALUE!</v>
      </c>
      <c r="R16" s="287">
        <v>0</v>
      </c>
      <c r="S16" s="287">
        <v>408</v>
      </c>
      <c r="T16" s="329">
        <f>IF(J16="SC024",N16,IF(ISERROR(S16),"",IF(J16="PROV SUM",N16,L16*S16)))</f>
        <v>408</v>
      </c>
      <c r="U16" s="111"/>
      <c r="V16" s="324" t="s">
        <v>139</v>
      </c>
      <c r="W16" s="672">
        <v>1</v>
      </c>
      <c r="X16" s="287">
        <v>408</v>
      </c>
      <c r="Y16" s="328">
        <f t="shared" si="0"/>
        <v>408</v>
      </c>
      <c r="Z16" s="18"/>
      <c r="AA16" s="336">
        <v>0</v>
      </c>
      <c r="AB16" s="337">
        <f t="shared" si="1"/>
        <v>0</v>
      </c>
      <c r="AC16" s="338">
        <v>0</v>
      </c>
      <c r="AD16" s="339">
        <f t="shared" si="2"/>
        <v>0</v>
      </c>
      <c r="AE16" s="340">
        <f t="shared" si="3"/>
        <v>0</v>
      </c>
    </row>
    <row r="17" spans="1:31" ht="60.75" x14ac:dyDescent="0.25">
      <c r="A17" s="15"/>
      <c r="B17" s="346" t="s">
        <v>37</v>
      </c>
      <c r="C17" s="321" t="s">
        <v>285</v>
      </c>
      <c r="D17" s="322" t="s">
        <v>25</v>
      </c>
      <c r="E17" s="368" t="s">
        <v>500</v>
      </c>
      <c r="F17" s="350"/>
      <c r="G17" s="350"/>
      <c r="H17" s="325">
        <v>5.1540000000000203</v>
      </c>
      <c r="I17" s="350"/>
      <c r="J17" s="326" t="s">
        <v>301</v>
      </c>
      <c r="K17" s="324" t="s">
        <v>79</v>
      </c>
      <c r="L17" s="288">
        <v>6</v>
      </c>
      <c r="M17" s="349">
        <v>16.28</v>
      </c>
      <c r="N17" s="119">
        <v>97.68</v>
      </c>
      <c r="O17" s="327"/>
      <c r="P17" s="328" t="e">
        <v>#VALUE!</v>
      </c>
      <c r="Q17" s="329" t="e">
        <f>IF(J17="PROV SUM",N17,L17*P17)</f>
        <v>#VALUE!</v>
      </c>
      <c r="R17" s="287">
        <v>0</v>
      </c>
      <c r="S17" s="287">
        <v>13.714272000000001</v>
      </c>
      <c r="T17" s="329">
        <f>IF(J17="SC024",N17,IF(ISERROR(S17),"",IF(J17="PROV SUM",N17,L17*S17)))</f>
        <v>82.285632000000007</v>
      </c>
      <c r="U17" s="111"/>
      <c r="V17" s="324" t="s">
        <v>79</v>
      </c>
      <c r="W17" s="672">
        <v>6</v>
      </c>
      <c r="X17" s="287">
        <v>13.714272000000001</v>
      </c>
      <c r="Y17" s="328">
        <f t="shared" si="0"/>
        <v>82.285632000000007</v>
      </c>
      <c r="Z17" s="18"/>
      <c r="AA17" s="336">
        <v>0</v>
      </c>
      <c r="AB17" s="337">
        <f t="shared" si="1"/>
        <v>0</v>
      </c>
      <c r="AC17" s="338">
        <v>0</v>
      </c>
      <c r="AD17" s="339">
        <f t="shared" si="2"/>
        <v>0</v>
      </c>
      <c r="AE17" s="340">
        <f t="shared" si="3"/>
        <v>0</v>
      </c>
    </row>
    <row r="18" spans="1:31" x14ac:dyDescent="0.25">
      <c r="A18" s="15"/>
      <c r="B18" s="346" t="s">
        <v>37</v>
      </c>
      <c r="C18" s="351" t="s">
        <v>189</v>
      </c>
      <c r="D18" s="322" t="s">
        <v>378</v>
      </c>
      <c r="E18" s="323"/>
      <c r="F18" s="350"/>
      <c r="G18" s="350"/>
      <c r="H18" s="325"/>
      <c r="I18" s="350"/>
      <c r="J18" s="326"/>
      <c r="K18" s="324"/>
      <c r="L18" s="288"/>
      <c r="M18" s="326"/>
      <c r="N18" s="288"/>
      <c r="O18" s="327"/>
      <c r="P18" s="326"/>
      <c r="Q18" s="286"/>
      <c r="R18" s="286"/>
      <c r="S18" s="286"/>
      <c r="T18" s="286"/>
      <c r="U18" s="111"/>
      <c r="V18" s="324"/>
      <c r="W18" s="672"/>
      <c r="X18" s="286"/>
      <c r="Y18" s="328">
        <f t="shared" si="0"/>
        <v>0</v>
      </c>
      <c r="Z18" s="18"/>
      <c r="AA18" s="336">
        <v>0</v>
      </c>
      <c r="AB18" s="337">
        <f t="shared" si="1"/>
        <v>0</v>
      </c>
      <c r="AC18" s="338">
        <v>0</v>
      </c>
      <c r="AD18" s="339">
        <f t="shared" si="2"/>
        <v>0</v>
      </c>
      <c r="AE18" s="340">
        <f t="shared" si="3"/>
        <v>0</v>
      </c>
    </row>
    <row r="19" spans="1:31" ht="60" x14ac:dyDescent="0.25">
      <c r="A19" s="15"/>
      <c r="B19" s="346" t="s">
        <v>37</v>
      </c>
      <c r="C19" s="351" t="s">
        <v>189</v>
      </c>
      <c r="D19" s="322" t="s">
        <v>25</v>
      </c>
      <c r="E19" s="323" t="s">
        <v>190</v>
      </c>
      <c r="F19" s="350"/>
      <c r="G19" s="350"/>
      <c r="H19" s="325">
        <v>6.82</v>
      </c>
      <c r="I19" s="350"/>
      <c r="J19" s="326" t="s">
        <v>191</v>
      </c>
      <c r="K19" s="324" t="s">
        <v>104</v>
      </c>
      <c r="L19" s="288">
        <v>4</v>
      </c>
      <c r="M19" s="349">
        <v>44.12</v>
      </c>
      <c r="N19" s="288">
        <v>176.48</v>
      </c>
      <c r="O19" s="327"/>
      <c r="P19" s="328" t="e">
        <v>#VALUE!</v>
      </c>
      <c r="Q19" s="329" t="e">
        <f t="shared" ref="Q19:Q25" si="4">IF(J19="PROV SUM",N19,L19*P19)</f>
        <v>#VALUE!</v>
      </c>
      <c r="R19" s="287">
        <v>0</v>
      </c>
      <c r="S19" s="287">
        <v>31.986999999999998</v>
      </c>
      <c r="T19" s="329">
        <f t="shared" ref="T19:T25" si="5">IF(J19="SC024",N19,IF(ISERROR(S19),"",IF(J19="PROV SUM",N19,L19*S19)))</f>
        <v>127.94799999999999</v>
      </c>
      <c r="U19" s="111"/>
      <c r="V19" s="324" t="s">
        <v>104</v>
      </c>
      <c r="W19" s="672">
        <v>4</v>
      </c>
      <c r="X19" s="287">
        <v>31.986999999999998</v>
      </c>
      <c r="Y19" s="328">
        <f t="shared" si="0"/>
        <v>127.94799999999999</v>
      </c>
      <c r="Z19" s="18"/>
      <c r="AA19" s="336">
        <v>1</v>
      </c>
      <c r="AB19" s="337">
        <f t="shared" si="1"/>
        <v>127.94799999999999</v>
      </c>
      <c r="AC19" s="338">
        <v>1</v>
      </c>
      <c r="AD19" s="339">
        <f t="shared" si="2"/>
        <v>127.94799999999999</v>
      </c>
      <c r="AE19" s="340">
        <f t="shared" si="3"/>
        <v>0</v>
      </c>
    </row>
    <row r="20" spans="1:31" ht="30" x14ac:dyDescent="0.25">
      <c r="A20" s="15"/>
      <c r="B20" s="346" t="s">
        <v>37</v>
      </c>
      <c r="C20" s="351" t="s">
        <v>189</v>
      </c>
      <c r="D20" s="322" t="s">
        <v>25</v>
      </c>
      <c r="E20" s="323" t="s">
        <v>337</v>
      </c>
      <c r="F20" s="350"/>
      <c r="G20" s="350"/>
      <c r="H20" s="325">
        <v>6.91</v>
      </c>
      <c r="I20" s="350"/>
      <c r="J20" s="326" t="s">
        <v>338</v>
      </c>
      <c r="K20" s="324" t="s">
        <v>79</v>
      </c>
      <c r="L20" s="288">
        <v>8</v>
      </c>
      <c r="M20" s="349">
        <v>20.13</v>
      </c>
      <c r="N20" s="288">
        <v>161.04</v>
      </c>
      <c r="O20" s="327"/>
      <c r="P20" s="328" t="e">
        <v>#VALUE!</v>
      </c>
      <c r="Q20" s="329" t="e">
        <f t="shared" si="4"/>
        <v>#VALUE!</v>
      </c>
      <c r="R20" s="287">
        <v>0</v>
      </c>
      <c r="S20" s="287">
        <v>14.594249999999999</v>
      </c>
      <c r="T20" s="329">
        <f t="shared" si="5"/>
        <v>116.75399999999999</v>
      </c>
      <c r="U20" s="111"/>
      <c r="V20" s="324" t="s">
        <v>79</v>
      </c>
      <c r="W20" s="672">
        <v>8</v>
      </c>
      <c r="X20" s="287">
        <v>14.594249999999999</v>
      </c>
      <c r="Y20" s="328">
        <f t="shared" si="0"/>
        <v>116.75399999999999</v>
      </c>
      <c r="Z20" s="18"/>
      <c r="AA20" s="336">
        <v>1</v>
      </c>
      <c r="AB20" s="337">
        <f t="shared" si="1"/>
        <v>116.75399999999999</v>
      </c>
      <c r="AC20" s="338">
        <v>0.5</v>
      </c>
      <c r="AD20" s="339">
        <f t="shared" si="2"/>
        <v>58.376999999999995</v>
      </c>
      <c r="AE20" s="340">
        <f t="shared" si="3"/>
        <v>58.376999999999995</v>
      </c>
    </row>
    <row r="21" spans="1:31" ht="30" x14ac:dyDescent="0.25">
      <c r="A21" s="15"/>
      <c r="B21" s="346" t="s">
        <v>37</v>
      </c>
      <c r="C21" s="351" t="s">
        <v>189</v>
      </c>
      <c r="D21" s="322" t="s">
        <v>25</v>
      </c>
      <c r="E21" s="323" t="s">
        <v>217</v>
      </c>
      <c r="F21" s="350"/>
      <c r="G21" s="350"/>
      <c r="H21" s="325">
        <v>6.1820000000000297</v>
      </c>
      <c r="I21" s="350"/>
      <c r="J21" s="326" t="s">
        <v>218</v>
      </c>
      <c r="K21" s="324" t="s">
        <v>79</v>
      </c>
      <c r="L21" s="288">
        <v>6</v>
      </c>
      <c r="M21" s="349">
        <v>10.17</v>
      </c>
      <c r="N21" s="288">
        <v>61.02</v>
      </c>
      <c r="O21" s="327"/>
      <c r="P21" s="328" t="e">
        <v>#VALUE!</v>
      </c>
      <c r="Q21" s="329" t="e">
        <f t="shared" si="4"/>
        <v>#VALUE!</v>
      </c>
      <c r="R21" s="287">
        <v>0</v>
      </c>
      <c r="S21" s="287">
        <v>8.644499999999999</v>
      </c>
      <c r="T21" s="329">
        <f t="shared" si="5"/>
        <v>51.86699999999999</v>
      </c>
      <c r="U21" s="111"/>
      <c r="V21" s="324" t="s">
        <v>79</v>
      </c>
      <c r="W21" s="672">
        <v>6</v>
      </c>
      <c r="X21" s="287">
        <v>8.644499999999999</v>
      </c>
      <c r="Y21" s="328">
        <f t="shared" si="0"/>
        <v>51.86699999999999</v>
      </c>
      <c r="Z21" s="18"/>
      <c r="AA21" s="336">
        <v>1</v>
      </c>
      <c r="AB21" s="337">
        <f t="shared" si="1"/>
        <v>51.86699999999999</v>
      </c>
      <c r="AC21" s="338">
        <v>1</v>
      </c>
      <c r="AD21" s="339">
        <f t="shared" si="2"/>
        <v>51.86699999999999</v>
      </c>
      <c r="AE21" s="340">
        <f t="shared" si="3"/>
        <v>0</v>
      </c>
    </row>
    <row r="22" spans="1:31" ht="45" x14ac:dyDescent="0.25">
      <c r="A22" s="15"/>
      <c r="B22" s="346" t="s">
        <v>37</v>
      </c>
      <c r="C22" s="351" t="s">
        <v>189</v>
      </c>
      <c r="D22" s="322" t="s">
        <v>25</v>
      </c>
      <c r="E22" s="323" t="s">
        <v>236</v>
      </c>
      <c r="F22" s="350"/>
      <c r="G22" s="350"/>
      <c r="H22" s="325">
        <v>6.2140000000000404</v>
      </c>
      <c r="I22" s="350"/>
      <c r="J22" s="326" t="s">
        <v>237</v>
      </c>
      <c r="K22" s="324" t="s">
        <v>139</v>
      </c>
      <c r="L22" s="288">
        <v>1</v>
      </c>
      <c r="M22" s="349">
        <v>16.98</v>
      </c>
      <c r="N22" s="288">
        <v>16.98</v>
      </c>
      <c r="O22" s="327"/>
      <c r="P22" s="328" t="e">
        <v>#VALUE!</v>
      </c>
      <c r="Q22" s="329" t="e">
        <f t="shared" si="4"/>
        <v>#VALUE!</v>
      </c>
      <c r="R22" s="287">
        <v>0</v>
      </c>
      <c r="S22" s="287">
        <v>14.433</v>
      </c>
      <c r="T22" s="329">
        <f t="shared" si="5"/>
        <v>14.433</v>
      </c>
      <c r="U22" s="111"/>
      <c r="V22" s="324" t="s">
        <v>139</v>
      </c>
      <c r="W22" s="672">
        <v>1</v>
      </c>
      <c r="X22" s="287">
        <v>14.433</v>
      </c>
      <c r="Y22" s="328">
        <f t="shared" si="0"/>
        <v>14.433</v>
      </c>
      <c r="Z22" s="18"/>
      <c r="AA22" s="336">
        <v>1</v>
      </c>
      <c r="AB22" s="337">
        <f t="shared" si="1"/>
        <v>14.433</v>
      </c>
      <c r="AC22" s="338">
        <v>1</v>
      </c>
      <c r="AD22" s="339">
        <f t="shared" si="2"/>
        <v>14.433</v>
      </c>
      <c r="AE22" s="340">
        <f t="shared" si="3"/>
        <v>0</v>
      </c>
    </row>
    <row r="23" spans="1:31" ht="30" x14ac:dyDescent="0.25">
      <c r="A23" s="15"/>
      <c r="B23" s="346" t="s">
        <v>37</v>
      </c>
      <c r="C23" s="351" t="s">
        <v>189</v>
      </c>
      <c r="D23" s="322" t="s">
        <v>25</v>
      </c>
      <c r="E23" s="323" t="s">
        <v>412</v>
      </c>
      <c r="F23" s="350"/>
      <c r="G23" s="350"/>
      <c r="H23" s="325">
        <v>6.2370000000000498</v>
      </c>
      <c r="I23" s="350"/>
      <c r="J23" s="326" t="s">
        <v>253</v>
      </c>
      <c r="K23" s="324" t="s">
        <v>104</v>
      </c>
      <c r="L23" s="288">
        <v>6</v>
      </c>
      <c r="M23" s="349">
        <v>6.28</v>
      </c>
      <c r="N23" s="288">
        <v>37.68</v>
      </c>
      <c r="O23" s="327"/>
      <c r="P23" s="328" t="e">
        <v>#VALUE!</v>
      </c>
      <c r="Q23" s="329" t="e">
        <f t="shared" si="4"/>
        <v>#VALUE!</v>
      </c>
      <c r="R23" s="287">
        <v>0</v>
      </c>
      <c r="S23" s="287">
        <v>5.3380000000000001</v>
      </c>
      <c r="T23" s="329">
        <f t="shared" si="5"/>
        <v>32.027999999999999</v>
      </c>
      <c r="U23" s="111"/>
      <c r="V23" s="324" t="s">
        <v>104</v>
      </c>
      <c r="W23" s="672">
        <v>6</v>
      </c>
      <c r="X23" s="287">
        <v>5.3380000000000001</v>
      </c>
      <c r="Y23" s="328">
        <f t="shared" si="0"/>
        <v>32.027999999999999</v>
      </c>
      <c r="Z23" s="18"/>
      <c r="AA23" s="336">
        <v>1</v>
      </c>
      <c r="AB23" s="337">
        <f t="shared" si="1"/>
        <v>32.027999999999999</v>
      </c>
      <c r="AC23" s="338">
        <v>1</v>
      </c>
      <c r="AD23" s="339">
        <f t="shared" si="2"/>
        <v>32.027999999999999</v>
      </c>
      <c r="AE23" s="340">
        <f t="shared" si="3"/>
        <v>0</v>
      </c>
    </row>
    <row r="24" spans="1:31" ht="45" x14ac:dyDescent="0.25">
      <c r="A24" s="15"/>
      <c r="B24" s="346" t="s">
        <v>37</v>
      </c>
      <c r="C24" s="351" t="s">
        <v>189</v>
      </c>
      <c r="D24" s="322" t="s">
        <v>25</v>
      </c>
      <c r="E24" s="323" t="s">
        <v>256</v>
      </c>
      <c r="F24" s="350"/>
      <c r="G24" s="350"/>
      <c r="H24" s="325">
        <v>6.2390000000000496</v>
      </c>
      <c r="I24" s="350"/>
      <c r="J24" s="326" t="s">
        <v>257</v>
      </c>
      <c r="K24" s="324" t="s">
        <v>139</v>
      </c>
      <c r="L24" s="288">
        <v>2</v>
      </c>
      <c r="M24" s="349">
        <v>39.28</v>
      </c>
      <c r="N24" s="288">
        <v>78.56</v>
      </c>
      <c r="O24" s="327"/>
      <c r="P24" s="328" t="e">
        <v>#VALUE!</v>
      </c>
      <c r="Q24" s="329" t="e">
        <f t="shared" si="4"/>
        <v>#VALUE!</v>
      </c>
      <c r="R24" s="287">
        <v>0</v>
      </c>
      <c r="S24" s="287">
        <v>33.387999999999998</v>
      </c>
      <c r="T24" s="329">
        <f t="shared" si="5"/>
        <v>66.775999999999996</v>
      </c>
      <c r="U24" s="111"/>
      <c r="V24" s="324" t="s">
        <v>139</v>
      </c>
      <c r="W24" s="672">
        <v>2</v>
      </c>
      <c r="X24" s="287">
        <v>33.387999999999998</v>
      </c>
      <c r="Y24" s="328">
        <f t="shared" si="0"/>
        <v>66.775999999999996</v>
      </c>
      <c r="Z24" s="18"/>
      <c r="AA24" s="336">
        <v>1</v>
      </c>
      <c r="AB24" s="337">
        <f t="shared" si="1"/>
        <v>66.775999999999996</v>
      </c>
      <c r="AC24" s="338">
        <v>1</v>
      </c>
      <c r="AD24" s="339">
        <f t="shared" si="2"/>
        <v>66.775999999999996</v>
      </c>
      <c r="AE24" s="340">
        <f t="shared" si="3"/>
        <v>0</v>
      </c>
    </row>
    <row r="25" spans="1:31" ht="30" x14ac:dyDescent="0.25">
      <c r="A25" s="15"/>
      <c r="B25" s="346" t="s">
        <v>37</v>
      </c>
      <c r="C25" s="351" t="s">
        <v>189</v>
      </c>
      <c r="D25" s="322" t="s">
        <v>25</v>
      </c>
      <c r="E25" s="323" t="s">
        <v>433</v>
      </c>
      <c r="F25" s="350"/>
      <c r="G25" s="350"/>
      <c r="H25" s="325">
        <v>6.2620000000000502</v>
      </c>
      <c r="I25" s="350"/>
      <c r="J25" s="326" t="s">
        <v>270</v>
      </c>
      <c r="K25" s="324" t="s">
        <v>79</v>
      </c>
      <c r="L25" s="288">
        <v>16</v>
      </c>
      <c r="M25" s="349">
        <v>16.86</v>
      </c>
      <c r="N25" s="288">
        <v>269.76</v>
      </c>
      <c r="O25" s="327"/>
      <c r="P25" s="328" t="e">
        <v>#VALUE!</v>
      </c>
      <c r="Q25" s="329" t="e">
        <f t="shared" si="4"/>
        <v>#VALUE!</v>
      </c>
      <c r="R25" s="287">
        <v>0</v>
      </c>
      <c r="S25" s="287">
        <v>14.331</v>
      </c>
      <c r="T25" s="329">
        <f t="shared" si="5"/>
        <v>229.29599999999999</v>
      </c>
      <c r="U25" s="111"/>
      <c r="V25" s="324" t="s">
        <v>79</v>
      </c>
      <c r="W25" s="672">
        <v>16</v>
      </c>
      <c r="X25" s="287">
        <v>14.331</v>
      </c>
      <c r="Y25" s="328">
        <f t="shared" si="0"/>
        <v>229.29599999999999</v>
      </c>
      <c r="Z25" s="18"/>
      <c r="AA25" s="336">
        <v>1</v>
      </c>
      <c r="AB25" s="337">
        <f t="shared" si="1"/>
        <v>229.29599999999999</v>
      </c>
      <c r="AC25" s="338">
        <v>1</v>
      </c>
      <c r="AD25" s="339">
        <f t="shared" si="2"/>
        <v>229.29599999999999</v>
      </c>
      <c r="AE25" s="340">
        <f t="shared" si="3"/>
        <v>0</v>
      </c>
    </row>
    <row r="26" spans="1:31" x14ac:dyDescent="0.25">
      <c r="A26" s="15"/>
      <c r="B26" s="346" t="s">
        <v>37</v>
      </c>
      <c r="C26" s="351" t="s">
        <v>72</v>
      </c>
      <c r="D26" s="322" t="s">
        <v>378</v>
      </c>
      <c r="E26" s="323"/>
      <c r="F26" s="350"/>
      <c r="G26" s="350"/>
      <c r="H26" s="325"/>
      <c r="I26" s="350"/>
      <c r="J26" s="326"/>
      <c r="K26" s="324"/>
      <c r="L26" s="288"/>
      <c r="M26" s="326"/>
      <c r="N26" s="288"/>
      <c r="O26" s="352"/>
      <c r="P26" s="326"/>
      <c r="Q26" s="286"/>
      <c r="R26" s="286"/>
      <c r="S26" s="286"/>
      <c r="T26" s="286"/>
      <c r="U26" s="111"/>
      <c r="V26" s="324"/>
      <c r="W26" s="672"/>
      <c r="X26" s="286"/>
      <c r="Y26" s="328">
        <f t="shared" si="0"/>
        <v>0</v>
      </c>
      <c r="Z26" s="18"/>
      <c r="AA26" s="336">
        <v>0</v>
      </c>
      <c r="AB26" s="337">
        <f t="shared" si="1"/>
        <v>0</v>
      </c>
      <c r="AC26" s="338">
        <v>0</v>
      </c>
      <c r="AD26" s="339">
        <f t="shared" si="2"/>
        <v>0</v>
      </c>
      <c r="AE26" s="340">
        <f t="shared" si="3"/>
        <v>0</v>
      </c>
    </row>
    <row r="27" spans="1:31" ht="75" x14ac:dyDescent="0.25">
      <c r="A27" s="15"/>
      <c r="B27" s="346" t="s">
        <v>37</v>
      </c>
      <c r="C27" s="351" t="s">
        <v>72</v>
      </c>
      <c r="D27" s="322" t="s">
        <v>25</v>
      </c>
      <c r="E27" s="323" t="s">
        <v>92</v>
      </c>
      <c r="F27" s="350"/>
      <c r="G27" s="350"/>
      <c r="H27" s="325">
        <v>3.2149999999999901</v>
      </c>
      <c r="I27" s="350"/>
      <c r="J27" s="326" t="s">
        <v>93</v>
      </c>
      <c r="K27" s="324" t="s">
        <v>79</v>
      </c>
      <c r="L27" s="288">
        <v>50</v>
      </c>
      <c r="M27" s="349">
        <v>30.56</v>
      </c>
      <c r="N27" s="288">
        <v>1528</v>
      </c>
      <c r="O27" s="352"/>
      <c r="P27" s="328" t="e">
        <v>#VALUE!</v>
      </c>
      <c r="Q27" s="329" t="e">
        <f>IF(J27="PROV SUM",N27,L27*P27)</f>
        <v>#VALUE!</v>
      </c>
      <c r="R27" s="287">
        <v>0</v>
      </c>
      <c r="S27" s="287">
        <v>24.448</v>
      </c>
      <c r="T27" s="329">
        <f>IF(J27="SC024",N27,IF(ISERROR(S27),"",IF(J27="PROV SUM",N27,L27*S27)))</f>
        <v>1222.4000000000001</v>
      </c>
      <c r="U27" s="111"/>
      <c r="V27" s="324" t="s">
        <v>79</v>
      </c>
      <c r="W27" s="672"/>
      <c r="X27" s="287">
        <v>24.448</v>
      </c>
      <c r="Y27" s="328">
        <f t="shared" si="0"/>
        <v>0</v>
      </c>
      <c r="Z27" s="18"/>
      <c r="AA27" s="336">
        <v>1</v>
      </c>
      <c r="AB27" s="337">
        <f t="shared" si="1"/>
        <v>0</v>
      </c>
      <c r="AC27" s="338">
        <v>1</v>
      </c>
      <c r="AD27" s="339">
        <f t="shared" si="2"/>
        <v>0</v>
      </c>
      <c r="AE27" s="340">
        <f t="shared" si="3"/>
        <v>0</v>
      </c>
    </row>
    <row r="28" spans="1:31" x14ac:dyDescent="0.25">
      <c r="A28" s="15"/>
      <c r="B28" s="346" t="s">
        <v>37</v>
      </c>
      <c r="C28" s="351" t="s">
        <v>164</v>
      </c>
      <c r="D28" s="322" t="s">
        <v>378</v>
      </c>
      <c r="E28" s="323"/>
      <c r="F28" s="350"/>
      <c r="G28" s="350"/>
      <c r="H28" s="325"/>
      <c r="I28" s="350"/>
      <c r="J28" s="326"/>
      <c r="K28" s="324"/>
      <c r="L28" s="288"/>
      <c r="M28" s="326"/>
      <c r="N28" s="288"/>
      <c r="O28" s="352"/>
      <c r="P28" s="326"/>
      <c r="Q28" s="286"/>
      <c r="R28" s="286"/>
      <c r="S28" s="286"/>
      <c r="T28" s="286"/>
      <c r="U28" s="111"/>
      <c r="V28" s="324"/>
      <c r="W28" s="672"/>
      <c r="X28" s="286"/>
      <c r="Y28" s="328">
        <f t="shared" si="0"/>
        <v>0</v>
      </c>
      <c r="Z28" s="18"/>
      <c r="AA28" s="336">
        <v>0</v>
      </c>
      <c r="AB28" s="337">
        <f t="shared" si="1"/>
        <v>0</v>
      </c>
      <c r="AC28" s="338">
        <v>0</v>
      </c>
      <c r="AD28" s="339">
        <f t="shared" si="2"/>
        <v>0</v>
      </c>
      <c r="AE28" s="340">
        <f t="shared" si="3"/>
        <v>0</v>
      </c>
    </row>
    <row r="29" spans="1:31" ht="90" x14ac:dyDescent="0.25">
      <c r="A29" s="15"/>
      <c r="B29" s="346" t="s">
        <v>37</v>
      </c>
      <c r="C29" s="351" t="s">
        <v>164</v>
      </c>
      <c r="D29" s="322" t="s">
        <v>25</v>
      </c>
      <c r="E29" s="323" t="s">
        <v>171</v>
      </c>
      <c r="F29" s="350"/>
      <c r="G29" s="350"/>
      <c r="H29" s="325">
        <v>4.8999999999999799</v>
      </c>
      <c r="I29" s="350"/>
      <c r="J29" s="326" t="s">
        <v>172</v>
      </c>
      <c r="K29" s="324" t="s">
        <v>75</v>
      </c>
      <c r="L29" s="288">
        <v>40</v>
      </c>
      <c r="M29" s="349">
        <v>35.61</v>
      </c>
      <c r="N29" s="288">
        <v>1424.4</v>
      </c>
      <c r="O29" s="352"/>
      <c r="P29" s="328" t="e">
        <v>#VALUE!</v>
      </c>
      <c r="Q29" s="329" t="e">
        <f>IF(J29="PROV SUM",N29,L29*P29)</f>
        <v>#VALUE!</v>
      </c>
      <c r="R29" s="287">
        <v>0</v>
      </c>
      <c r="S29" s="287">
        <v>31.568264999999997</v>
      </c>
      <c r="T29" s="329">
        <f>IF(J29="SC024",N29,IF(ISERROR(S29),"",IF(J29="PROV SUM",N29,L29*S29)))</f>
        <v>1262.7305999999999</v>
      </c>
      <c r="U29" s="111"/>
      <c r="V29" s="324" t="s">
        <v>75</v>
      </c>
      <c r="W29" s="672">
        <v>11</v>
      </c>
      <c r="X29" s="287">
        <v>31.568264999999997</v>
      </c>
      <c r="Y29" s="328">
        <f t="shared" si="0"/>
        <v>347.25091499999996</v>
      </c>
      <c r="Z29" s="18"/>
      <c r="AA29" s="336">
        <v>1</v>
      </c>
      <c r="AB29" s="337">
        <f t="shared" si="1"/>
        <v>347.25091499999996</v>
      </c>
      <c r="AC29" s="338">
        <v>1</v>
      </c>
      <c r="AD29" s="339">
        <f t="shared" si="2"/>
        <v>347.25091499999996</v>
      </c>
      <c r="AE29" s="340">
        <f t="shared" si="3"/>
        <v>0</v>
      </c>
    </row>
    <row r="30" spans="1:31" x14ac:dyDescent="0.25">
      <c r="A30" s="15"/>
      <c r="B30" s="346" t="s">
        <v>37</v>
      </c>
      <c r="C30" s="351" t="s">
        <v>24</v>
      </c>
      <c r="D30" s="322" t="s">
        <v>378</v>
      </c>
      <c r="E30" s="323"/>
      <c r="F30" s="350"/>
      <c r="G30" s="350"/>
      <c r="H30" s="325"/>
      <c r="I30" s="350"/>
      <c r="J30" s="326"/>
      <c r="K30" s="324"/>
      <c r="L30" s="288"/>
      <c r="M30" s="326"/>
      <c r="N30" s="288"/>
      <c r="O30" s="352"/>
      <c r="P30" s="326"/>
      <c r="Q30" s="286"/>
      <c r="R30" s="286"/>
      <c r="S30" s="286"/>
      <c r="T30" s="286"/>
      <c r="U30" s="111"/>
      <c r="V30" s="324"/>
      <c r="W30" s="672"/>
      <c r="X30" s="286"/>
      <c r="Y30" s="328">
        <f t="shared" si="0"/>
        <v>0</v>
      </c>
      <c r="Z30" s="18"/>
      <c r="AA30" s="336">
        <v>0</v>
      </c>
      <c r="AB30" s="337">
        <f t="shared" si="1"/>
        <v>0</v>
      </c>
      <c r="AC30" s="338">
        <v>0</v>
      </c>
      <c r="AD30" s="339">
        <f t="shared" si="2"/>
        <v>0</v>
      </c>
      <c r="AE30" s="340">
        <f t="shared" si="3"/>
        <v>0</v>
      </c>
    </row>
    <row r="31" spans="1:31" ht="120" x14ac:dyDescent="0.25">
      <c r="A31" s="21"/>
      <c r="B31" s="321" t="s">
        <v>37</v>
      </c>
      <c r="C31" s="321" t="s">
        <v>24</v>
      </c>
      <c r="D31" s="322" t="s">
        <v>25</v>
      </c>
      <c r="E31" s="323" t="s">
        <v>26</v>
      </c>
      <c r="F31" s="324"/>
      <c r="G31" s="324"/>
      <c r="H31" s="325">
        <v>2.1</v>
      </c>
      <c r="I31" s="324"/>
      <c r="J31" s="326" t="s">
        <v>27</v>
      </c>
      <c r="K31" s="324" t="s">
        <v>28</v>
      </c>
      <c r="L31" s="288">
        <v>106</v>
      </c>
      <c r="M31" s="118">
        <v>12.92</v>
      </c>
      <c r="N31" s="119">
        <v>1369.52</v>
      </c>
      <c r="O31" s="327"/>
      <c r="P31" s="328" t="e">
        <v>#VALUE!</v>
      </c>
      <c r="Q31" s="329" t="e">
        <f>IF(J31="PROV SUM",N31,L31*P31)</f>
        <v>#VALUE!</v>
      </c>
      <c r="R31" s="287">
        <v>0</v>
      </c>
      <c r="S31" s="287">
        <v>16.4084</v>
      </c>
      <c r="T31" s="329">
        <f>IF(J31="SC024",N31,IF(ISERROR(S31),"",IF(J31="PROV SUM",N31,L31*S31)))</f>
        <v>1739.2904000000001</v>
      </c>
      <c r="U31" s="111"/>
      <c r="V31" s="324" t="s">
        <v>28</v>
      </c>
      <c r="W31" s="672">
        <v>205</v>
      </c>
      <c r="X31" s="287">
        <v>16.4084</v>
      </c>
      <c r="Y31" s="328">
        <f t="shared" si="0"/>
        <v>3363.7220000000002</v>
      </c>
      <c r="Z31" s="18"/>
      <c r="AA31" s="336">
        <v>1</v>
      </c>
      <c r="AB31" s="337">
        <f t="shared" si="1"/>
        <v>3363.7220000000002</v>
      </c>
      <c r="AC31" s="338">
        <v>1</v>
      </c>
      <c r="AD31" s="339">
        <f t="shared" si="2"/>
        <v>3363.7220000000002</v>
      </c>
      <c r="AE31" s="340">
        <f t="shared" si="3"/>
        <v>0</v>
      </c>
    </row>
    <row r="32" spans="1:31" ht="30" x14ac:dyDescent="0.25">
      <c r="A32" s="21"/>
      <c r="B32" s="321" t="s">
        <v>37</v>
      </c>
      <c r="C32" s="321" t="s">
        <v>24</v>
      </c>
      <c r="D32" s="322" t="s">
        <v>25</v>
      </c>
      <c r="E32" s="323" t="s">
        <v>29</v>
      </c>
      <c r="F32" s="324"/>
      <c r="G32" s="324"/>
      <c r="H32" s="325">
        <v>2.5</v>
      </c>
      <c r="I32" s="324"/>
      <c r="J32" s="326" t="s">
        <v>30</v>
      </c>
      <c r="K32" s="324" t="s">
        <v>31</v>
      </c>
      <c r="L32" s="288">
        <v>1</v>
      </c>
      <c r="M32" s="118">
        <v>420</v>
      </c>
      <c r="N32" s="119">
        <v>420</v>
      </c>
      <c r="O32" s="327"/>
      <c r="P32" s="328" t="e">
        <v>#VALUE!</v>
      </c>
      <c r="Q32" s="329" t="e">
        <f>IF(J32="PROV SUM",N32,L32*P32)</f>
        <v>#VALUE!</v>
      </c>
      <c r="R32" s="287">
        <v>0</v>
      </c>
      <c r="S32" s="287">
        <v>533.4</v>
      </c>
      <c r="T32" s="329">
        <f>IF(J32="SC024",N32,IF(ISERROR(S32),"",IF(J32="PROV SUM",N32,L32*S32)))</f>
        <v>533.4</v>
      </c>
      <c r="U32" s="111"/>
      <c r="V32" s="324" t="s">
        <v>31</v>
      </c>
      <c r="W32" s="672">
        <v>1</v>
      </c>
      <c r="X32" s="287">
        <v>533.4</v>
      </c>
      <c r="Y32" s="328">
        <f t="shared" si="0"/>
        <v>533.4</v>
      </c>
      <c r="Z32" s="18"/>
      <c r="AA32" s="336">
        <v>1</v>
      </c>
      <c r="AB32" s="337">
        <f t="shared" si="1"/>
        <v>533.4</v>
      </c>
      <c r="AC32" s="338">
        <v>1</v>
      </c>
      <c r="AD32" s="339">
        <f t="shared" si="2"/>
        <v>533.4</v>
      </c>
      <c r="AE32" s="340">
        <f t="shared" si="3"/>
        <v>0</v>
      </c>
    </row>
    <row r="33" spans="1:32" x14ac:dyDescent="0.25">
      <c r="A33" s="21"/>
      <c r="B33" s="321" t="s">
        <v>37</v>
      </c>
      <c r="C33" s="321" t="s">
        <v>24</v>
      </c>
      <c r="D33" s="322" t="s">
        <v>25</v>
      </c>
      <c r="E33" s="323" t="s">
        <v>32</v>
      </c>
      <c r="F33" s="324"/>
      <c r="G33" s="324"/>
      <c r="H33" s="325">
        <v>2.6</v>
      </c>
      <c r="I33" s="324"/>
      <c r="J33" s="326" t="s">
        <v>33</v>
      </c>
      <c r="K33" s="324" t="s">
        <v>31</v>
      </c>
      <c r="L33" s="288">
        <v>1</v>
      </c>
      <c r="M33" s="118">
        <v>50</v>
      </c>
      <c r="N33" s="119">
        <v>50</v>
      </c>
      <c r="O33" s="327"/>
      <c r="P33" s="328" t="e">
        <v>#VALUE!</v>
      </c>
      <c r="Q33" s="329" t="e">
        <f>IF(J33="PROV SUM",N33,L33*P33)</f>
        <v>#VALUE!</v>
      </c>
      <c r="R33" s="287">
        <v>0</v>
      </c>
      <c r="S33" s="287">
        <v>63.5</v>
      </c>
      <c r="T33" s="329">
        <f>IF(J33="SC024",N33,IF(ISERROR(S33),"",IF(J33="PROV SUM",N33,L33*S33)))</f>
        <v>63.5</v>
      </c>
      <c r="U33" s="111"/>
      <c r="V33" s="324" t="s">
        <v>31</v>
      </c>
      <c r="W33" s="672">
        <v>1</v>
      </c>
      <c r="X33" s="287">
        <v>63.5</v>
      </c>
      <c r="Y33" s="328">
        <f t="shared" si="0"/>
        <v>63.5</v>
      </c>
      <c r="Z33" s="18"/>
      <c r="AA33" s="336">
        <v>1</v>
      </c>
      <c r="AB33" s="337">
        <f t="shared" si="1"/>
        <v>63.5</v>
      </c>
      <c r="AC33" s="338">
        <v>0</v>
      </c>
      <c r="AD33" s="339">
        <f t="shared" si="2"/>
        <v>0</v>
      </c>
      <c r="AE33" s="340">
        <f t="shared" si="3"/>
        <v>63.5</v>
      </c>
      <c r="AF33" s="591" t="s">
        <v>793</v>
      </c>
    </row>
    <row r="34" spans="1:32" x14ac:dyDescent="0.25">
      <c r="A34" s="21"/>
      <c r="B34" s="321" t="s">
        <v>37</v>
      </c>
      <c r="C34" s="321" t="s">
        <v>24</v>
      </c>
      <c r="D34" s="322" t="s">
        <v>25</v>
      </c>
      <c r="E34" s="323" t="s">
        <v>38</v>
      </c>
      <c r="F34" s="324"/>
      <c r="G34" s="324"/>
      <c r="H34" s="325">
        <v>2.15</v>
      </c>
      <c r="I34" s="324"/>
      <c r="J34" s="326" t="s">
        <v>39</v>
      </c>
      <c r="K34" s="324" t="s">
        <v>31</v>
      </c>
      <c r="L34" s="288">
        <v>1</v>
      </c>
      <c r="M34" s="118">
        <v>1310</v>
      </c>
      <c r="N34" s="119">
        <v>1310</v>
      </c>
      <c r="O34" s="327"/>
      <c r="P34" s="328" t="e">
        <v>#VALUE!</v>
      </c>
      <c r="Q34" s="329" t="e">
        <f>IF(J34="PROV SUM",N34,L34*P34)</f>
        <v>#VALUE!</v>
      </c>
      <c r="R34" s="287">
        <v>0</v>
      </c>
      <c r="S34" s="287">
        <v>1663.7</v>
      </c>
      <c r="T34" s="329">
        <f>IF(J34="SC024",N34,IF(ISERROR(S34),"",IF(J34="PROV SUM",N34,L34*S34)))</f>
        <v>1663.7</v>
      </c>
      <c r="U34" s="111"/>
      <c r="V34" s="324" t="s">
        <v>31</v>
      </c>
      <c r="W34" s="672">
        <v>1</v>
      </c>
      <c r="X34" s="287">
        <v>1663.7</v>
      </c>
      <c r="Y34" s="328">
        <f t="shared" si="0"/>
        <v>1663.7</v>
      </c>
      <c r="Z34" s="18"/>
      <c r="AA34" s="336">
        <v>1</v>
      </c>
      <c r="AB34" s="337">
        <f t="shared" si="1"/>
        <v>1663.7</v>
      </c>
      <c r="AC34" s="338">
        <v>0</v>
      </c>
      <c r="AD34" s="339">
        <f t="shared" si="2"/>
        <v>0</v>
      </c>
      <c r="AE34" s="340">
        <f t="shared" si="3"/>
        <v>1663.7</v>
      </c>
      <c r="AF34" s="591" t="s">
        <v>793</v>
      </c>
    </row>
    <row r="35" spans="1:32" ht="60" x14ac:dyDescent="0.25">
      <c r="A35" s="21"/>
      <c r="B35" s="321" t="s">
        <v>37</v>
      </c>
      <c r="C35" s="321" t="s">
        <v>24</v>
      </c>
      <c r="D35" s="322" t="s">
        <v>25</v>
      </c>
      <c r="E35" s="323" t="s">
        <v>382</v>
      </c>
      <c r="F35" s="324"/>
      <c r="G35" s="324"/>
      <c r="H35" s="325"/>
      <c r="I35" s="324"/>
      <c r="J35" s="326" t="s">
        <v>383</v>
      </c>
      <c r="K35" s="324" t="s">
        <v>31</v>
      </c>
      <c r="L35" s="288"/>
      <c r="M35" s="118">
        <v>4.8300000000000003E-2</v>
      </c>
      <c r="N35" s="119">
        <v>0</v>
      </c>
      <c r="O35" s="327"/>
      <c r="P35" s="328" t="e">
        <v>#VALUE!</v>
      </c>
      <c r="Q35" s="329" t="e">
        <f>IF(J35="PROV SUM",N35,L35*P35)</f>
        <v>#VALUE!</v>
      </c>
      <c r="R35" s="287" t="e">
        <v>#N/A</v>
      </c>
      <c r="S35" s="287" t="e">
        <v>#N/A</v>
      </c>
      <c r="T35" s="329">
        <f>IF(J35="SC024",N35,IF(ISERROR(S35),"",IF(J35="PROV SUM",N35,L35*S35)))</f>
        <v>0</v>
      </c>
      <c r="U35" s="111"/>
      <c r="V35" s="324" t="s">
        <v>416</v>
      </c>
      <c r="W35" s="672">
        <v>10.3</v>
      </c>
      <c r="X35" s="369">
        <f>SUM(Y31+Y32+Y33+Y34+Y68+Y70)*0.0483</f>
        <v>357.3244626</v>
      </c>
      <c r="Y35" s="328">
        <f>X35*W35</f>
        <v>3680.4419647800005</v>
      </c>
      <c r="Z35" s="18"/>
      <c r="AA35" s="336">
        <v>1</v>
      </c>
      <c r="AB35" s="337">
        <f t="shared" si="1"/>
        <v>3680.4419647800005</v>
      </c>
      <c r="AC35" s="338">
        <v>0</v>
      </c>
      <c r="AD35" s="339">
        <f t="shared" si="2"/>
        <v>0</v>
      </c>
      <c r="AE35" s="340">
        <f t="shared" si="3"/>
        <v>3680.4419647800005</v>
      </c>
      <c r="AF35" s="595" t="s">
        <v>793</v>
      </c>
    </row>
    <row r="36" spans="1:32" x14ac:dyDescent="0.25">
      <c r="A36" s="21"/>
      <c r="B36" s="320" t="s">
        <v>37</v>
      </c>
      <c r="C36" s="321" t="s">
        <v>312</v>
      </c>
      <c r="D36" s="322" t="s">
        <v>378</v>
      </c>
      <c r="E36" s="323"/>
      <c r="F36" s="324"/>
      <c r="G36" s="324"/>
      <c r="H36" s="325"/>
      <c r="I36" s="324"/>
      <c r="J36" s="326"/>
      <c r="K36" s="324"/>
      <c r="L36" s="288"/>
      <c r="M36" s="326"/>
      <c r="N36" s="119"/>
      <c r="O36" s="327"/>
      <c r="P36" s="347"/>
      <c r="Q36" s="348"/>
      <c r="R36" s="348"/>
      <c r="S36" s="348"/>
      <c r="T36" s="348"/>
      <c r="U36" s="111"/>
      <c r="V36" s="324"/>
      <c r="W36" s="672"/>
      <c r="X36" s="348"/>
      <c r="Y36" s="328">
        <f t="shared" si="0"/>
        <v>0</v>
      </c>
      <c r="Z36" s="18"/>
      <c r="AA36" s="336">
        <v>0</v>
      </c>
      <c r="AB36" s="337">
        <f t="shared" si="1"/>
        <v>0</v>
      </c>
      <c r="AC36" s="338">
        <v>0</v>
      </c>
      <c r="AD36" s="339">
        <f t="shared" si="2"/>
        <v>0</v>
      </c>
      <c r="AE36" s="340">
        <f t="shared" si="3"/>
        <v>0</v>
      </c>
    </row>
    <row r="37" spans="1:32" x14ac:dyDescent="0.25">
      <c r="A37" s="21"/>
      <c r="B37" s="320" t="s">
        <v>37</v>
      </c>
      <c r="C37" s="321" t="s">
        <v>312</v>
      </c>
      <c r="D37" s="322" t="s">
        <v>25</v>
      </c>
      <c r="E37" s="323" t="s">
        <v>325</v>
      </c>
      <c r="F37" s="324"/>
      <c r="G37" s="324"/>
      <c r="H37" s="325">
        <v>7.1900000000000297</v>
      </c>
      <c r="I37" s="324"/>
      <c r="J37" s="326" t="s">
        <v>326</v>
      </c>
      <c r="K37" s="324" t="s">
        <v>79</v>
      </c>
      <c r="L37" s="288">
        <v>4</v>
      </c>
      <c r="M37" s="349">
        <v>39.57</v>
      </c>
      <c r="N37" s="119">
        <v>158.28</v>
      </c>
      <c r="O37" s="327"/>
      <c r="P37" s="328" t="e">
        <v>#VALUE!</v>
      </c>
      <c r="Q37" s="329" t="e">
        <f>IF(J37="PROV SUM",N37,L37*P37)</f>
        <v>#VALUE!</v>
      </c>
      <c r="R37" s="287">
        <v>0</v>
      </c>
      <c r="S37" s="287">
        <v>28.68825</v>
      </c>
      <c r="T37" s="329">
        <f>IF(J37="SC024",N37,IF(ISERROR(S37),"",IF(J37="PROV SUM",N37,L37*S37)))</f>
        <v>114.753</v>
      </c>
      <c r="U37" s="111"/>
      <c r="V37" s="324" t="s">
        <v>79</v>
      </c>
      <c r="W37" s="672">
        <v>4</v>
      </c>
      <c r="X37" s="287">
        <v>28.68825</v>
      </c>
      <c r="Y37" s="328">
        <f t="shared" si="0"/>
        <v>114.753</v>
      </c>
      <c r="Z37" s="18"/>
      <c r="AA37" s="336">
        <v>0</v>
      </c>
      <c r="AB37" s="337">
        <f t="shared" si="1"/>
        <v>0</v>
      </c>
      <c r="AC37" s="338">
        <v>0</v>
      </c>
      <c r="AD37" s="339">
        <f t="shared" si="2"/>
        <v>0</v>
      </c>
      <c r="AE37" s="340">
        <f t="shared" si="3"/>
        <v>0</v>
      </c>
    </row>
    <row r="38" spans="1:32" ht="30" x14ac:dyDescent="0.25">
      <c r="A38" s="21"/>
      <c r="B38" s="320" t="s">
        <v>37</v>
      </c>
      <c r="C38" s="321" t="s">
        <v>312</v>
      </c>
      <c r="D38" s="322" t="s">
        <v>25</v>
      </c>
      <c r="E38" s="323" t="s">
        <v>329</v>
      </c>
      <c r="F38" s="324"/>
      <c r="G38" s="324"/>
      <c r="H38" s="325">
        <v>7.2020000000000302</v>
      </c>
      <c r="I38" s="324"/>
      <c r="J38" s="326" t="s">
        <v>330</v>
      </c>
      <c r="K38" s="324" t="s">
        <v>79</v>
      </c>
      <c r="L38" s="288">
        <v>6</v>
      </c>
      <c r="M38" s="326">
        <v>133.12</v>
      </c>
      <c r="N38" s="119">
        <v>798.72</v>
      </c>
      <c r="O38" s="327"/>
      <c r="P38" s="328" t="e">
        <v>#VALUE!</v>
      </c>
      <c r="Q38" s="329" t="e">
        <f>IF(J38="PROV SUM",N38,L38*P38)</f>
        <v>#VALUE!</v>
      </c>
      <c r="R38" s="287">
        <v>0</v>
      </c>
      <c r="S38" s="287">
        <v>96.512</v>
      </c>
      <c r="T38" s="329">
        <f>IF(J38="SC024",N38,IF(ISERROR(S38),"",IF(J38="PROV SUM",N38,L38*S38)))</f>
        <v>579.072</v>
      </c>
      <c r="U38" s="111"/>
      <c r="V38" s="324" t="s">
        <v>79</v>
      </c>
      <c r="W38" s="672">
        <v>6</v>
      </c>
      <c r="X38" s="287">
        <v>96.512</v>
      </c>
      <c r="Y38" s="328">
        <f t="shared" si="0"/>
        <v>579.072</v>
      </c>
      <c r="Z38" s="18"/>
      <c r="AA38" s="336">
        <v>0</v>
      </c>
      <c r="AB38" s="337">
        <f t="shared" si="1"/>
        <v>0</v>
      </c>
      <c r="AC38" s="338">
        <v>0</v>
      </c>
      <c r="AD38" s="339">
        <f t="shared" si="2"/>
        <v>0</v>
      </c>
      <c r="AE38" s="340">
        <f t="shared" si="3"/>
        <v>0</v>
      </c>
    </row>
    <row r="39" spans="1:32" ht="45" x14ac:dyDescent="0.25">
      <c r="A39" s="21"/>
      <c r="B39" s="320" t="s">
        <v>37</v>
      </c>
      <c r="C39" s="321" t="s">
        <v>312</v>
      </c>
      <c r="D39" s="322" t="s">
        <v>25</v>
      </c>
      <c r="E39" s="323" t="s">
        <v>333</v>
      </c>
      <c r="F39" s="324"/>
      <c r="G39" s="324"/>
      <c r="H39" s="325">
        <v>7.2360000000000504</v>
      </c>
      <c r="I39" s="324"/>
      <c r="J39" s="326" t="s">
        <v>334</v>
      </c>
      <c r="K39" s="324" t="s">
        <v>104</v>
      </c>
      <c r="L39" s="288">
        <v>1</v>
      </c>
      <c r="M39" s="326">
        <v>21.51</v>
      </c>
      <c r="N39" s="119">
        <v>21.51</v>
      </c>
      <c r="O39" s="327"/>
      <c r="P39" s="328" t="e">
        <v>#VALUE!</v>
      </c>
      <c r="Q39" s="329" t="e">
        <f>IF(J39="PROV SUM",N39,L39*P39)</f>
        <v>#VALUE!</v>
      </c>
      <c r="R39" s="287">
        <v>0</v>
      </c>
      <c r="S39" s="287">
        <v>15.594750000000001</v>
      </c>
      <c r="T39" s="329">
        <f>IF(J39="SC024",N39,IF(ISERROR(S39),"",IF(J39="PROV SUM",N39,L39*S39)))</f>
        <v>15.594750000000001</v>
      </c>
      <c r="U39" s="111"/>
      <c r="V39" s="324" t="s">
        <v>104</v>
      </c>
      <c r="W39" s="672">
        <v>1</v>
      </c>
      <c r="X39" s="287">
        <v>15.594750000000001</v>
      </c>
      <c r="Y39" s="328">
        <f t="shared" si="0"/>
        <v>15.594750000000001</v>
      </c>
      <c r="Z39" s="18"/>
      <c r="AA39" s="336">
        <v>0</v>
      </c>
      <c r="AB39" s="337">
        <f t="shared" si="1"/>
        <v>0</v>
      </c>
      <c r="AC39" s="338">
        <v>0</v>
      </c>
      <c r="AD39" s="339">
        <f t="shared" si="2"/>
        <v>0</v>
      </c>
      <c r="AE39" s="340">
        <f t="shared" si="3"/>
        <v>0</v>
      </c>
    </row>
    <row r="40" spans="1:32" ht="30.75" x14ac:dyDescent="0.25">
      <c r="A40" s="21"/>
      <c r="B40" s="320" t="s">
        <v>37</v>
      </c>
      <c r="C40" s="321" t="s">
        <v>312</v>
      </c>
      <c r="D40" s="322" t="s">
        <v>25</v>
      </c>
      <c r="E40" s="323" t="s">
        <v>450</v>
      </c>
      <c r="F40" s="324"/>
      <c r="G40" s="324"/>
      <c r="H40" s="325">
        <v>7.3159999999999998</v>
      </c>
      <c r="I40" s="324"/>
      <c r="J40" s="326" t="s">
        <v>379</v>
      </c>
      <c r="K40" s="324" t="s">
        <v>380</v>
      </c>
      <c r="L40" s="288">
        <v>1</v>
      </c>
      <c r="M40" s="349">
        <v>400</v>
      </c>
      <c r="N40" s="119">
        <v>400</v>
      </c>
      <c r="O40" s="327"/>
      <c r="P40" s="328" t="e">
        <v>#VALUE!</v>
      </c>
      <c r="Q40" s="329">
        <f>IF(J40="PROV SUM",N40,L40*P40)</f>
        <v>400</v>
      </c>
      <c r="R40" s="287" t="s">
        <v>381</v>
      </c>
      <c r="S40" s="287" t="s">
        <v>381</v>
      </c>
      <c r="T40" s="329">
        <f>IF(J40="SC024",N40,IF(ISERROR(S40),"",IF(J40="PROV SUM",N40,L40*S40)))</f>
        <v>400</v>
      </c>
      <c r="U40" s="111"/>
      <c r="V40" s="324" t="s">
        <v>380</v>
      </c>
      <c r="W40" s="672">
        <v>1</v>
      </c>
      <c r="X40" s="287">
        <v>400</v>
      </c>
      <c r="Y40" s="328">
        <v>400</v>
      </c>
      <c r="Z40" s="18"/>
      <c r="AA40" s="336">
        <v>0</v>
      </c>
      <c r="AB40" s="337">
        <f t="shared" si="1"/>
        <v>0</v>
      </c>
      <c r="AC40" s="338">
        <v>0</v>
      </c>
      <c r="AD40" s="339">
        <f t="shared" si="2"/>
        <v>0</v>
      </c>
      <c r="AE40" s="340">
        <f t="shared" si="3"/>
        <v>0</v>
      </c>
    </row>
    <row r="41" spans="1:32" x14ac:dyDescent="0.25">
      <c r="A41" s="15"/>
      <c r="B41" s="411" t="s">
        <v>37</v>
      </c>
      <c r="C41" s="133" t="s">
        <v>341</v>
      </c>
      <c r="D41" s="308" t="s">
        <v>378</v>
      </c>
      <c r="E41" s="88"/>
      <c r="F41" s="350"/>
      <c r="G41" s="350"/>
      <c r="H41" s="89"/>
      <c r="I41" s="350"/>
      <c r="J41" s="88"/>
      <c r="K41" s="90"/>
      <c r="L41" s="288"/>
      <c r="M41" s="91"/>
      <c r="N41" s="119"/>
      <c r="O41" s="327"/>
      <c r="P41" s="347"/>
      <c r="Q41" s="348"/>
      <c r="R41" s="348"/>
      <c r="S41" s="348"/>
      <c r="T41" s="348"/>
      <c r="U41" s="111"/>
      <c r="V41" s="90"/>
      <c r="W41" s="672"/>
      <c r="X41" s="348"/>
      <c r="Y41" s="328">
        <f t="shared" si="0"/>
        <v>0</v>
      </c>
      <c r="Z41" s="18"/>
      <c r="AA41" s="336">
        <v>0</v>
      </c>
      <c r="AB41" s="337">
        <f t="shared" si="1"/>
        <v>0</v>
      </c>
      <c r="AC41" s="338">
        <v>0</v>
      </c>
      <c r="AD41" s="339">
        <f t="shared" si="2"/>
        <v>0</v>
      </c>
      <c r="AE41" s="340">
        <f t="shared" si="3"/>
        <v>0</v>
      </c>
    </row>
    <row r="42" spans="1:32" ht="105" x14ac:dyDescent="0.25">
      <c r="A42" s="15"/>
      <c r="B42" s="411" t="s">
        <v>37</v>
      </c>
      <c r="C42" s="133" t="s">
        <v>341</v>
      </c>
      <c r="D42" s="308" t="s">
        <v>25</v>
      </c>
      <c r="E42" s="88" t="s">
        <v>350</v>
      </c>
      <c r="F42" s="324"/>
      <c r="G42" s="324"/>
      <c r="H42" s="89">
        <v>13</v>
      </c>
      <c r="I42" s="324"/>
      <c r="J42" s="88" t="s">
        <v>351</v>
      </c>
      <c r="K42" s="324" t="s">
        <v>311</v>
      </c>
      <c r="L42" s="92">
        <v>2</v>
      </c>
      <c r="M42" s="91">
        <v>222.2</v>
      </c>
      <c r="N42" s="93">
        <v>444.4</v>
      </c>
      <c r="O42" s="327"/>
      <c r="P42" s="328" t="e">
        <v>#VALUE!</v>
      </c>
      <c r="Q42" s="329" t="e">
        <f t="shared" ref="Q42:Q52" si="6">IF(J42="PROV SUM",N42,L42*P42)</f>
        <v>#VALUE!</v>
      </c>
      <c r="R42" s="287">
        <v>0</v>
      </c>
      <c r="S42" s="287">
        <v>196.98029999999997</v>
      </c>
      <c r="T42" s="329">
        <f t="shared" ref="T42:T52" si="7">IF(J42="SC024",N42,IF(ISERROR(S42),"",IF(J42="PROV SUM",N42,L42*S42)))</f>
        <v>393.96059999999994</v>
      </c>
      <c r="U42" s="111"/>
      <c r="V42" s="324" t="s">
        <v>311</v>
      </c>
      <c r="W42" s="92">
        <v>2</v>
      </c>
      <c r="X42" s="287">
        <v>196.98029999999997</v>
      </c>
      <c r="Y42" s="328">
        <f t="shared" si="0"/>
        <v>393.96059999999994</v>
      </c>
      <c r="Z42" s="18"/>
      <c r="AA42" s="336">
        <v>0</v>
      </c>
      <c r="AB42" s="337">
        <f t="shared" si="1"/>
        <v>0</v>
      </c>
      <c r="AC42" s="338">
        <v>0</v>
      </c>
      <c r="AD42" s="339">
        <f t="shared" si="2"/>
        <v>0</v>
      </c>
      <c r="AE42" s="340">
        <f t="shared" si="3"/>
        <v>0</v>
      </c>
    </row>
    <row r="43" spans="1:32" ht="105" x14ac:dyDescent="0.25">
      <c r="A43" s="15"/>
      <c r="B43" s="411" t="s">
        <v>37</v>
      </c>
      <c r="C43" s="133" t="s">
        <v>341</v>
      </c>
      <c r="D43" s="308" t="s">
        <v>25</v>
      </c>
      <c r="E43" s="88" t="s">
        <v>356</v>
      </c>
      <c r="F43" s="350"/>
      <c r="G43" s="350"/>
      <c r="H43" s="89">
        <v>27</v>
      </c>
      <c r="I43" s="350"/>
      <c r="J43" s="88" t="s">
        <v>357</v>
      </c>
      <c r="K43" s="90" t="s">
        <v>311</v>
      </c>
      <c r="L43" s="92">
        <v>1</v>
      </c>
      <c r="M43" s="91">
        <v>22.53</v>
      </c>
      <c r="N43" s="93">
        <v>22.53</v>
      </c>
      <c r="O43" s="327"/>
      <c r="P43" s="328" t="e">
        <v>#VALUE!</v>
      </c>
      <c r="Q43" s="329" t="e">
        <f t="shared" si="6"/>
        <v>#VALUE!</v>
      </c>
      <c r="R43" s="287">
        <v>0</v>
      </c>
      <c r="S43" s="287">
        <v>19.150500000000001</v>
      </c>
      <c r="T43" s="329">
        <f t="shared" si="7"/>
        <v>19.150500000000001</v>
      </c>
      <c r="U43" s="111"/>
      <c r="V43" s="372" t="s">
        <v>311</v>
      </c>
      <c r="W43" s="92">
        <v>1</v>
      </c>
      <c r="X43" s="287">
        <v>19.150500000000001</v>
      </c>
      <c r="Y43" s="328">
        <f t="shared" si="0"/>
        <v>19.150500000000001</v>
      </c>
      <c r="Z43" s="18"/>
      <c r="AA43" s="336">
        <v>0</v>
      </c>
      <c r="AB43" s="337">
        <f t="shared" si="1"/>
        <v>0</v>
      </c>
      <c r="AC43" s="338">
        <v>0</v>
      </c>
      <c r="AD43" s="339">
        <f t="shared" si="2"/>
        <v>0</v>
      </c>
      <c r="AE43" s="340">
        <f t="shared" si="3"/>
        <v>0</v>
      </c>
    </row>
    <row r="44" spans="1:32" ht="120" x14ac:dyDescent="0.25">
      <c r="A44" s="15"/>
      <c r="B44" s="411" t="s">
        <v>37</v>
      </c>
      <c r="C44" s="133" t="s">
        <v>341</v>
      </c>
      <c r="D44" s="308" t="s">
        <v>25</v>
      </c>
      <c r="E44" s="88" t="s">
        <v>358</v>
      </c>
      <c r="F44" s="350"/>
      <c r="G44" s="350"/>
      <c r="H44" s="89">
        <v>41</v>
      </c>
      <c r="I44" s="350"/>
      <c r="J44" s="88" t="s">
        <v>359</v>
      </c>
      <c r="K44" s="90" t="s">
        <v>311</v>
      </c>
      <c r="L44" s="92">
        <v>1</v>
      </c>
      <c r="M44" s="91">
        <v>29.34</v>
      </c>
      <c r="N44" s="93">
        <v>29.34</v>
      </c>
      <c r="O44" s="327"/>
      <c r="P44" s="328" t="e">
        <v>#VALUE!</v>
      </c>
      <c r="Q44" s="329" t="e">
        <f t="shared" si="6"/>
        <v>#VALUE!</v>
      </c>
      <c r="R44" s="287">
        <v>0</v>
      </c>
      <c r="S44" s="287">
        <v>24.939</v>
      </c>
      <c r="T44" s="329">
        <f t="shared" si="7"/>
        <v>24.939</v>
      </c>
      <c r="U44" s="111"/>
      <c r="V44" s="372" t="s">
        <v>311</v>
      </c>
      <c r="W44" s="92">
        <v>1</v>
      </c>
      <c r="X44" s="287">
        <v>24.939</v>
      </c>
      <c r="Y44" s="328">
        <f t="shared" si="0"/>
        <v>24.939</v>
      </c>
      <c r="Z44" s="18"/>
      <c r="AA44" s="336">
        <v>0</v>
      </c>
      <c r="AB44" s="337">
        <f t="shared" si="1"/>
        <v>0</v>
      </c>
      <c r="AC44" s="338">
        <v>0</v>
      </c>
      <c r="AD44" s="339">
        <f t="shared" si="2"/>
        <v>0</v>
      </c>
      <c r="AE44" s="340">
        <f t="shared" si="3"/>
        <v>0</v>
      </c>
    </row>
    <row r="45" spans="1:32" ht="90" x14ac:dyDescent="0.25">
      <c r="A45" s="15"/>
      <c r="B45" s="411" t="s">
        <v>37</v>
      </c>
      <c r="C45" s="133" t="s">
        <v>341</v>
      </c>
      <c r="D45" s="308" t="s">
        <v>25</v>
      </c>
      <c r="E45" s="88" t="s">
        <v>366</v>
      </c>
      <c r="F45" s="350"/>
      <c r="G45" s="350"/>
      <c r="H45" s="89">
        <v>115</v>
      </c>
      <c r="I45" s="350"/>
      <c r="J45" s="88" t="s">
        <v>367</v>
      </c>
      <c r="K45" s="90" t="s">
        <v>311</v>
      </c>
      <c r="L45" s="92">
        <v>2</v>
      </c>
      <c r="M45" s="91">
        <v>70.11</v>
      </c>
      <c r="N45" s="93">
        <v>140.22</v>
      </c>
      <c r="O45" s="327"/>
      <c r="P45" s="328" t="e">
        <v>#VALUE!</v>
      </c>
      <c r="Q45" s="329" t="e">
        <f t="shared" si="6"/>
        <v>#VALUE!</v>
      </c>
      <c r="R45" s="287">
        <v>0</v>
      </c>
      <c r="S45" s="287">
        <v>56.088000000000001</v>
      </c>
      <c r="T45" s="329">
        <f t="shared" si="7"/>
        <v>112.176</v>
      </c>
      <c r="U45" s="111"/>
      <c r="V45" s="372" t="s">
        <v>311</v>
      </c>
      <c r="W45" s="92">
        <v>2</v>
      </c>
      <c r="X45" s="287">
        <v>56.088000000000001</v>
      </c>
      <c r="Y45" s="328">
        <f t="shared" si="0"/>
        <v>112.176</v>
      </c>
      <c r="Z45" s="18"/>
      <c r="AA45" s="336">
        <v>0</v>
      </c>
      <c r="AB45" s="337">
        <f t="shared" si="1"/>
        <v>0</v>
      </c>
      <c r="AC45" s="338">
        <v>0</v>
      </c>
      <c r="AD45" s="339">
        <f t="shared" si="2"/>
        <v>0</v>
      </c>
      <c r="AE45" s="340">
        <f t="shared" si="3"/>
        <v>0</v>
      </c>
    </row>
    <row r="46" spans="1:32" ht="75.75" x14ac:dyDescent="0.25">
      <c r="A46" s="15"/>
      <c r="B46" s="411" t="s">
        <v>37</v>
      </c>
      <c r="C46" s="133" t="s">
        <v>341</v>
      </c>
      <c r="D46" s="308" t="s">
        <v>25</v>
      </c>
      <c r="E46" s="94" t="s">
        <v>342</v>
      </c>
      <c r="F46" s="350"/>
      <c r="G46" s="350"/>
      <c r="H46" s="89">
        <v>180</v>
      </c>
      <c r="I46" s="350"/>
      <c r="J46" s="95" t="s">
        <v>343</v>
      </c>
      <c r="K46" s="90" t="s">
        <v>311</v>
      </c>
      <c r="L46" s="92">
        <v>1</v>
      </c>
      <c r="M46" s="91">
        <v>62.11</v>
      </c>
      <c r="N46" s="93">
        <v>62.11</v>
      </c>
      <c r="O46" s="327"/>
      <c r="P46" s="328" t="e">
        <v>#VALUE!</v>
      </c>
      <c r="Q46" s="329" t="e">
        <f t="shared" si="6"/>
        <v>#VALUE!</v>
      </c>
      <c r="R46" s="287">
        <v>0</v>
      </c>
      <c r="S46" s="287">
        <v>55.060514999999995</v>
      </c>
      <c r="T46" s="329">
        <f t="shared" si="7"/>
        <v>55.060514999999995</v>
      </c>
      <c r="U46" s="111"/>
      <c r="V46" s="372" t="s">
        <v>311</v>
      </c>
      <c r="W46" s="92">
        <v>1</v>
      </c>
      <c r="X46" s="287">
        <v>55.060514999999995</v>
      </c>
      <c r="Y46" s="328">
        <f t="shared" si="0"/>
        <v>55.060514999999995</v>
      </c>
      <c r="Z46" s="18"/>
      <c r="AA46" s="336">
        <v>0</v>
      </c>
      <c r="AB46" s="337">
        <f t="shared" si="1"/>
        <v>0</v>
      </c>
      <c r="AC46" s="338">
        <v>0</v>
      </c>
      <c r="AD46" s="339">
        <f t="shared" si="2"/>
        <v>0</v>
      </c>
      <c r="AE46" s="340">
        <f t="shared" si="3"/>
        <v>0</v>
      </c>
    </row>
    <row r="47" spans="1:32" ht="90.75" x14ac:dyDescent="0.25">
      <c r="A47" s="15"/>
      <c r="B47" s="411" t="s">
        <v>37</v>
      </c>
      <c r="C47" s="133" t="s">
        <v>341</v>
      </c>
      <c r="D47" s="308" t="s">
        <v>25</v>
      </c>
      <c r="E47" s="94" t="s">
        <v>370</v>
      </c>
      <c r="F47" s="350"/>
      <c r="G47" s="350"/>
      <c r="H47" s="89">
        <v>186</v>
      </c>
      <c r="I47" s="350"/>
      <c r="J47" s="96" t="s">
        <v>371</v>
      </c>
      <c r="K47" s="90" t="s">
        <v>311</v>
      </c>
      <c r="L47" s="92">
        <v>1</v>
      </c>
      <c r="M47" s="91">
        <v>86.88</v>
      </c>
      <c r="N47" s="93">
        <v>86.88</v>
      </c>
      <c r="O47" s="327"/>
      <c r="P47" s="328" t="e">
        <v>#VALUE!</v>
      </c>
      <c r="Q47" s="329" t="e">
        <f t="shared" si="6"/>
        <v>#VALUE!</v>
      </c>
      <c r="R47" s="287">
        <v>0</v>
      </c>
      <c r="S47" s="287">
        <v>69.504000000000005</v>
      </c>
      <c r="T47" s="329">
        <f t="shared" si="7"/>
        <v>69.504000000000005</v>
      </c>
      <c r="U47" s="111"/>
      <c r="V47" s="372" t="s">
        <v>311</v>
      </c>
      <c r="W47" s="92">
        <v>1</v>
      </c>
      <c r="X47" s="287">
        <v>69.504000000000005</v>
      </c>
      <c r="Y47" s="328">
        <f t="shared" si="0"/>
        <v>69.504000000000005</v>
      </c>
      <c r="Z47" s="18"/>
      <c r="AA47" s="336">
        <v>0</v>
      </c>
      <c r="AB47" s="337">
        <f t="shared" si="1"/>
        <v>0</v>
      </c>
      <c r="AC47" s="338">
        <v>0</v>
      </c>
      <c r="AD47" s="339">
        <f t="shared" si="2"/>
        <v>0</v>
      </c>
      <c r="AE47" s="340">
        <f>AB47-AD47</f>
        <v>0</v>
      </c>
    </row>
    <row r="48" spans="1:32" x14ac:dyDescent="0.25">
      <c r="A48" s="15"/>
      <c r="B48" s="411" t="s">
        <v>37</v>
      </c>
      <c r="C48" s="133" t="s">
        <v>341</v>
      </c>
      <c r="D48" s="308" t="s">
        <v>25</v>
      </c>
      <c r="E48" s="97" t="s">
        <v>424</v>
      </c>
      <c r="F48" s="350"/>
      <c r="G48" s="350"/>
      <c r="H48" s="89">
        <v>190</v>
      </c>
      <c r="I48" s="350"/>
      <c r="J48" s="98" t="s">
        <v>379</v>
      </c>
      <c r="K48" s="90" t="s">
        <v>311</v>
      </c>
      <c r="L48" s="92">
        <v>1</v>
      </c>
      <c r="M48" s="99">
        <v>1500</v>
      </c>
      <c r="N48" s="93">
        <v>1500</v>
      </c>
      <c r="O48" s="327"/>
      <c r="P48" s="328" t="e">
        <v>#VALUE!</v>
      </c>
      <c r="Q48" s="329">
        <f t="shared" si="6"/>
        <v>1500</v>
      </c>
      <c r="R48" s="287" t="s">
        <v>381</v>
      </c>
      <c r="S48" s="287" t="s">
        <v>381</v>
      </c>
      <c r="T48" s="329">
        <f t="shared" si="7"/>
        <v>1500</v>
      </c>
      <c r="U48" s="111"/>
      <c r="V48" s="372" t="s">
        <v>311</v>
      </c>
      <c r="W48" s="92">
        <v>1</v>
      </c>
      <c r="X48" s="287">
        <v>1500</v>
      </c>
      <c r="Y48" s="328">
        <v>1500</v>
      </c>
      <c r="Z48" s="18"/>
      <c r="AA48" s="336">
        <v>0</v>
      </c>
      <c r="AB48" s="337">
        <f t="shared" si="1"/>
        <v>0</v>
      </c>
      <c r="AC48" s="338">
        <v>0</v>
      </c>
      <c r="AD48" s="339">
        <f t="shared" si="2"/>
        <v>0</v>
      </c>
      <c r="AE48" s="340">
        <f t="shared" si="3"/>
        <v>0</v>
      </c>
      <c r="AF48" t="s">
        <v>801</v>
      </c>
    </row>
    <row r="49" spans="1:32" ht="26.25" x14ac:dyDescent="0.25">
      <c r="A49" s="15"/>
      <c r="B49" s="411" t="s">
        <v>37</v>
      </c>
      <c r="C49" s="133" t="s">
        <v>341</v>
      </c>
      <c r="D49" s="308" t="s">
        <v>25</v>
      </c>
      <c r="E49" s="100" t="s">
        <v>425</v>
      </c>
      <c r="F49" s="350"/>
      <c r="G49" s="350"/>
      <c r="H49" s="89">
        <v>191</v>
      </c>
      <c r="I49" s="350"/>
      <c r="J49" s="98" t="s">
        <v>379</v>
      </c>
      <c r="K49" s="90" t="s">
        <v>311</v>
      </c>
      <c r="L49" s="92">
        <v>1</v>
      </c>
      <c r="M49" s="99">
        <v>100</v>
      </c>
      <c r="N49" s="93">
        <v>100</v>
      </c>
      <c r="O49" s="327"/>
      <c r="P49" s="328" t="e">
        <v>#VALUE!</v>
      </c>
      <c r="Q49" s="329">
        <f t="shared" si="6"/>
        <v>100</v>
      </c>
      <c r="R49" s="287" t="s">
        <v>381</v>
      </c>
      <c r="S49" s="287" t="s">
        <v>381</v>
      </c>
      <c r="T49" s="329">
        <f t="shared" si="7"/>
        <v>100</v>
      </c>
      <c r="U49" s="111"/>
      <c r="V49" s="372" t="s">
        <v>311</v>
      </c>
      <c r="W49" s="92">
        <v>1</v>
      </c>
      <c r="X49" s="287">
        <v>100</v>
      </c>
      <c r="Y49" s="328">
        <v>100</v>
      </c>
      <c r="Z49" s="18"/>
      <c r="AA49" s="336">
        <v>0</v>
      </c>
      <c r="AB49" s="337">
        <f t="shared" si="1"/>
        <v>0</v>
      </c>
      <c r="AC49" s="338">
        <v>0</v>
      </c>
      <c r="AD49" s="339">
        <f t="shared" si="2"/>
        <v>0</v>
      </c>
      <c r="AE49" s="340">
        <f t="shared" si="3"/>
        <v>0</v>
      </c>
      <c r="AF49" s="586" t="s">
        <v>801</v>
      </c>
    </row>
    <row r="50" spans="1:32" x14ac:dyDescent="0.25">
      <c r="A50" s="21"/>
      <c r="B50" s="411" t="s">
        <v>37</v>
      </c>
      <c r="C50" s="133" t="s">
        <v>341</v>
      </c>
      <c r="D50" s="308" t="s">
        <v>25</v>
      </c>
      <c r="E50" s="100" t="s">
        <v>426</v>
      </c>
      <c r="F50" s="324"/>
      <c r="G50" s="324"/>
      <c r="H50" s="89">
        <v>192</v>
      </c>
      <c r="I50" s="324"/>
      <c r="J50" s="98" t="s">
        <v>379</v>
      </c>
      <c r="K50" s="90" t="s">
        <v>311</v>
      </c>
      <c r="L50" s="92">
        <v>1</v>
      </c>
      <c r="M50" s="99">
        <v>100</v>
      </c>
      <c r="N50" s="93">
        <v>100</v>
      </c>
      <c r="O50" s="327"/>
      <c r="P50" s="328" t="e">
        <v>#VALUE!</v>
      </c>
      <c r="Q50" s="329">
        <f t="shared" si="6"/>
        <v>100</v>
      </c>
      <c r="R50" s="287" t="s">
        <v>381</v>
      </c>
      <c r="S50" s="287" t="s">
        <v>381</v>
      </c>
      <c r="T50" s="329">
        <f t="shared" si="7"/>
        <v>100</v>
      </c>
      <c r="U50" s="111"/>
      <c r="V50" s="372" t="s">
        <v>311</v>
      </c>
      <c r="W50" s="92">
        <v>1</v>
      </c>
      <c r="X50" s="287">
        <v>100</v>
      </c>
      <c r="Y50" s="328">
        <v>100</v>
      </c>
      <c r="Z50" s="18"/>
      <c r="AA50" s="336">
        <v>0</v>
      </c>
      <c r="AB50" s="337">
        <f t="shared" si="1"/>
        <v>0</v>
      </c>
      <c r="AC50" s="338">
        <v>0</v>
      </c>
      <c r="AD50" s="339">
        <f t="shared" si="2"/>
        <v>0</v>
      </c>
      <c r="AE50" s="340">
        <f t="shared" si="3"/>
        <v>0</v>
      </c>
      <c r="AF50" s="586" t="s">
        <v>801</v>
      </c>
    </row>
    <row r="51" spans="1:32" x14ac:dyDescent="0.25">
      <c r="A51" s="21"/>
      <c r="B51" s="411" t="s">
        <v>37</v>
      </c>
      <c r="C51" s="133" t="s">
        <v>341</v>
      </c>
      <c r="D51" s="308" t="s">
        <v>25</v>
      </c>
      <c r="E51" s="100" t="s">
        <v>427</v>
      </c>
      <c r="F51" s="324"/>
      <c r="G51" s="324"/>
      <c r="H51" s="89">
        <v>193</v>
      </c>
      <c r="I51" s="324"/>
      <c r="J51" s="98" t="s">
        <v>379</v>
      </c>
      <c r="K51" s="90" t="s">
        <v>311</v>
      </c>
      <c r="L51" s="92">
        <v>1</v>
      </c>
      <c r="M51" s="99">
        <v>100</v>
      </c>
      <c r="N51" s="93">
        <v>100</v>
      </c>
      <c r="O51" s="327"/>
      <c r="P51" s="328" t="e">
        <v>#VALUE!</v>
      </c>
      <c r="Q51" s="329">
        <f t="shared" si="6"/>
        <v>100</v>
      </c>
      <c r="R51" s="287" t="s">
        <v>381</v>
      </c>
      <c r="S51" s="287" t="s">
        <v>381</v>
      </c>
      <c r="T51" s="329">
        <f t="shared" si="7"/>
        <v>100</v>
      </c>
      <c r="U51" s="111"/>
      <c r="V51" s="372" t="s">
        <v>311</v>
      </c>
      <c r="W51" s="92">
        <v>1</v>
      </c>
      <c r="X51" s="287">
        <v>100</v>
      </c>
      <c r="Y51" s="328">
        <v>100</v>
      </c>
      <c r="Z51" s="18"/>
      <c r="AA51" s="336">
        <v>0</v>
      </c>
      <c r="AB51" s="337">
        <f t="shared" si="1"/>
        <v>0</v>
      </c>
      <c r="AC51" s="338">
        <v>0</v>
      </c>
      <c r="AD51" s="339">
        <f t="shared" si="2"/>
        <v>0</v>
      </c>
      <c r="AE51" s="340">
        <f t="shared" si="3"/>
        <v>0</v>
      </c>
      <c r="AF51" s="586" t="s">
        <v>801</v>
      </c>
    </row>
    <row r="52" spans="1:32" x14ac:dyDescent="0.25">
      <c r="A52" s="21"/>
      <c r="B52" s="411" t="s">
        <v>37</v>
      </c>
      <c r="C52" s="133" t="s">
        <v>341</v>
      </c>
      <c r="D52" s="308" t="s">
        <v>25</v>
      </c>
      <c r="E52" s="100" t="s">
        <v>428</v>
      </c>
      <c r="F52" s="324"/>
      <c r="G52" s="324"/>
      <c r="H52" s="89">
        <v>194</v>
      </c>
      <c r="I52" s="324"/>
      <c r="J52" s="98" t="s">
        <v>379</v>
      </c>
      <c r="K52" s="90" t="s">
        <v>311</v>
      </c>
      <c r="L52" s="92">
        <v>1</v>
      </c>
      <c r="M52" s="99">
        <v>350</v>
      </c>
      <c r="N52" s="93">
        <v>350</v>
      </c>
      <c r="O52" s="327"/>
      <c r="P52" s="328" t="e">
        <v>#VALUE!</v>
      </c>
      <c r="Q52" s="329">
        <f t="shared" si="6"/>
        <v>350</v>
      </c>
      <c r="R52" s="287" t="s">
        <v>381</v>
      </c>
      <c r="S52" s="287" t="s">
        <v>381</v>
      </c>
      <c r="T52" s="329">
        <f t="shared" si="7"/>
        <v>350</v>
      </c>
      <c r="U52" s="111"/>
      <c r="V52" s="372" t="s">
        <v>311</v>
      </c>
      <c r="W52" s="92">
        <v>1</v>
      </c>
      <c r="X52" s="287">
        <v>350</v>
      </c>
      <c r="Y52" s="328">
        <v>350</v>
      </c>
      <c r="Z52" s="18"/>
      <c r="AA52" s="336">
        <v>0</v>
      </c>
      <c r="AB52" s="337">
        <f t="shared" si="1"/>
        <v>0</v>
      </c>
      <c r="AC52" s="338">
        <v>0</v>
      </c>
      <c r="AD52" s="339">
        <f t="shared" si="2"/>
        <v>0</v>
      </c>
      <c r="AE52" s="340">
        <f t="shared" si="3"/>
        <v>0</v>
      </c>
      <c r="AF52" s="586" t="s">
        <v>801</v>
      </c>
    </row>
    <row r="53" spans="1:32" ht="77.25" x14ac:dyDescent="0.25">
      <c r="A53" s="21"/>
      <c r="B53" s="411" t="s">
        <v>37</v>
      </c>
      <c r="C53" s="133" t="s">
        <v>164</v>
      </c>
      <c r="D53" s="308" t="s">
        <v>25</v>
      </c>
      <c r="E53" s="100" t="s">
        <v>169</v>
      </c>
      <c r="F53" s="324"/>
      <c r="G53" s="324"/>
      <c r="H53" s="89"/>
      <c r="I53" s="324"/>
      <c r="J53" s="98"/>
      <c r="K53" s="90"/>
      <c r="L53" s="92"/>
      <c r="M53" s="99"/>
      <c r="N53" s="93"/>
      <c r="O53" s="327"/>
      <c r="P53" s="328"/>
      <c r="Q53" s="329"/>
      <c r="R53" s="287"/>
      <c r="S53" s="287"/>
      <c r="T53" s="329"/>
      <c r="U53" s="111"/>
      <c r="V53" s="372" t="s">
        <v>652</v>
      </c>
      <c r="W53" s="92">
        <v>7</v>
      </c>
      <c r="X53" s="287">
        <v>25.75</v>
      </c>
      <c r="Y53" s="328">
        <f t="shared" ref="Y53:Y73" si="8">W53*X53</f>
        <v>180.25</v>
      </c>
      <c r="Z53" s="18"/>
      <c r="AA53" s="336">
        <v>1</v>
      </c>
      <c r="AB53" s="337">
        <f t="shared" ref="AB53:AB73" si="9">Y53*AA53</f>
        <v>180.25</v>
      </c>
      <c r="AC53" s="338">
        <v>1</v>
      </c>
      <c r="AD53" s="339">
        <f t="shared" ref="AD53:AD73" si="10">Y53*AC53</f>
        <v>180.25</v>
      </c>
      <c r="AE53" s="340">
        <f t="shared" ref="AE53:AE73" si="11">AB53-AD53</f>
        <v>0</v>
      </c>
    </row>
    <row r="54" spans="1:32" ht="90" x14ac:dyDescent="0.25">
      <c r="A54" s="21"/>
      <c r="B54" s="411" t="s">
        <v>37</v>
      </c>
      <c r="C54" s="133" t="s">
        <v>72</v>
      </c>
      <c r="D54" s="308" t="s">
        <v>25</v>
      </c>
      <c r="E54" s="100" t="s">
        <v>662</v>
      </c>
      <c r="F54" s="324"/>
      <c r="G54" s="324"/>
      <c r="H54" s="89"/>
      <c r="I54" s="324"/>
      <c r="J54" s="98"/>
      <c r="K54" s="90"/>
      <c r="L54" s="92"/>
      <c r="M54" s="99"/>
      <c r="N54" s="93"/>
      <c r="O54" s="327"/>
      <c r="P54" s="328"/>
      <c r="Q54" s="329"/>
      <c r="R54" s="287"/>
      <c r="S54" s="287"/>
      <c r="T54" s="329"/>
      <c r="U54" s="111"/>
      <c r="V54" s="372" t="s">
        <v>79</v>
      </c>
      <c r="W54" s="92">
        <v>61</v>
      </c>
      <c r="X54" s="287">
        <v>69.040000000000006</v>
      </c>
      <c r="Y54" s="328">
        <f t="shared" si="8"/>
        <v>4211.4400000000005</v>
      </c>
      <c r="Z54" s="18"/>
      <c r="AA54" s="336">
        <v>1</v>
      </c>
      <c r="AB54" s="337">
        <f t="shared" si="9"/>
        <v>4211.4400000000005</v>
      </c>
      <c r="AC54" s="338">
        <v>1</v>
      </c>
      <c r="AD54" s="339">
        <f t="shared" si="10"/>
        <v>4211.4400000000005</v>
      </c>
      <c r="AE54" s="340">
        <f t="shared" si="11"/>
        <v>0</v>
      </c>
    </row>
    <row r="55" spans="1:32" ht="26.25" x14ac:dyDescent="0.25">
      <c r="A55" s="21"/>
      <c r="B55" s="411" t="s">
        <v>37</v>
      </c>
      <c r="C55" s="133" t="s">
        <v>72</v>
      </c>
      <c r="D55" s="308" t="s">
        <v>25</v>
      </c>
      <c r="E55" s="100" t="s">
        <v>663</v>
      </c>
      <c r="F55" s="324"/>
      <c r="G55" s="324"/>
      <c r="H55" s="89"/>
      <c r="I55" s="324"/>
      <c r="J55" s="98"/>
      <c r="K55" s="90"/>
      <c r="L55" s="92"/>
      <c r="M55" s="99"/>
      <c r="N55" s="93"/>
      <c r="O55" s="327"/>
      <c r="P55" s="328"/>
      <c r="Q55" s="329"/>
      <c r="R55" s="287"/>
      <c r="S55" s="287"/>
      <c r="T55" s="329"/>
      <c r="U55" s="111"/>
      <c r="V55" s="372" t="s">
        <v>75</v>
      </c>
      <c r="W55" s="92">
        <v>36</v>
      </c>
      <c r="X55" s="287">
        <v>11.016</v>
      </c>
      <c r="Y55" s="328">
        <f t="shared" si="8"/>
        <v>396.57600000000002</v>
      </c>
      <c r="Z55" s="18"/>
      <c r="AA55" s="336">
        <v>1</v>
      </c>
      <c r="AB55" s="337">
        <f t="shared" si="9"/>
        <v>396.57600000000002</v>
      </c>
      <c r="AC55" s="338">
        <v>1</v>
      </c>
      <c r="AD55" s="339">
        <f t="shared" si="10"/>
        <v>396.57600000000002</v>
      </c>
      <c r="AE55" s="340">
        <f t="shared" si="11"/>
        <v>0</v>
      </c>
    </row>
    <row r="56" spans="1:32" ht="64.5" x14ac:dyDescent="0.25">
      <c r="A56" s="21"/>
      <c r="B56" s="411" t="s">
        <v>37</v>
      </c>
      <c r="C56" s="133" t="s">
        <v>72</v>
      </c>
      <c r="D56" s="308" t="s">
        <v>25</v>
      </c>
      <c r="E56" s="100" t="s">
        <v>666</v>
      </c>
      <c r="F56" s="324"/>
      <c r="G56" s="324"/>
      <c r="H56" s="89"/>
      <c r="I56" s="324"/>
      <c r="J56" s="98"/>
      <c r="K56" s="90"/>
      <c r="L56" s="92"/>
      <c r="M56" s="99"/>
      <c r="N56" s="93"/>
      <c r="O56" s="327"/>
      <c r="P56" s="328"/>
      <c r="Q56" s="329"/>
      <c r="R56" s="287"/>
      <c r="S56" s="287"/>
      <c r="T56" s="329"/>
      <c r="U56" s="111"/>
      <c r="V56" s="372" t="s">
        <v>139</v>
      </c>
      <c r="W56" s="92">
        <v>2</v>
      </c>
      <c r="X56" s="287">
        <v>130.12800000000001</v>
      </c>
      <c r="Y56" s="328">
        <f t="shared" si="8"/>
        <v>260.25600000000003</v>
      </c>
      <c r="Z56" s="18"/>
      <c r="AA56" s="336">
        <v>1</v>
      </c>
      <c r="AB56" s="337">
        <f t="shared" si="9"/>
        <v>260.25600000000003</v>
      </c>
      <c r="AC56" s="338">
        <v>1</v>
      </c>
      <c r="AD56" s="339">
        <f t="shared" si="10"/>
        <v>260.25600000000003</v>
      </c>
      <c r="AE56" s="340">
        <f t="shared" si="11"/>
        <v>0</v>
      </c>
    </row>
    <row r="57" spans="1:32" ht="39" x14ac:dyDescent="0.25">
      <c r="A57" s="21"/>
      <c r="B57" s="411" t="s">
        <v>37</v>
      </c>
      <c r="C57" s="133" t="s">
        <v>72</v>
      </c>
      <c r="D57" s="308" t="s">
        <v>25</v>
      </c>
      <c r="E57" s="100" t="s">
        <v>698</v>
      </c>
      <c r="F57" s="324"/>
      <c r="G57" s="324"/>
      <c r="H57" s="89"/>
      <c r="I57" s="324"/>
      <c r="J57" s="98"/>
      <c r="K57" s="90"/>
      <c r="L57" s="92"/>
      <c r="M57" s="99"/>
      <c r="N57" s="93"/>
      <c r="O57" s="327"/>
      <c r="P57" s="328"/>
      <c r="Q57" s="329"/>
      <c r="R57" s="287"/>
      <c r="S57" s="287"/>
      <c r="T57" s="329"/>
      <c r="U57" s="111"/>
      <c r="V57" s="372" t="s">
        <v>104</v>
      </c>
      <c r="W57" s="92">
        <v>9</v>
      </c>
      <c r="X57" s="287">
        <v>138.38</v>
      </c>
      <c r="Y57" s="328">
        <f t="shared" si="8"/>
        <v>1245.42</v>
      </c>
      <c r="Z57" s="18"/>
      <c r="AA57" s="336">
        <v>1</v>
      </c>
      <c r="AB57" s="337">
        <f t="shared" si="9"/>
        <v>1245.42</v>
      </c>
      <c r="AC57" s="338">
        <v>0</v>
      </c>
      <c r="AD57" s="339">
        <f t="shared" si="10"/>
        <v>0</v>
      </c>
      <c r="AE57" s="340">
        <f t="shared" si="11"/>
        <v>1245.42</v>
      </c>
      <c r="AF57" s="595" t="s">
        <v>782</v>
      </c>
    </row>
    <row r="58" spans="1:32" x14ac:dyDescent="0.25">
      <c r="A58" s="21"/>
      <c r="B58" s="411" t="s">
        <v>37</v>
      </c>
      <c r="C58" s="133" t="s">
        <v>72</v>
      </c>
      <c r="D58" s="308" t="s">
        <v>25</v>
      </c>
      <c r="E58" s="100" t="s">
        <v>710</v>
      </c>
      <c r="F58" s="324"/>
      <c r="G58" s="324"/>
      <c r="H58" s="89"/>
      <c r="I58" s="324"/>
      <c r="J58" s="98"/>
      <c r="K58" s="90"/>
      <c r="L58" s="92"/>
      <c r="M58" s="99"/>
      <c r="N58" s="93"/>
      <c r="O58" s="327"/>
      <c r="P58" s="328"/>
      <c r="Q58" s="329"/>
      <c r="R58" s="287"/>
      <c r="S58" s="287"/>
      <c r="T58" s="329"/>
      <c r="U58" s="111"/>
      <c r="V58" s="372" t="s">
        <v>104</v>
      </c>
      <c r="W58" s="92">
        <v>9</v>
      </c>
      <c r="X58" s="287">
        <v>69.191999999999993</v>
      </c>
      <c r="Y58" s="328">
        <f t="shared" si="8"/>
        <v>622.72799999999995</v>
      </c>
      <c r="Z58" s="18"/>
      <c r="AA58" s="336">
        <v>1</v>
      </c>
      <c r="AB58" s="337">
        <f t="shared" si="9"/>
        <v>622.72799999999995</v>
      </c>
      <c r="AC58" s="338">
        <v>0</v>
      </c>
      <c r="AD58" s="339">
        <f t="shared" si="10"/>
        <v>0</v>
      </c>
      <c r="AE58" s="340">
        <f t="shared" si="11"/>
        <v>622.72799999999995</v>
      </c>
      <c r="AF58" s="595" t="s">
        <v>782</v>
      </c>
    </row>
    <row r="59" spans="1:32" ht="26.25" x14ac:dyDescent="0.25">
      <c r="A59" s="21"/>
      <c r="B59" s="411" t="s">
        <v>37</v>
      </c>
      <c r="C59" s="133" t="s">
        <v>72</v>
      </c>
      <c r="D59" s="308" t="s">
        <v>25</v>
      </c>
      <c r="E59" s="100" t="s">
        <v>700</v>
      </c>
      <c r="F59" s="324"/>
      <c r="G59" s="324"/>
      <c r="H59" s="89"/>
      <c r="I59" s="324"/>
      <c r="J59" s="98"/>
      <c r="K59" s="90"/>
      <c r="L59" s="92"/>
      <c r="M59" s="99"/>
      <c r="N59" s="93"/>
      <c r="O59" s="327"/>
      <c r="P59" s="328"/>
      <c r="Q59" s="329"/>
      <c r="R59" s="287"/>
      <c r="S59" s="287"/>
      <c r="T59" s="329"/>
      <c r="U59" s="111"/>
      <c r="V59" s="372" t="s">
        <v>104</v>
      </c>
      <c r="W59" s="92">
        <v>12</v>
      </c>
      <c r="X59" s="287">
        <v>165</v>
      </c>
      <c r="Y59" s="328">
        <f t="shared" si="8"/>
        <v>1980</v>
      </c>
      <c r="Z59" s="18"/>
      <c r="AA59" s="336">
        <v>1</v>
      </c>
      <c r="AB59" s="337">
        <f t="shared" si="9"/>
        <v>1980</v>
      </c>
      <c r="AC59" s="338">
        <v>0</v>
      </c>
      <c r="AD59" s="339">
        <f t="shared" si="10"/>
        <v>0</v>
      </c>
      <c r="AE59" s="340">
        <f t="shared" si="11"/>
        <v>1980</v>
      </c>
      <c r="AF59" s="595" t="s">
        <v>782</v>
      </c>
    </row>
    <row r="60" spans="1:32" ht="39" x14ac:dyDescent="0.25">
      <c r="A60" s="21"/>
      <c r="B60" s="411" t="s">
        <v>37</v>
      </c>
      <c r="C60" s="133" t="s">
        <v>72</v>
      </c>
      <c r="D60" s="308" t="s">
        <v>25</v>
      </c>
      <c r="E60" s="100" t="s">
        <v>701</v>
      </c>
      <c r="F60" s="324"/>
      <c r="G60" s="324"/>
      <c r="H60" s="89"/>
      <c r="I60" s="324"/>
      <c r="J60" s="98"/>
      <c r="K60" s="90"/>
      <c r="L60" s="92"/>
      <c r="M60" s="99"/>
      <c r="N60" s="93"/>
      <c r="O60" s="327"/>
      <c r="P60" s="328"/>
      <c r="Q60" s="329"/>
      <c r="R60" s="287"/>
      <c r="S60" s="287"/>
      <c r="T60" s="329"/>
      <c r="U60" s="111"/>
      <c r="V60" s="372" t="s">
        <v>104</v>
      </c>
      <c r="W60" s="92">
        <v>31</v>
      </c>
      <c r="X60" s="287">
        <v>46.472000000000008</v>
      </c>
      <c r="Y60" s="328">
        <f t="shared" si="8"/>
        <v>1440.6320000000003</v>
      </c>
      <c r="Z60" s="18"/>
      <c r="AA60" s="336">
        <v>1</v>
      </c>
      <c r="AB60" s="337">
        <f t="shared" si="9"/>
        <v>1440.6320000000003</v>
      </c>
      <c r="AC60" s="338">
        <v>0</v>
      </c>
      <c r="AD60" s="339">
        <f t="shared" si="10"/>
        <v>0</v>
      </c>
      <c r="AE60" s="340">
        <f t="shared" si="11"/>
        <v>1440.6320000000003</v>
      </c>
      <c r="AF60" s="595" t="s">
        <v>782</v>
      </c>
    </row>
    <row r="61" spans="1:32" ht="39" x14ac:dyDescent="0.25">
      <c r="A61" s="21"/>
      <c r="B61" s="411" t="s">
        <v>37</v>
      </c>
      <c r="C61" s="133" t="s">
        <v>72</v>
      </c>
      <c r="D61" s="308" t="s">
        <v>25</v>
      </c>
      <c r="E61" s="100" t="s">
        <v>711</v>
      </c>
      <c r="F61" s="324"/>
      <c r="G61" s="324"/>
      <c r="H61" s="89"/>
      <c r="I61" s="324"/>
      <c r="J61" s="98"/>
      <c r="K61" s="90"/>
      <c r="L61" s="92"/>
      <c r="M61" s="99"/>
      <c r="N61" s="93"/>
      <c r="O61" s="327"/>
      <c r="P61" s="328"/>
      <c r="Q61" s="329"/>
      <c r="R61" s="287"/>
      <c r="S61" s="287"/>
      <c r="T61" s="329"/>
      <c r="U61" s="111"/>
      <c r="V61" s="372" t="s">
        <v>79</v>
      </c>
      <c r="W61" s="92">
        <v>1</v>
      </c>
      <c r="X61" s="287">
        <v>108.512</v>
      </c>
      <c r="Y61" s="328">
        <f t="shared" si="8"/>
        <v>108.512</v>
      </c>
      <c r="Z61" s="18"/>
      <c r="AA61" s="336">
        <v>1</v>
      </c>
      <c r="AB61" s="337">
        <f t="shared" si="9"/>
        <v>108.512</v>
      </c>
      <c r="AC61" s="338">
        <v>1</v>
      </c>
      <c r="AD61" s="339">
        <f t="shared" si="10"/>
        <v>108.512</v>
      </c>
      <c r="AE61" s="340">
        <f t="shared" si="11"/>
        <v>0</v>
      </c>
    </row>
    <row r="62" spans="1:32" ht="39" x14ac:dyDescent="0.25">
      <c r="A62" s="21"/>
      <c r="B62" s="411" t="s">
        <v>37</v>
      </c>
      <c r="C62" s="133" t="s">
        <v>72</v>
      </c>
      <c r="D62" s="308" t="s">
        <v>25</v>
      </c>
      <c r="E62" s="100" t="s">
        <v>668</v>
      </c>
      <c r="F62" s="324"/>
      <c r="G62" s="324"/>
      <c r="H62" s="89"/>
      <c r="I62" s="324"/>
      <c r="J62" s="98"/>
      <c r="K62" s="90"/>
      <c r="L62" s="92"/>
      <c r="M62" s="99"/>
      <c r="N62" s="93"/>
      <c r="O62" s="327"/>
      <c r="P62" s="328"/>
      <c r="Q62" s="329"/>
      <c r="R62" s="287"/>
      <c r="S62" s="287"/>
      <c r="T62" s="329"/>
      <c r="U62" s="111"/>
      <c r="V62" s="372" t="s">
        <v>104</v>
      </c>
      <c r="W62" s="92">
        <v>1</v>
      </c>
      <c r="X62" s="287">
        <v>55.655999999999999</v>
      </c>
      <c r="Y62" s="328">
        <f t="shared" si="8"/>
        <v>55.655999999999999</v>
      </c>
      <c r="Z62" s="18"/>
      <c r="AA62" s="336">
        <v>1</v>
      </c>
      <c r="AB62" s="337">
        <f t="shared" si="9"/>
        <v>55.655999999999999</v>
      </c>
      <c r="AC62" s="338">
        <v>0</v>
      </c>
      <c r="AD62" s="339">
        <f t="shared" si="10"/>
        <v>0</v>
      </c>
      <c r="AE62" s="340">
        <f t="shared" si="11"/>
        <v>55.655999999999999</v>
      </c>
      <c r="AF62" s="595" t="s">
        <v>782</v>
      </c>
    </row>
    <row r="63" spans="1:32" ht="26.25" x14ac:dyDescent="0.25">
      <c r="A63" s="21"/>
      <c r="B63" s="411" t="s">
        <v>37</v>
      </c>
      <c r="C63" s="133" t="s">
        <v>72</v>
      </c>
      <c r="D63" s="308" t="s">
        <v>25</v>
      </c>
      <c r="E63" s="100" t="s">
        <v>688</v>
      </c>
      <c r="F63" s="324"/>
      <c r="G63" s="324"/>
      <c r="H63" s="89"/>
      <c r="I63" s="324"/>
      <c r="J63" s="98"/>
      <c r="K63" s="90"/>
      <c r="L63" s="92"/>
      <c r="M63" s="99"/>
      <c r="N63" s="93"/>
      <c r="O63" s="327"/>
      <c r="P63" s="328"/>
      <c r="Q63" s="329"/>
      <c r="R63" s="287"/>
      <c r="S63" s="287"/>
      <c r="T63" s="329"/>
      <c r="U63" s="111"/>
      <c r="V63" s="372" t="s">
        <v>79</v>
      </c>
      <c r="W63" s="92">
        <v>8</v>
      </c>
      <c r="X63" s="287">
        <v>10</v>
      </c>
      <c r="Y63" s="328">
        <f t="shared" si="8"/>
        <v>80</v>
      </c>
      <c r="Z63" s="18"/>
      <c r="AA63" s="336">
        <v>1</v>
      </c>
      <c r="AB63" s="337">
        <f t="shared" si="9"/>
        <v>80</v>
      </c>
      <c r="AC63" s="338">
        <v>1</v>
      </c>
      <c r="AD63" s="339">
        <f t="shared" si="10"/>
        <v>80</v>
      </c>
      <c r="AE63" s="340">
        <f t="shared" si="11"/>
        <v>0</v>
      </c>
    </row>
    <row r="64" spans="1:32" ht="39" x14ac:dyDescent="0.25">
      <c r="A64" s="21"/>
      <c r="B64" s="411" t="s">
        <v>37</v>
      </c>
      <c r="C64" s="133" t="s">
        <v>72</v>
      </c>
      <c r="D64" s="308" t="s">
        <v>25</v>
      </c>
      <c r="E64" s="100" t="s">
        <v>689</v>
      </c>
      <c r="F64" s="324"/>
      <c r="G64" s="324"/>
      <c r="H64" s="89"/>
      <c r="I64" s="324"/>
      <c r="J64" s="98"/>
      <c r="K64" s="90"/>
      <c r="L64" s="92"/>
      <c r="M64" s="99"/>
      <c r="N64" s="93"/>
      <c r="O64" s="327"/>
      <c r="P64" s="328"/>
      <c r="Q64" s="329"/>
      <c r="R64" s="287"/>
      <c r="S64" s="287"/>
      <c r="T64" s="329"/>
      <c r="U64" s="111"/>
      <c r="V64" s="372" t="s">
        <v>79</v>
      </c>
      <c r="W64" s="92">
        <v>8</v>
      </c>
      <c r="X64" s="287">
        <v>23.040000000000003</v>
      </c>
      <c r="Y64" s="328">
        <f t="shared" si="8"/>
        <v>184.32000000000002</v>
      </c>
      <c r="Z64" s="18"/>
      <c r="AA64" s="336">
        <v>1</v>
      </c>
      <c r="AB64" s="337">
        <f t="shared" si="9"/>
        <v>184.32000000000002</v>
      </c>
      <c r="AC64" s="338">
        <v>1</v>
      </c>
      <c r="AD64" s="339">
        <f t="shared" si="10"/>
        <v>184.32000000000002</v>
      </c>
      <c r="AE64" s="340">
        <f t="shared" si="11"/>
        <v>0</v>
      </c>
    </row>
    <row r="65" spans="1:33" ht="39" x14ac:dyDescent="0.25">
      <c r="A65" s="21"/>
      <c r="B65" s="411" t="s">
        <v>37</v>
      </c>
      <c r="C65" s="133" t="s">
        <v>72</v>
      </c>
      <c r="D65" s="308" t="s">
        <v>25</v>
      </c>
      <c r="E65" s="100" t="s">
        <v>690</v>
      </c>
      <c r="F65" s="324"/>
      <c r="G65" s="324"/>
      <c r="H65" s="89"/>
      <c r="I65" s="324"/>
      <c r="J65" s="98"/>
      <c r="K65" s="90"/>
      <c r="L65" s="92"/>
      <c r="M65" s="99"/>
      <c r="N65" s="93"/>
      <c r="O65" s="327"/>
      <c r="P65" s="328"/>
      <c r="Q65" s="329"/>
      <c r="R65" s="287"/>
      <c r="S65" s="287"/>
      <c r="T65" s="329"/>
      <c r="U65" s="111"/>
      <c r="V65" s="372" t="s">
        <v>104</v>
      </c>
      <c r="W65" s="92">
        <v>16</v>
      </c>
      <c r="X65" s="287">
        <v>8.7360000000000007</v>
      </c>
      <c r="Y65" s="328">
        <f t="shared" si="8"/>
        <v>139.77600000000001</v>
      </c>
      <c r="Z65" s="18"/>
      <c r="AA65" s="336">
        <v>1</v>
      </c>
      <c r="AB65" s="337">
        <f t="shared" si="9"/>
        <v>139.77600000000001</v>
      </c>
      <c r="AC65" s="338">
        <v>1</v>
      </c>
      <c r="AD65" s="339">
        <f t="shared" si="10"/>
        <v>139.77600000000001</v>
      </c>
      <c r="AE65" s="340">
        <f t="shared" si="11"/>
        <v>0</v>
      </c>
    </row>
    <row r="66" spans="1:33" ht="26.25" x14ac:dyDescent="0.25">
      <c r="A66" s="21"/>
      <c r="B66" s="411" t="s">
        <v>37</v>
      </c>
      <c r="C66" s="133" t="s">
        <v>72</v>
      </c>
      <c r="D66" s="308" t="s">
        <v>25</v>
      </c>
      <c r="E66" s="100" t="s">
        <v>667</v>
      </c>
      <c r="F66" s="324"/>
      <c r="G66" s="324"/>
      <c r="H66" s="89"/>
      <c r="I66" s="324"/>
      <c r="J66" s="98"/>
      <c r="K66" s="90"/>
      <c r="L66" s="92"/>
      <c r="M66" s="99"/>
      <c r="N66" s="93"/>
      <c r="O66" s="327"/>
      <c r="P66" s="328"/>
      <c r="Q66" s="329"/>
      <c r="R66" s="287"/>
      <c r="S66" s="287"/>
      <c r="T66" s="329"/>
      <c r="U66" s="111"/>
      <c r="V66" s="372" t="s">
        <v>79</v>
      </c>
      <c r="W66" s="92">
        <v>52</v>
      </c>
      <c r="X66" s="287">
        <v>8.6880000000000006</v>
      </c>
      <c r="Y66" s="328">
        <f t="shared" si="8"/>
        <v>451.77600000000001</v>
      </c>
      <c r="Z66" s="18"/>
      <c r="AA66" s="336">
        <v>1</v>
      </c>
      <c r="AB66" s="337">
        <f t="shared" si="9"/>
        <v>451.77600000000001</v>
      </c>
      <c r="AC66" s="338">
        <v>0</v>
      </c>
      <c r="AD66" s="339">
        <f t="shared" si="10"/>
        <v>0</v>
      </c>
      <c r="AE66" s="340">
        <f t="shared" si="11"/>
        <v>451.77600000000001</v>
      </c>
      <c r="AF66" s="591" t="s">
        <v>782</v>
      </c>
    </row>
    <row r="67" spans="1:33" ht="26.25" x14ac:dyDescent="0.25">
      <c r="A67" s="21"/>
      <c r="B67" s="411" t="s">
        <v>37</v>
      </c>
      <c r="C67" s="133" t="s">
        <v>72</v>
      </c>
      <c r="D67" s="308" t="s">
        <v>25</v>
      </c>
      <c r="E67" s="100" t="s">
        <v>669</v>
      </c>
      <c r="F67" s="324"/>
      <c r="G67" s="324"/>
      <c r="H67" s="89"/>
      <c r="I67" s="324"/>
      <c r="J67" s="98"/>
      <c r="K67" s="90"/>
      <c r="L67" s="92"/>
      <c r="M67" s="99"/>
      <c r="N67" s="93"/>
      <c r="O67" s="327"/>
      <c r="P67" s="328"/>
      <c r="Q67" s="329"/>
      <c r="R67" s="287"/>
      <c r="S67" s="287"/>
      <c r="T67" s="329"/>
      <c r="U67" s="111"/>
      <c r="V67" s="372" t="s">
        <v>79</v>
      </c>
      <c r="W67" s="92">
        <v>6</v>
      </c>
      <c r="X67" s="287">
        <v>17.832000000000001</v>
      </c>
      <c r="Y67" s="328">
        <f t="shared" si="8"/>
        <v>106.992</v>
      </c>
      <c r="Z67" s="18"/>
      <c r="AA67" s="336">
        <v>1</v>
      </c>
      <c r="AB67" s="337">
        <f t="shared" si="9"/>
        <v>106.992</v>
      </c>
      <c r="AC67" s="338">
        <v>1</v>
      </c>
      <c r="AD67" s="339">
        <f t="shared" si="10"/>
        <v>106.992</v>
      </c>
      <c r="AE67" s="340">
        <f t="shared" si="11"/>
        <v>0</v>
      </c>
      <c r="AF67" s="591"/>
      <c r="AG67" s="592">
        <v>53.5</v>
      </c>
    </row>
    <row r="68" spans="1:33" x14ac:dyDescent="0.25">
      <c r="A68" s="21"/>
      <c r="B68" s="411" t="s">
        <v>37</v>
      </c>
      <c r="C68" s="133" t="s">
        <v>24</v>
      </c>
      <c r="D68" s="308" t="s">
        <v>25</v>
      </c>
      <c r="E68" s="100" t="s">
        <v>38</v>
      </c>
      <c r="F68" s="324"/>
      <c r="G68" s="324"/>
      <c r="H68" s="89"/>
      <c r="I68" s="324"/>
      <c r="J68" s="98"/>
      <c r="K68" s="90"/>
      <c r="L68" s="92"/>
      <c r="M68" s="99"/>
      <c r="N68" s="93"/>
      <c r="O68" s="327"/>
      <c r="P68" s="328"/>
      <c r="Q68" s="329"/>
      <c r="R68" s="287"/>
      <c r="S68" s="287"/>
      <c r="T68" s="329"/>
      <c r="U68" s="111"/>
      <c r="V68" s="372" t="s">
        <v>311</v>
      </c>
      <c r="W68" s="92">
        <v>1</v>
      </c>
      <c r="X68" s="287">
        <v>1663.7</v>
      </c>
      <c r="Y68" s="328">
        <f t="shared" si="8"/>
        <v>1663.7</v>
      </c>
      <c r="Z68" s="18"/>
      <c r="AA68" s="336">
        <v>1</v>
      </c>
      <c r="AB68" s="337">
        <f t="shared" si="9"/>
        <v>1663.7</v>
      </c>
      <c r="AC68" s="338">
        <v>0</v>
      </c>
      <c r="AD68" s="339">
        <f t="shared" si="10"/>
        <v>0</v>
      </c>
      <c r="AE68" s="340">
        <f t="shared" si="11"/>
        <v>1663.7</v>
      </c>
      <c r="AF68" s="591" t="s">
        <v>793</v>
      </c>
      <c r="AG68" s="591"/>
    </row>
    <row r="69" spans="1:33" x14ac:dyDescent="0.25">
      <c r="A69" s="21"/>
      <c r="B69" s="411" t="s">
        <v>37</v>
      </c>
      <c r="C69" s="133" t="s">
        <v>24</v>
      </c>
      <c r="D69" s="308" t="s">
        <v>25</v>
      </c>
      <c r="E69" s="100" t="s">
        <v>43</v>
      </c>
      <c r="F69" s="324"/>
      <c r="G69" s="324"/>
      <c r="H69" s="89"/>
      <c r="I69" s="324"/>
      <c r="J69" s="98"/>
      <c r="K69" s="90"/>
      <c r="L69" s="92"/>
      <c r="M69" s="99"/>
      <c r="N69" s="93"/>
      <c r="O69" s="327"/>
      <c r="P69" s="328"/>
      <c r="Q69" s="329"/>
      <c r="R69" s="287"/>
      <c r="S69" s="287"/>
      <c r="T69" s="329"/>
      <c r="U69" s="111"/>
      <c r="V69" s="372" t="s">
        <v>311</v>
      </c>
      <c r="W69" s="92">
        <v>1</v>
      </c>
      <c r="X69" s="287">
        <v>1069.3399999999999</v>
      </c>
      <c r="Y69" s="328">
        <f t="shared" si="8"/>
        <v>1069.3399999999999</v>
      </c>
      <c r="Z69" s="18"/>
      <c r="AA69" s="336">
        <v>1</v>
      </c>
      <c r="AB69" s="337">
        <f t="shared" si="9"/>
        <v>1069.3399999999999</v>
      </c>
      <c r="AC69" s="338">
        <v>1</v>
      </c>
      <c r="AD69" s="339">
        <f t="shared" si="10"/>
        <v>1069.3399999999999</v>
      </c>
      <c r="AE69" s="340">
        <f t="shared" si="11"/>
        <v>0</v>
      </c>
      <c r="AF69" s="591"/>
      <c r="AG69" s="591"/>
    </row>
    <row r="70" spans="1:33" x14ac:dyDescent="0.25">
      <c r="A70" s="21"/>
      <c r="B70" s="411" t="s">
        <v>37</v>
      </c>
      <c r="C70" s="133" t="s">
        <v>24</v>
      </c>
      <c r="D70" s="308" t="s">
        <v>25</v>
      </c>
      <c r="E70" s="686" t="s">
        <v>715</v>
      </c>
      <c r="F70" s="324"/>
      <c r="G70" s="324"/>
      <c r="H70" s="89"/>
      <c r="I70" s="324"/>
      <c r="J70" s="98"/>
      <c r="K70" s="90"/>
      <c r="L70" s="92"/>
      <c r="M70" s="99"/>
      <c r="N70" s="93"/>
      <c r="O70" s="327"/>
      <c r="P70" s="328"/>
      <c r="Q70" s="329"/>
      <c r="R70" s="287"/>
      <c r="S70" s="287"/>
      <c r="T70" s="329"/>
      <c r="U70" s="111"/>
      <c r="V70" s="372" t="s">
        <v>311</v>
      </c>
      <c r="W70" s="92">
        <v>1</v>
      </c>
      <c r="X70" s="287">
        <v>110</v>
      </c>
      <c r="Y70" s="328">
        <f t="shared" si="8"/>
        <v>110</v>
      </c>
      <c r="Z70" s="18"/>
      <c r="AA70" s="336">
        <v>1</v>
      </c>
      <c r="AB70" s="337">
        <f t="shared" si="9"/>
        <v>110</v>
      </c>
      <c r="AC70" s="338">
        <v>0</v>
      </c>
      <c r="AD70" s="339">
        <f t="shared" si="10"/>
        <v>0</v>
      </c>
      <c r="AE70" s="340">
        <f t="shared" si="11"/>
        <v>110</v>
      </c>
      <c r="AF70" s="591" t="s">
        <v>793</v>
      </c>
      <c r="AG70" s="591"/>
    </row>
    <row r="71" spans="1:33" ht="26.25" x14ac:dyDescent="0.25">
      <c r="A71" s="21"/>
      <c r="B71" s="411" t="s">
        <v>37</v>
      </c>
      <c r="C71" s="133" t="s">
        <v>308</v>
      </c>
      <c r="D71" s="308" t="s">
        <v>25</v>
      </c>
      <c r="E71" s="686" t="s">
        <v>717</v>
      </c>
      <c r="F71" s="324"/>
      <c r="G71" s="324"/>
      <c r="H71" s="89"/>
      <c r="I71" s="324"/>
      <c r="J71" s="98"/>
      <c r="K71" s="90"/>
      <c r="L71" s="92"/>
      <c r="M71" s="99"/>
      <c r="N71" s="93"/>
      <c r="O71" s="327"/>
      <c r="P71" s="328"/>
      <c r="Q71" s="329"/>
      <c r="R71" s="287"/>
      <c r="S71" s="287"/>
      <c r="T71" s="329"/>
      <c r="U71" s="111"/>
      <c r="V71" s="372" t="s">
        <v>311</v>
      </c>
      <c r="W71" s="92">
        <v>1</v>
      </c>
      <c r="X71" s="287">
        <v>1000</v>
      </c>
      <c r="Y71" s="328">
        <f t="shared" si="8"/>
        <v>1000</v>
      </c>
      <c r="Z71" s="18"/>
      <c r="AA71" s="336">
        <v>0</v>
      </c>
      <c r="AB71" s="337">
        <f t="shared" si="9"/>
        <v>0</v>
      </c>
      <c r="AC71" s="338">
        <v>0</v>
      </c>
      <c r="AD71" s="339">
        <f t="shared" si="10"/>
        <v>0</v>
      </c>
      <c r="AE71" s="340">
        <f t="shared" si="11"/>
        <v>0</v>
      </c>
      <c r="AF71" s="591"/>
      <c r="AG71" s="591"/>
    </row>
    <row r="72" spans="1:33" ht="26.25" x14ac:dyDescent="0.25">
      <c r="A72" s="21"/>
      <c r="B72" s="411" t="s">
        <v>37</v>
      </c>
      <c r="C72" s="133" t="s">
        <v>164</v>
      </c>
      <c r="D72" s="308" t="s">
        <v>25</v>
      </c>
      <c r="E72" s="686" t="s">
        <v>670</v>
      </c>
      <c r="F72" s="324"/>
      <c r="G72" s="324"/>
      <c r="H72" s="89"/>
      <c r="I72" s="324"/>
      <c r="J72" s="98"/>
      <c r="K72" s="90"/>
      <c r="L72" s="92"/>
      <c r="M72" s="99"/>
      <c r="N72" s="93"/>
      <c r="O72" s="327"/>
      <c r="P72" s="328"/>
      <c r="Q72" s="329"/>
      <c r="R72" s="287"/>
      <c r="S72" s="287"/>
      <c r="T72" s="329"/>
      <c r="U72" s="111"/>
      <c r="V72" s="372" t="s">
        <v>673</v>
      </c>
      <c r="W72" s="92">
        <v>18</v>
      </c>
      <c r="X72" s="287">
        <v>143.43</v>
      </c>
      <c r="Y72" s="328">
        <f t="shared" si="8"/>
        <v>2581.7400000000002</v>
      </c>
      <c r="Z72" s="18"/>
      <c r="AA72" s="336">
        <v>1</v>
      </c>
      <c r="AB72" s="337">
        <f t="shared" si="9"/>
        <v>2581.7400000000002</v>
      </c>
      <c r="AC72" s="338">
        <v>1</v>
      </c>
      <c r="AD72" s="339">
        <f t="shared" si="10"/>
        <v>2581.7400000000002</v>
      </c>
      <c r="AE72" s="340">
        <f t="shared" si="11"/>
        <v>0</v>
      </c>
    </row>
    <row r="73" spans="1:33" ht="39" x14ac:dyDescent="0.25">
      <c r="A73" s="21"/>
      <c r="B73" s="411" t="s">
        <v>37</v>
      </c>
      <c r="C73" s="133" t="s">
        <v>164</v>
      </c>
      <c r="D73" s="308" t="s">
        <v>25</v>
      </c>
      <c r="E73" s="686" t="s">
        <v>187</v>
      </c>
      <c r="F73" s="324"/>
      <c r="G73" s="324"/>
      <c r="H73" s="89"/>
      <c r="I73" s="324"/>
      <c r="J73" s="98"/>
      <c r="K73" s="90"/>
      <c r="L73" s="92"/>
      <c r="M73" s="99"/>
      <c r="N73" s="93"/>
      <c r="O73" s="327"/>
      <c r="P73" s="328"/>
      <c r="Q73" s="329"/>
      <c r="R73" s="287"/>
      <c r="S73" s="287"/>
      <c r="T73" s="329"/>
      <c r="U73" s="111"/>
      <c r="V73" s="372" t="s">
        <v>652</v>
      </c>
      <c r="W73" s="92">
        <v>18</v>
      </c>
      <c r="X73" s="287">
        <v>6.41</v>
      </c>
      <c r="Y73" s="328">
        <f t="shared" si="8"/>
        <v>115.38</v>
      </c>
      <c r="Z73" s="18"/>
      <c r="AA73" s="336">
        <v>1</v>
      </c>
      <c r="AB73" s="337">
        <f t="shared" si="9"/>
        <v>115.38</v>
      </c>
      <c r="AC73" s="338">
        <v>1</v>
      </c>
      <c r="AD73" s="339">
        <f t="shared" si="10"/>
        <v>115.38</v>
      </c>
      <c r="AE73" s="340">
        <f t="shared" si="11"/>
        <v>0</v>
      </c>
    </row>
    <row r="74" spans="1:33" s="586" customFormat="1" x14ac:dyDescent="0.25">
      <c r="A74" s="21"/>
      <c r="B74" s="411"/>
      <c r="C74" s="133"/>
      <c r="D74" s="308"/>
      <c r="E74" s="686"/>
      <c r="F74" s="324"/>
      <c r="G74" s="324"/>
      <c r="H74" s="89"/>
      <c r="I74" s="324"/>
      <c r="J74" s="98"/>
      <c r="K74" s="90"/>
      <c r="L74" s="92"/>
      <c r="M74" s="99"/>
      <c r="N74" s="93"/>
      <c r="O74" s="327"/>
      <c r="P74" s="328"/>
      <c r="Q74" s="329"/>
      <c r="R74" s="287"/>
      <c r="S74" s="287"/>
      <c r="T74" s="329"/>
      <c r="U74" s="111"/>
      <c r="V74" s="372"/>
      <c r="W74" s="92"/>
      <c r="X74" s="287"/>
      <c r="Y74" s="328"/>
      <c r="Z74" s="18"/>
      <c r="AA74" s="336"/>
      <c r="AB74" s="337"/>
      <c r="AC74" s="338"/>
      <c r="AD74" s="339"/>
      <c r="AE74" s="340"/>
    </row>
    <row r="75" spans="1:33" s="586" customFormat="1" x14ac:dyDescent="0.25">
      <c r="A75" s="21"/>
      <c r="B75" s="346" t="s">
        <v>94</v>
      </c>
      <c r="C75" s="321" t="s">
        <v>72</v>
      </c>
      <c r="D75" s="322" t="s">
        <v>25</v>
      </c>
      <c r="E75" s="323" t="s">
        <v>822</v>
      </c>
      <c r="F75" s="324"/>
      <c r="G75" s="324"/>
      <c r="H75" s="325"/>
      <c r="I75" s="324"/>
      <c r="J75" s="326"/>
      <c r="K75" s="324"/>
      <c r="L75" s="288"/>
      <c r="M75" s="288"/>
      <c r="N75" s="119"/>
      <c r="O75" s="327"/>
      <c r="P75" s="328"/>
      <c r="Q75" s="329"/>
      <c r="R75" s="287"/>
      <c r="S75" s="287"/>
      <c r="T75" s="329"/>
      <c r="U75" s="329"/>
      <c r="V75" s="324" t="s">
        <v>311</v>
      </c>
      <c r="W75" s="672">
        <v>1</v>
      </c>
      <c r="X75" s="330">
        <v>11276.634500000002</v>
      </c>
      <c r="Y75" s="328">
        <f t="shared" ref="Y75:Y77" si="12">X75*W75</f>
        <v>11276.634500000002</v>
      </c>
      <c r="Z75" s="18"/>
      <c r="AA75" s="336">
        <v>1</v>
      </c>
      <c r="AB75" s="662">
        <f t="shared" ref="AB75:AB77" si="13">Y75*AA75</f>
        <v>11276.634500000002</v>
      </c>
      <c r="AC75" s="338"/>
      <c r="AD75" s="339">
        <f t="shared" ref="AD75:AD77" si="14">Y75*AC75</f>
        <v>0</v>
      </c>
      <c r="AE75" s="340">
        <f t="shared" ref="AE75:AE77" si="15">AB75-AD75</f>
        <v>11276.634500000002</v>
      </c>
    </row>
    <row r="76" spans="1:33" s="586" customFormat="1" x14ac:dyDescent="0.25">
      <c r="A76" s="21"/>
      <c r="B76" s="346" t="s">
        <v>94</v>
      </c>
      <c r="C76" s="321" t="s">
        <v>24</v>
      </c>
      <c r="D76" s="322" t="s">
        <v>25</v>
      </c>
      <c r="E76" s="323" t="s">
        <v>824</v>
      </c>
      <c r="F76" s="324"/>
      <c r="G76" s="324"/>
      <c r="H76" s="325"/>
      <c r="I76" s="324"/>
      <c r="J76" s="326"/>
      <c r="K76" s="324"/>
      <c r="L76" s="288"/>
      <c r="M76" s="288"/>
      <c r="N76" s="119"/>
      <c r="O76" s="327"/>
      <c r="P76" s="328"/>
      <c r="Q76" s="329"/>
      <c r="R76" s="287"/>
      <c r="S76" s="287"/>
      <c r="T76" s="329"/>
      <c r="U76" s="329"/>
      <c r="V76" s="324" t="s">
        <v>311</v>
      </c>
      <c r="W76" s="672">
        <v>1</v>
      </c>
      <c r="X76" s="330">
        <v>5576.8965251999998</v>
      </c>
      <c r="Y76" s="328">
        <f t="shared" si="12"/>
        <v>5576.8965251999998</v>
      </c>
      <c r="Z76" s="18"/>
      <c r="AA76" s="336">
        <v>1</v>
      </c>
      <c r="AB76" s="662">
        <f t="shared" si="13"/>
        <v>5576.8965251999998</v>
      </c>
      <c r="AC76" s="338"/>
      <c r="AD76" s="339">
        <f t="shared" si="14"/>
        <v>0</v>
      </c>
      <c r="AE76" s="340">
        <f t="shared" si="15"/>
        <v>5576.8965251999998</v>
      </c>
    </row>
    <row r="77" spans="1:33" s="586" customFormat="1" x14ac:dyDescent="0.25">
      <c r="A77" s="21"/>
      <c r="B77" s="346" t="s">
        <v>94</v>
      </c>
      <c r="C77" s="321" t="s">
        <v>308</v>
      </c>
      <c r="D77" s="322" t="s">
        <v>25</v>
      </c>
      <c r="E77" s="323" t="s">
        <v>825</v>
      </c>
      <c r="F77" s="324"/>
      <c r="G77" s="324"/>
      <c r="H77" s="325"/>
      <c r="I77" s="324"/>
      <c r="J77" s="326"/>
      <c r="K77" s="324"/>
      <c r="L77" s="288"/>
      <c r="M77" s="288"/>
      <c r="N77" s="119"/>
      <c r="O77" s="327"/>
      <c r="P77" s="328"/>
      <c r="Q77" s="329"/>
      <c r="R77" s="287"/>
      <c r="S77" s="287"/>
      <c r="T77" s="329"/>
      <c r="U77" s="329"/>
      <c r="V77" s="324" t="s">
        <v>311</v>
      </c>
      <c r="W77" s="672">
        <v>1</v>
      </c>
      <c r="X77" s="330">
        <v>444.6</v>
      </c>
      <c r="Y77" s="328">
        <f t="shared" si="12"/>
        <v>444.6</v>
      </c>
      <c r="Z77" s="18"/>
      <c r="AA77" s="336">
        <v>1</v>
      </c>
      <c r="AB77" s="662">
        <f t="shared" si="13"/>
        <v>444.6</v>
      </c>
      <c r="AC77" s="338"/>
      <c r="AD77" s="339">
        <f t="shared" si="14"/>
        <v>0</v>
      </c>
      <c r="AE77" s="340">
        <f t="shared" si="15"/>
        <v>444.6</v>
      </c>
    </row>
    <row r="78" spans="1:33" s="586" customFormat="1" x14ac:dyDescent="0.25">
      <c r="A78" s="21"/>
      <c r="B78" s="411"/>
      <c r="C78" s="133"/>
      <c r="D78" s="308"/>
      <c r="E78" s="686"/>
      <c r="F78" s="324"/>
      <c r="G78" s="324"/>
      <c r="H78" s="89"/>
      <c r="I78" s="324"/>
      <c r="J78" s="98"/>
      <c r="K78" s="90"/>
      <c r="L78" s="92"/>
      <c r="M78" s="99"/>
      <c r="N78" s="93"/>
      <c r="O78" s="327"/>
      <c r="P78" s="328"/>
      <c r="Q78" s="329"/>
      <c r="R78" s="287"/>
      <c r="S78" s="287"/>
      <c r="T78" s="329"/>
      <c r="U78" s="111"/>
      <c r="V78" s="372"/>
      <c r="W78" s="92"/>
      <c r="X78" s="287"/>
      <c r="Y78" s="328"/>
      <c r="Z78" s="18"/>
      <c r="AA78" s="336"/>
      <c r="AB78" s="337"/>
      <c r="AC78" s="338"/>
      <c r="AD78" s="339"/>
      <c r="AE78" s="340"/>
    </row>
    <row r="79" spans="1:33" ht="15.75" x14ac:dyDescent="0.25">
      <c r="A79" s="21"/>
      <c r="B79" s="85"/>
      <c r="C79" s="88"/>
      <c r="D79" s="87"/>
      <c r="E79" s="686"/>
      <c r="F79" s="324"/>
      <c r="G79" s="324"/>
      <c r="H79" s="89"/>
      <c r="I79" s="324"/>
      <c r="J79" s="98"/>
      <c r="K79" s="90"/>
      <c r="L79" s="92"/>
      <c r="M79" s="99"/>
      <c r="N79" s="93"/>
      <c r="O79" s="327"/>
      <c r="P79" s="328"/>
      <c r="Q79" s="329"/>
      <c r="R79" s="287"/>
      <c r="S79" s="287"/>
      <c r="T79" s="329"/>
      <c r="U79" s="111"/>
      <c r="V79" s="90"/>
      <c r="W79" s="92"/>
      <c r="X79" s="287"/>
      <c r="Y79" s="328"/>
      <c r="Z79" s="18"/>
      <c r="AA79" s="336"/>
      <c r="AB79" s="337"/>
      <c r="AC79" s="338"/>
      <c r="AD79" s="339"/>
      <c r="AE79" s="340"/>
    </row>
    <row r="80" spans="1:33" ht="15.75" thickBot="1" x14ac:dyDescent="0.3">
      <c r="A80" s="21"/>
      <c r="B80" s="371"/>
      <c r="C80" s="23"/>
      <c r="D80" s="24"/>
      <c r="E80" s="25"/>
      <c r="F80" s="21"/>
      <c r="G80" s="21"/>
      <c r="H80" s="26"/>
      <c r="I80" s="21"/>
      <c r="J80" s="27"/>
      <c r="K80" s="21"/>
      <c r="L80" s="28"/>
      <c r="M80" s="27"/>
      <c r="N80" s="17"/>
      <c r="O80" s="18"/>
      <c r="P80" s="16"/>
      <c r="Q80" s="18"/>
      <c r="R80" s="18"/>
      <c r="S80" s="18"/>
      <c r="T80" s="18"/>
    </row>
    <row r="81" spans="1:31" ht="15.75" thickBot="1" x14ac:dyDescent="0.3">
      <c r="A81" s="21"/>
      <c r="B81" s="63"/>
      <c r="C81" s="23"/>
      <c r="D81" s="24"/>
      <c r="E81" s="25"/>
      <c r="F81" s="21"/>
      <c r="G81" s="21"/>
      <c r="H81" s="26"/>
      <c r="I81" s="21"/>
      <c r="J81" s="27"/>
      <c r="K81" s="21"/>
      <c r="L81" s="28"/>
      <c r="M81" s="27"/>
      <c r="N81" s="17"/>
      <c r="O81" s="18"/>
      <c r="P81" s="16"/>
      <c r="Q81" s="18"/>
      <c r="R81" s="18"/>
      <c r="S81" s="67" t="s">
        <v>5</v>
      </c>
      <c r="T81" s="68">
        <f>SUM(T11:T79)</f>
        <v>12170.914517000001</v>
      </c>
      <c r="U81" s="65"/>
      <c r="V81" s="21"/>
      <c r="W81" s="675"/>
      <c r="X81" s="67" t="s">
        <v>5</v>
      </c>
      <c r="Y81" s="68">
        <f>SUM(Y11:Y79)</f>
        <v>50640.533421979999</v>
      </c>
      <c r="Z81" s="18"/>
      <c r="AA81" s="75"/>
      <c r="AB81" s="115">
        <f>SUM(AB11:AB79)</f>
        <v>45216.037424980001</v>
      </c>
      <c r="AC81" s="75"/>
      <c r="AD81" s="116">
        <f>SUM(AD11:AD79)</f>
        <v>14881.975435</v>
      </c>
      <c r="AE81" s="122">
        <f>SUM(AE11:AE79)</f>
        <v>30334.06198998</v>
      </c>
    </row>
    <row r="83" spans="1:31" x14ac:dyDescent="0.25">
      <c r="C83" t="s">
        <v>372</v>
      </c>
      <c r="T83" s="307">
        <f>SUMIF($C$10:$C$79,$C83,T$10:T$79)</f>
        <v>399.99552</v>
      </c>
      <c r="U83" s="65"/>
      <c r="Y83" s="307">
        <f>SUMIF($C$10:$C$79,$C83,Y$10:Y$79)</f>
        <v>399.99552</v>
      </c>
      <c r="AA83" s="310">
        <f>AB83/Y83</f>
        <v>1</v>
      </c>
      <c r="AB83" s="307">
        <f>SUMIF($C$10:$C$79,$C83,AB$10:AB$79)</f>
        <v>399.99552</v>
      </c>
      <c r="AC83" s="310">
        <f>AD83/Y83</f>
        <v>1</v>
      </c>
      <c r="AD83" s="307">
        <f>SUMIF($C$10:$C$79,$C83,AD$10:AD$79)</f>
        <v>399.99552</v>
      </c>
      <c r="AE83" s="307">
        <f>SUMIF($C$10:$C$79,$C83,AE$10:AE$79)</f>
        <v>0</v>
      </c>
    </row>
    <row r="84" spans="1:31" x14ac:dyDescent="0.25">
      <c r="C84" t="s">
        <v>308</v>
      </c>
      <c r="D84" s="155"/>
      <c r="T84" s="307">
        <f t="shared" ref="T84:T91" si="16">SUMIF($C$10:$C$79,$C84,T$10:T$79)</f>
        <v>222.29999999999998</v>
      </c>
      <c r="U84" s="65"/>
      <c r="Y84" s="307">
        <f t="shared" ref="Y84:Y91" si="17">SUMIF($C$10:$C$79,$C84,Y$10:Y$79)</f>
        <v>1666.9</v>
      </c>
      <c r="AA84" s="310">
        <f t="shared" ref="AA84:AA91" si="18">AB84/Y84</f>
        <v>0.40008398824164615</v>
      </c>
      <c r="AB84" s="307">
        <f t="shared" ref="AB84:AB91" si="19">SUMIF($C$10:$C$79,$C84,AB$10:AB$79)</f>
        <v>666.9</v>
      </c>
      <c r="AC84" s="310">
        <f t="shared" ref="AC84:AC91" si="20">AD84/Y84</f>
        <v>0.13336132941388204</v>
      </c>
      <c r="AD84" s="307">
        <f t="shared" ref="AD84:AE91" si="21">SUMIF($C$10:$C$79,$C84,AD$10:AD$79)</f>
        <v>222.29999999999998</v>
      </c>
      <c r="AE84" s="307">
        <f t="shared" si="21"/>
        <v>444.6</v>
      </c>
    </row>
    <row r="85" spans="1:31" x14ac:dyDescent="0.25">
      <c r="C85" t="s">
        <v>285</v>
      </c>
      <c r="D85" s="155"/>
      <c r="T85" s="307">
        <f t="shared" si="16"/>
        <v>490.28563200000002</v>
      </c>
      <c r="U85" s="65"/>
      <c r="Y85" s="307">
        <f t="shared" si="17"/>
        <v>490.28563200000002</v>
      </c>
      <c r="AA85" s="310">
        <f t="shared" si="18"/>
        <v>0</v>
      </c>
      <c r="AB85" s="307">
        <f t="shared" si="19"/>
        <v>0</v>
      </c>
      <c r="AC85" s="310">
        <f t="shared" si="20"/>
        <v>0</v>
      </c>
      <c r="AD85" s="307">
        <f t="shared" si="21"/>
        <v>0</v>
      </c>
      <c r="AE85" s="307">
        <f t="shared" si="21"/>
        <v>0</v>
      </c>
    </row>
    <row r="86" spans="1:31" x14ac:dyDescent="0.25">
      <c r="C86" t="s">
        <v>189</v>
      </c>
      <c r="D86" s="155"/>
      <c r="T86" s="307">
        <f t="shared" si="16"/>
        <v>639.10199999999998</v>
      </c>
      <c r="U86" s="65"/>
      <c r="Y86" s="307">
        <f t="shared" si="17"/>
        <v>639.10199999999998</v>
      </c>
      <c r="AA86" s="310">
        <f t="shared" si="18"/>
        <v>1</v>
      </c>
      <c r="AB86" s="307">
        <f t="shared" si="19"/>
        <v>639.10199999999998</v>
      </c>
      <c r="AC86" s="310">
        <f t="shared" si="20"/>
        <v>0.90865777293765304</v>
      </c>
      <c r="AD86" s="307">
        <f t="shared" si="21"/>
        <v>580.72499999999991</v>
      </c>
      <c r="AE86" s="307">
        <f t="shared" si="21"/>
        <v>58.376999999999995</v>
      </c>
    </row>
    <row r="87" spans="1:31" x14ac:dyDescent="0.25">
      <c r="C87" t="s">
        <v>72</v>
      </c>
      <c r="D87" s="155"/>
      <c r="T87" s="307">
        <f t="shared" si="16"/>
        <v>1222.4000000000001</v>
      </c>
      <c r="U87" s="65"/>
      <c r="Y87" s="307">
        <f t="shared" si="17"/>
        <v>22560.718500000003</v>
      </c>
      <c r="AA87" s="310">
        <f t="shared" si="18"/>
        <v>1</v>
      </c>
      <c r="AB87" s="307">
        <f t="shared" si="19"/>
        <v>22560.718500000003</v>
      </c>
      <c r="AC87" s="310">
        <f t="shared" si="20"/>
        <v>0.24324899049646845</v>
      </c>
      <c r="AD87" s="307">
        <f t="shared" si="21"/>
        <v>5487.8720000000003</v>
      </c>
      <c r="AE87" s="307">
        <f t="shared" si="21"/>
        <v>17072.846500000003</v>
      </c>
    </row>
    <row r="88" spans="1:31" x14ac:dyDescent="0.25">
      <c r="C88" t="s">
        <v>164</v>
      </c>
      <c r="D88" s="155"/>
      <c r="T88" s="307">
        <f t="shared" si="16"/>
        <v>1262.7305999999999</v>
      </c>
      <c r="U88" s="65"/>
      <c r="Y88" s="307">
        <f t="shared" si="17"/>
        <v>3224.6209150000004</v>
      </c>
      <c r="AA88" s="310">
        <f t="shared" si="18"/>
        <v>1</v>
      </c>
      <c r="AB88" s="307">
        <f t="shared" si="19"/>
        <v>3224.6209150000004</v>
      </c>
      <c r="AC88" s="310">
        <f t="shared" si="20"/>
        <v>1</v>
      </c>
      <c r="AD88" s="307">
        <f t="shared" si="21"/>
        <v>3224.6209150000004</v>
      </c>
      <c r="AE88" s="307">
        <f t="shared" si="21"/>
        <v>0</v>
      </c>
    </row>
    <row r="89" spans="1:31" x14ac:dyDescent="0.25">
      <c r="C89" t="s">
        <v>24</v>
      </c>
      <c r="D89" s="155"/>
      <c r="T89" s="307">
        <f t="shared" si="16"/>
        <v>3999.8904000000002</v>
      </c>
      <c r="U89" s="65"/>
      <c r="Y89" s="307">
        <f t="shared" si="17"/>
        <v>17724.700489980001</v>
      </c>
      <c r="AA89" s="310">
        <f t="shared" si="18"/>
        <v>1</v>
      </c>
      <c r="AB89" s="307">
        <f t="shared" si="19"/>
        <v>17724.700489980001</v>
      </c>
      <c r="AC89" s="310">
        <f t="shared" si="20"/>
        <v>0.28020005205772613</v>
      </c>
      <c r="AD89" s="307">
        <f t="shared" si="21"/>
        <v>4966.4620000000004</v>
      </c>
      <c r="AE89" s="307">
        <f t="shared" si="21"/>
        <v>12758.23848998</v>
      </c>
    </row>
    <row r="90" spans="1:31" x14ac:dyDescent="0.25">
      <c r="C90" t="s">
        <v>312</v>
      </c>
      <c r="D90" s="155"/>
      <c r="T90" s="307">
        <f t="shared" si="16"/>
        <v>1109.41975</v>
      </c>
      <c r="U90" s="65"/>
      <c r="Y90" s="307">
        <f t="shared" si="17"/>
        <v>1109.41975</v>
      </c>
      <c r="AA90" s="310">
        <f t="shared" si="18"/>
        <v>0</v>
      </c>
      <c r="AB90" s="307">
        <f t="shared" si="19"/>
        <v>0</v>
      </c>
      <c r="AC90" s="310">
        <f t="shared" si="20"/>
        <v>0</v>
      </c>
      <c r="AD90" s="307">
        <f t="shared" si="21"/>
        <v>0</v>
      </c>
      <c r="AE90" s="307">
        <f t="shared" si="21"/>
        <v>0</v>
      </c>
    </row>
    <row r="91" spans="1:31" x14ac:dyDescent="0.25">
      <c r="C91" t="s">
        <v>341</v>
      </c>
      <c r="D91" s="155"/>
      <c r="T91" s="307">
        <f t="shared" si="16"/>
        <v>2824.7906149999999</v>
      </c>
      <c r="U91" s="65"/>
      <c r="Y91" s="307">
        <f t="shared" si="17"/>
        <v>2824.7906149999999</v>
      </c>
      <c r="AA91" s="310">
        <f t="shared" si="18"/>
        <v>0</v>
      </c>
      <c r="AB91" s="307">
        <f t="shared" si="19"/>
        <v>0</v>
      </c>
      <c r="AC91" s="310">
        <f t="shared" si="20"/>
        <v>0</v>
      </c>
      <c r="AD91" s="307">
        <f t="shared" si="21"/>
        <v>0</v>
      </c>
      <c r="AE91" s="307">
        <f t="shared" si="21"/>
        <v>0</v>
      </c>
    </row>
    <row r="92" spans="1:31" x14ac:dyDescent="0.25">
      <c r="D92" s="155"/>
    </row>
  </sheetData>
  <autoFilter ref="B8:AE73" xr:uid="{00000000-0009-0000-0000-000011000000}"/>
  <mergeCells count="4">
    <mergeCell ref="V7:Y7"/>
    <mergeCell ref="AA7:AB7"/>
    <mergeCell ref="AC7:AD7"/>
    <mergeCell ref="K7:T7"/>
  </mergeCells>
  <dataValidations xWindow="1024" yWindow="660"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X11:X12 X14 X16:X17 X19:X25 X27 X29 X37:X40 X31:X34 X42:X74 S42:S79 X78:X79" xr:uid="{00000000-0002-0000-1100-000000000000}">
      <formula1>P11</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66FFCC"/>
  </sheetPr>
  <dimension ref="A1:AG81"/>
  <sheetViews>
    <sheetView topLeftCell="B1" zoomScale="70" zoomScaleNormal="70" workbookViewId="0">
      <pane xSplit="9" ySplit="8" topLeftCell="X60" activePane="bottomRight" state="frozen"/>
      <selection activeCell="E57" sqref="E57"/>
      <selection pane="topRight" activeCell="E57" sqref="E57"/>
      <selection pane="bottomLeft" activeCell="E57" sqref="E57"/>
      <selection pane="bottomRight" activeCell="AD64" sqref="AD64:AE66"/>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3" customWidth="1"/>
    <col min="33" max="33" width="19" customWidth="1"/>
  </cols>
  <sheetData>
    <row r="1" spans="1:33" s="188" customFormat="1" x14ac:dyDescent="0.25">
      <c r="B1" s="188" t="str">
        <f>'Valuation Summary'!A1</f>
        <v>Mulalley &amp; Co Ltd</v>
      </c>
    </row>
    <row r="2" spans="1:33" s="188" customFormat="1" x14ac:dyDescent="0.25"/>
    <row r="3" spans="1:33" s="188" customFormat="1" x14ac:dyDescent="0.25">
      <c r="B3" s="188" t="str">
        <f>'Valuation Summary'!A3</f>
        <v>Camden Better Homes - NW5 Blocks</v>
      </c>
    </row>
    <row r="4" spans="1:33" s="188" customFormat="1" x14ac:dyDescent="0.25"/>
    <row r="5" spans="1:33" s="188" customFormat="1" x14ac:dyDescent="0.25">
      <c r="B5" s="188" t="s">
        <v>515</v>
      </c>
    </row>
    <row r="6" spans="1:33" s="188" customFormat="1" ht="16.5" thickBot="1" x14ac:dyDescent="0.3">
      <c r="B6" s="189"/>
      <c r="C6" s="190"/>
      <c r="D6" s="191"/>
      <c r="E6" s="190"/>
      <c r="F6" s="191"/>
      <c r="G6" s="191"/>
      <c r="H6" s="192"/>
      <c r="I6" s="191"/>
      <c r="J6" s="193"/>
      <c r="K6" s="191"/>
      <c r="L6" s="194"/>
      <c r="M6" s="193"/>
      <c r="N6" s="194"/>
      <c r="O6" s="195"/>
      <c r="P6" s="196"/>
      <c r="Q6" s="197"/>
      <c r="R6" s="193"/>
      <c r="S6" s="193"/>
      <c r="T6" s="193"/>
    </row>
    <row r="7" spans="1:33"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8" t="s">
        <v>764</v>
      </c>
      <c r="AG7" s="588" t="s">
        <v>765</v>
      </c>
    </row>
    <row r="8" spans="1:33" s="272" customFormat="1" ht="75.75" thickBot="1" x14ac:dyDescent="0.3">
      <c r="A8" s="264" t="s">
        <v>377</v>
      </c>
      <c r="B8" s="265" t="s">
        <v>200</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3"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3" x14ac:dyDescent="0.25">
      <c r="A10" s="29" t="s">
        <v>429</v>
      </c>
      <c r="B10" s="346" t="s">
        <v>200</v>
      </c>
      <c r="C10" s="321" t="s">
        <v>372</v>
      </c>
      <c r="D10" s="322" t="s">
        <v>378</v>
      </c>
      <c r="E10" s="323"/>
      <c r="F10" s="324"/>
      <c r="G10" s="324"/>
      <c r="H10" s="325"/>
      <c r="I10" s="324"/>
      <c r="J10" s="326"/>
      <c r="K10" s="326"/>
      <c r="L10" s="326"/>
      <c r="M10" s="326"/>
      <c r="N10" s="326"/>
      <c r="O10" s="327"/>
      <c r="P10" s="347"/>
      <c r="Q10" s="348"/>
      <c r="R10" s="348"/>
      <c r="S10" s="348"/>
      <c r="T10" s="348"/>
      <c r="V10" s="111"/>
      <c r="W10" s="111"/>
      <c r="X10" s="111"/>
      <c r="Y10" s="111"/>
      <c r="AA10" s="370"/>
      <c r="AB10" s="370"/>
      <c r="AC10" s="370"/>
      <c r="AD10" s="370"/>
      <c r="AE10" s="111"/>
    </row>
    <row r="11" spans="1:33" ht="90" x14ac:dyDescent="0.25">
      <c r="A11" s="29"/>
      <c r="B11" s="346" t="s">
        <v>200</v>
      </c>
      <c r="C11" s="321" t="s">
        <v>372</v>
      </c>
      <c r="D11" s="322" t="s">
        <v>25</v>
      </c>
      <c r="E11" s="392" t="s">
        <v>375</v>
      </c>
      <c r="F11" s="324"/>
      <c r="G11" s="324"/>
      <c r="H11" s="325">
        <v>9.1</v>
      </c>
      <c r="I11" s="324"/>
      <c r="J11" s="326" t="s">
        <v>376</v>
      </c>
      <c r="K11" s="324" t="s">
        <v>139</v>
      </c>
      <c r="L11" s="288">
        <v>1</v>
      </c>
      <c r="M11" s="349"/>
      <c r="N11" s="119"/>
      <c r="O11" s="327"/>
      <c r="P11" s="328" t="e">
        <v>#VALUE!</v>
      </c>
      <c r="Q11" s="329" t="e">
        <v>#VALUE!</v>
      </c>
      <c r="R11" s="287">
        <v>0</v>
      </c>
      <c r="S11" s="287">
        <v>0</v>
      </c>
      <c r="T11" s="329">
        <f>S11*L11</f>
        <v>0</v>
      </c>
      <c r="V11" s="324" t="s">
        <v>139</v>
      </c>
      <c r="W11" s="288">
        <v>1</v>
      </c>
      <c r="X11" s="287">
        <v>0</v>
      </c>
      <c r="Y11" s="328">
        <f>X11*W11</f>
        <v>0</v>
      </c>
      <c r="Z11" s="18"/>
      <c r="AA11" s="336">
        <v>0</v>
      </c>
      <c r="AB11" s="337">
        <f>Y11*AA11</f>
        <v>0</v>
      </c>
      <c r="AC11" s="338">
        <v>0</v>
      </c>
      <c r="AD11" s="339">
        <f>Y11*AC11</f>
        <v>0</v>
      </c>
      <c r="AE11" s="340">
        <f>AB11-AD11</f>
        <v>0</v>
      </c>
    </row>
    <row r="12" spans="1:33" ht="45" x14ac:dyDescent="0.25">
      <c r="A12" s="29"/>
      <c r="B12" s="346" t="s">
        <v>200</v>
      </c>
      <c r="C12" s="321" t="s">
        <v>372</v>
      </c>
      <c r="D12" s="322" t="s">
        <v>25</v>
      </c>
      <c r="E12" s="392" t="s">
        <v>667</v>
      </c>
      <c r="F12" s="324"/>
      <c r="G12" s="324"/>
      <c r="H12" s="325">
        <v>9.1999999999999993</v>
      </c>
      <c r="I12" s="324"/>
      <c r="J12" s="326" t="s">
        <v>374</v>
      </c>
      <c r="K12" s="324" t="s">
        <v>79</v>
      </c>
      <c r="L12" s="288">
        <v>46.04</v>
      </c>
      <c r="M12" s="349">
        <v>10.86</v>
      </c>
      <c r="N12" s="349">
        <v>499.99439999999998</v>
      </c>
      <c r="O12" s="327"/>
      <c r="P12" s="328" t="e">
        <v>#VALUE!</v>
      </c>
      <c r="Q12" s="329" t="e">
        <v>#VALUE!</v>
      </c>
      <c r="R12" s="287">
        <v>0</v>
      </c>
      <c r="S12" s="287">
        <v>8.6880000000000006</v>
      </c>
      <c r="T12" s="329">
        <f t="shared" ref="T12:T62" si="0">S12*L12</f>
        <v>399.99552</v>
      </c>
      <c r="V12" s="324" t="s">
        <v>79</v>
      </c>
      <c r="W12" s="288">
        <v>46.04</v>
      </c>
      <c r="X12" s="287">
        <v>8.6880000000000006</v>
      </c>
      <c r="Y12" s="328">
        <f t="shared" ref="Y12:Y32" si="1">X12*W12</f>
        <v>399.99552</v>
      </c>
      <c r="Z12" s="18"/>
      <c r="AA12" s="336">
        <v>0</v>
      </c>
      <c r="AB12" s="337">
        <f t="shared" ref="AB12:AB45" si="2">Y12*AA12</f>
        <v>0</v>
      </c>
      <c r="AC12" s="338">
        <v>0</v>
      </c>
      <c r="AD12" s="339">
        <f t="shared" ref="AD12:AD45" si="3">Y12*AC12</f>
        <v>0</v>
      </c>
      <c r="AE12" s="340">
        <f t="shared" ref="AE12:AE45" si="4">AB12-AD12</f>
        <v>0</v>
      </c>
    </row>
    <row r="13" spans="1:33" x14ac:dyDescent="0.25">
      <c r="A13" s="15"/>
      <c r="B13" s="346" t="s">
        <v>200</v>
      </c>
      <c r="C13" s="321" t="s">
        <v>308</v>
      </c>
      <c r="D13" s="322" t="s">
        <v>378</v>
      </c>
      <c r="E13" s="392"/>
      <c r="F13" s="350"/>
      <c r="G13" s="350"/>
      <c r="H13" s="325"/>
      <c r="I13" s="350"/>
      <c r="J13" s="326"/>
      <c r="K13" s="324"/>
      <c r="L13" s="288"/>
      <c r="M13" s="326"/>
      <c r="N13" s="119"/>
      <c r="O13" s="327"/>
      <c r="P13" s="347"/>
      <c r="Q13" s="348"/>
      <c r="R13" s="348"/>
      <c r="S13" s="348"/>
      <c r="T13" s="329">
        <f t="shared" si="0"/>
        <v>0</v>
      </c>
      <c r="V13" s="324"/>
      <c r="W13" s="288"/>
      <c r="X13" s="348"/>
      <c r="Y13" s="328">
        <f t="shared" si="1"/>
        <v>0</v>
      </c>
      <c r="Z13" s="18"/>
      <c r="AA13" s="336">
        <v>0</v>
      </c>
      <c r="AB13" s="337">
        <f t="shared" si="2"/>
        <v>0</v>
      </c>
      <c r="AC13" s="338">
        <v>0</v>
      </c>
      <c r="AD13" s="339">
        <f t="shared" si="3"/>
        <v>0</v>
      </c>
      <c r="AE13" s="340">
        <f t="shared" si="4"/>
        <v>0</v>
      </c>
    </row>
    <row r="14" spans="1:33" ht="30" x14ac:dyDescent="0.25">
      <c r="A14" s="15"/>
      <c r="B14" s="346" t="s">
        <v>200</v>
      </c>
      <c r="C14" s="321" t="s">
        <v>308</v>
      </c>
      <c r="D14" s="322" t="s">
        <v>25</v>
      </c>
      <c r="E14" s="392" t="s">
        <v>309</v>
      </c>
      <c r="F14" s="350"/>
      <c r="G14" s="350"/>
      <c r="H14" s="325">
        <v>1.3</v>
      </c>
      <c r="I14" s="350"/>
      <c r="J14" s="326" t="s">
        <v>310</v>
      </c>
      <c r="K14" s="324" t="s">
        <v>311</v>
      </c>
      <c r="L14" s="288">
        <v>1</v>
      </c>
      <c r="M14" s="349">
        <v>234</v>
      </c>
      <c r="N14" s="119">
        <v>234</v>
      </c>
      <c r="O14" s="327"/>
      <c r="P14" s="328" t="e">
        <v>#VALUE!</v>
      </c>
      <c r="Q14" s="329" t="e">
        <v>#VALUE!</v>
      </c>
      <c r="R14" s="287">
        <v>0</v>
      </c>
      <c r="S14" s="287">
        <v>222.29999999999998</v>
      </c>
      <c r="T14" s="329">
        <f t="shared" si="0"/>
        <v>222.29999999999998</v>
      </c>
      <c r="V14" s="324" t="s">
        <v>311</v>
      </c>
      <c r="W14" s="288">
        <v>1</v>
      </c>
      <c r="X14" s="287">
        <v>222.29999999999998</v>
      </c>
      <c r="Y14" s="328">
        <f t="shared" si="1"/>
        <v>222.29999999999998</v>
      </c>
      <c r="Z14" s="18"/>
      <c r="AA14" s="336">
        <v>1</v>
      </c>
      <c r="AB14" s="337">
        <f t="shared" si="2"/>
        <v>222.29999999999998</v>
      </c>
      <c r="AC14" s="338">
        <v>1</v>
      </c>
      <c r="AD14" s="339">
        <f t="shared" si="3"/>
        <v>222.29999999999998</v>
      </c>
      <c r="AE14" s="340">
        <f t="shared" si="4"/>
        <v>0</v>
      </c>
    </row>
    <row r="15" spans="1:33" x14ac:dyDescent="0.25">
      <c r="A15" s="15"/>
      <c r="B15" s="346" t="s">
        <v>200</v>
      </c>
      <c r="C15" s="321" t="s">
        <v>285</v>
      </c>
      <c r="D15" s="322" t="s">
        <v>378</v>
      </c>
      <c r="E15" s="392"/>
      <c r="F15" s="350"/>
      <c r="G15" s="350"/>
      <c r="H15" s="325"/>
      <c r="I15" s="350"/>
      <c r="J15" s="326"/>
      <c r="K15" s="324"/>
      <c r="L15" s="288"/>
      <c r="M15" s="326"/>
      <c r="N15" s="119"/>
      <c r="O15" s="327"/>
      <c r="P15" s="347"/>
      <c r="Q15" s="348"/>
      <c r="R15" s="348"/>
      <c r="S15" s="348"/>
      <c r="T15" s="329">
        <f t="shared" si="0"/>
        <v>0</v>
      </c>
      <c r="V15" s="324"/>
      <c r="W15" s="288"/>
      <c r="X15" s="348"/>
      <c r="Y15" s="328">
        <f t="shared" si="1"/>
        <v>0</v>
      </c>
      <c r="Z15" s="18"/>
      <c r="AA15" s="336">
        <v>0</v>
      </c>
      <c r="AB15" s="337">
        <f t="shared" si="2"/>
        <v>0</v>
      </c>
      <c r="AC15" s="338">
        <v>0</v>
      </c>
      <c r="AD15" s="339">
        <f t="shared" si="3"/>
        <v>0</v>
      </c>
      <c r="AE15" s="340">
        <f t="shared" si="4"/>
        <v>0</v>
      </c>
    </row>
    <row r="16" spans="1:33" x14ac:dyDescent="0.25">
      <c r="A16" s="15"/>
      <c r="B16" s="346" t="s">
        <v>200</v>
      </c>
      <c r="C16" s="321"/>
      <c r="D16" s="322"/>
      <c r="E16" s="392"/>
      <c r="F16" s="350"/>
      <c r="G16" s="350"/>
      <c r="H16" s="325"/>
      <c r="I16" s="350"/>
      <c r="J16" s="326"/>
      <c r="K16" s="324"/>
      <c r="L16" s="288"/>
      <c r="M16" s="349"/>
      <c r="N16" s="119"/>
      <c r="O16" s="327"/>
      <c r="P16" s="347"/>
      <c r="Q16" s="348"/>
      <c r="R16" s="348"/>
      <c r="S16" s="348"/>
      <c r="T16" s="329">
        <f t="shared" si="0"/>
        <v>0</v>
      </c>
      <c r="V16" s="324"/>
      <c r="W16" s="288"/>
      <c r="X16" s="348"/>
      <c r="Y16" s="328">
        <f t="shared" si="1"/>
        <v>0</v>
      </c>
      <c r="Z16" s="18"/>
      <c r="AA16" s="336">
        <v>0</v>
      </c>
      <c r="AB16" s="337">
        <f t="shared" si="2"/>
        <v>0</v>
      </c>
      <c r="AC16" s="338">
        <v>0</v>
      </c>
      <c r="AD16" s="339">
        <f t="shared" si="3"/>
        <v>0</v>
      </c>
      <c r="AE16" s="340">
        <f t="shared" si="4"/>
        <v>0</v>
      </c>
    </row>
    <row r="17" spans="1:33" ht="60" x14ac:dyDescent="0.25">
      <c r="A17" s="15"/>
      <c r="B17" s="346" t="s">
        <v>200</v>
      </c>
      <c r="C17" s="351" t="s">
        <v>189</v>
      </c>
      <c r="D17" s="322" t="s">
        <v>378</v>
      </c>
      <c r="E17" s="392" t="s">
        <v>746</v>
      </c>
      <c r="F17" s="350"/>
      <c r="G17" s="350"/>
      <c r="H17" s="325"/>
      <c r="I17" s="350"/>
      <c r="J17" s="326"/>
      <c r="K17" s="324"/>
      <c r="L17" s="288"/>
      <c r="M17" s="326"/>
      <c r="N17" s="288"/>
      <c r="O17" s="327"/>
      <c r="P17" s="326"/>
      <c r="Q17" s="286"/>
      <c r="R17" s="286"/>
      <c r="S17" s="286"/>
      <c r="T17" s="329">
        <f t="shared" si="0"/>
        <v>0</v>
      </c>
      <c r="V17" s="324"/>
      <c r="W17" s="288"/>
      <c r="X17" s="286"/>
      <c r="Y17" s="328">
        <f t="shared" si="1"/>
        <v>0</v>
      </c>
      <c r="Z17" s="18"/>
      <c r="AA17" s="336">
        <v>0</v>
      </c>
      <c r="AB17" s="337">
        <f t="shared" si="2"/>
        <v>0</v>
      </c>
      <c r="AC17" s="338">
        <v>0</v>
      </c>
      <c r="AD17" s="339">
        <f t="shared" si="3"/>
        <v>0</v>
      </c>
      <c r="AE17" s="340">
        <f t="shared" si="4"/>
        <v>0</v>
      </c>
      <c r="AG17" s="591">
        <f>AG18+AG19</f>
        <v>616.64</v>
      </c>
    </row>
    <row r="18" spans="1:33" ht="30" x14ac:dyDescent="0.25">
      <c r="A18" s="15"/>
      <c r="B18" s="346" t="s">
        <v>200</v>
      </c>
      <c r="C18" s="351" t="s">
        <v>189</v>
      </c>
      <c r="D18" s="322" t="s">
        <v>25</v>
      </c>
      <c r="E18" s="392" t="s">
        <v>680</v>
      </c>
      <c r="F18" s="350"/>
      <c r="G18" s="350"/>
      <c r="H18" s="325">
        <v>6.91</v>
      </c>
      <c r="I18" s="350"/>
      <c r="J18" s="326" t="s">
        <v>338</v>
      </c>
      <c r="K18" s="324" t="s">
        <v>79</v>
      </c>
      <c r="L18" s="288">
        <v>2</v>
      </c>
      <c r="M18" s="349">
        <v>20.13</v>
      </c>
      <c r="N18" s="288">
        <v>40.26</v>
      </c>
      <c r="O18" s="327"/>
      <c r="P18" s="328" t="e">
        <v>#VALUE!</v>
      </c>
      <c r="Q18" s="329" t="e">
        <v>#VALUE!</v>
      </c>
      <c r="R18" s="287">
        <v>0</v>
      </c>
      <c r="S18" s="287">
        <v>14.594249999999999</v>
      </c>
      <c r="T18" s="329">
        <f t="shared" si="0"/>
        <v>29.188499999999998</v>
      </c>
      <c r="V18" s="324" t="s">
        <v>79</v>
      </c>
      <c r="W18" s="288">
        <v>29</v>
      </c>
      <c r="X18" s="287">
        <v>14.594249999999999</v>
      </c>
      <c r="Y18" s="328">
        <f t="shared" si="1"/>
        <v>423.23324999999994</v>
      </c>
      <c r="Z18" s="18"/>
      <c r="AA18" s="336">
        <v>1</v>
      </c>
      <c r="AB18" s="337">
        <f t="shared" si="2"/>
        <v>423.23324999999994</v>
      </c>
      <c r="AC18" s="338">
        <v>1</v>
      </c>
      <c r="AD18" s="339">
        <f t="shared" si="3"/>
        <v>423.23324999999994</v>
      </c>
      <c r="AE18" s="340">
        <f t="shared" si="4"/>
        <v>0</v>
      </c>
      <c r="AG18" s="591">
        <v>394.03</v>
      </c>
    </row>
    <row r="19" spans="1:33" ht="75" x14ac:dyDescent="0.25">
      <c r="A19" s="15"/>
      <c r="B19" s="346" t="s">
        <v>200</v>
      </c>
      <c r="C19" s="351" t="s">
        <v>189</v>
      </c>
      <c r="D19" s="322" t="s">
        <v>25</v>
      </c>
      <c r="E19" s="392" t="s">
        <v>747</v>
      </c>
      <c r="F19" s="350"/>
      <c r="G19" s="350"/>
      <c r="H19" s="325">
        <v>6.1170000000000098</v>
      </c>
      <c r="I19" s="350"/>
      <c r="J19" s="326" t="s">
        <v>202</v>
      </c>
      <c r="K19" s="324" t="s">
        <v>104</v>
      </c>
      <c r="L19" s="288">
        <v>4</v>
      </c>
      <c r="M19" s="349">
        <v>38.380000000000003</v>
      </c>
      <c r="N19" s="288">
        <v>153.52000000000001</v>
      </c>
      <c r="O19" s="327"/>
      <c r="P19" s="328" t="e">
        <v>#VALUE!</v>
      </c>
      <c r="Q19" s="329" t="e">
        <v>#VALUE!</v>
      </c>
      <c r="R19" s="287">
        <v>0</v>
      </c>
      <c r="S19" s="287">
        <v>27.825500000000002</v>
      </c>
      <c r="T19" s="329">
        <f t="shared" si="0"/>
        <v>111.30200000000001</v>
      </c>
      <c r="V19" s="324" t="s">
        <v>104</v>
      </c>
      <c r="W19" s="288">
        <v>12</v>
      </c>
      <c r="X19" s="287">
        <v>27.825500000000002</v>
      </c>
      <c r="Y19" s="328">
        <f t="shared" si="1"/>
        <v>333.90600000000001</v>
      </c>
      <c r="Z19" s="18"/>
      <c r="AA19" s="336">
        <v>1</v>
      </c>
      <c r="AB19" s="337">
        <f t="shared" si="2"/>
        <v>333.90600000000001</v>
      </c>
      <c r="AC19" s="338">
        <v>1</v>
      </c>
      <c r="AD19" s="339">
        <f t="shared" si="3"/>
        <v>333.90600000000001</v>
      </c>
      <c r="AE19" s="340">
        <f t="shared" si="4"/>
        <v>0</v>
      </c>
      <c r="AG19" s="591">
        <v>222.61</v>
      </c>
    </row>
    <row r="20" spans="1:33" ht="30" x14ac:dyDescent="0.25">
      <c r="A20" s="15"/>
      <c r="B20" s="346" t="s">
        <v>200</v>
      </c>
      <c r="C20" s="351" t="s">
        <v>189</v>
      </c>
      <c r="D20" s="322" t="s">
        <v>25</v>
      </c>
      <c r="E20" s="392" t="s">
        <v>230</v>
      </c>
      <c r="F20" s="350"/>
      <c r="G20" s="350"/>
      <c r="H20" s="325">
        <v>6.1970000000000303</v>
      </c>
      <c r="I20" s="350"/>
      <c r="J20" s="326" t="s">
        <v>231</v>
      </c>
      <c r="K20" s="324" t="s">
        <v>79</v>
      </c>
      <c r="L20" s="288">
        <v>20</v>
      </c>
      <c r="M20" s="349">
        <v>15.71</v>
      </c>
      <c r="N20" s="288">
        <v>314.2</v>
      </c>
      <c r="O20" s="327"/>
      <c r="P20" s="328" t="e">
        <v>#VALUE!</v>
      </c>
      <c r="Q20" s="329" t="e">
        <v>#VALUE!</v>
      </c>
      <c r="R20" s="287">
        <v>0</v>
      </c>
      <c r="S20" s="287">
        <v>13.3535</v>
      </c>
      <c r="T20" s="329">
        <f t="shared" si="0"/>
        <v>267.07</v>
      </c>
      <c r="V20" s="324" t="s">
        <v>79</v>
      </c>
      <c r="W20" s="288">
        <v>20</v>
      </c>
      <c r="X20" s="287">
        <v>13.3535</v>
      </c>
      <c r="Y20" s="328">
        <f t="shared" si="1"/>
        <v>267.07</v>
      </c>
      <c r="Z20" s="18"/>
      <c r="AA20" s="336">
        <v>1</v>
      </c>
      <c r="AB20" s="337">
        <f t="shared" si="2"/>
        <v>267.07</v>
      </c>
      <c r="AC20" s="338">
        <v>1</v>
      </c>
      <c r="AD20" s="339">
        <f t="shared" si="3"/>
        <v>267.07</v>
      </c>
      <c r="AE20" s="340">
        <f t="shared" si="4"/>
        <v>0</v>
      </c>
    </row>
    <row r="21" spans="1:33" ht="45" x14ac:dyDescent="0.25">
      <c r="A21" s="15"/>
      <c r="B21" s="346" t="s">
        <v>200</v>
      </c>
      <c r="C21" s="351" t="s">
        <v>189</v>
      </c>
      <c r="D21" s="322" t="s">
        <v>25</v>
      </c>
      <c r="E21" s="392" t="s">
        <v>748</v>
      </c>
      <c r="F21" s="350"/>
      <c r="G21" s="350"/>
      <c r="H21" s="325">
        <v>6.2040000000000299</v>
      </c>
      <c r="I21" s="350"/>
      <c r="J21" s="326" t="s">
        <v>235</v>
      </c>
      <c r="K21" s="324" t="s">
        <v>79</v>
      </c>
      <c r="L21" s="288">
        <v>8</v>
      </c>
      <c r="M21" s="349">
        <v>20.51</v>
      </c>
      <c r="N21" s="288">
        <v>164.08</v>
      </c>
      <c r="O21" s="327"/>
      <c r="P21" s="328" t="e">
        <v>#VALUE!</v>
      </c>
      <c r="Q21" s="329" t="e">
        <v>#VALUE!</v>
      </c>
      <c r="R21" s="287">
        <v>0</v>
      </c>
      <c r="S21" s="287">
        <v>17.433500000000002</v>
      </c>
      <c r="T21" s="329">
        <f t="shared" si="0"/>
        <v>139.46800000000002</v>
      </c>
      <c r="V21" s="324" t="s">
        <v>79</v>
      </c>
      <c r="W21" s="288">
        <v>8</v>
      </c>
      <c r="X21" s="287">
        <v>17.433500000000002</v>
      </c>
      <c r="Y21" s="328">
        <f t="shared" si="1"/>
        <v>139.46800000000002</v>
      </c>
      <c r="Z21" s="18"/>
      <c r="AA21" s="336">
        <v>0</v>
      </c>
      <c r="AB21" s="337">
        <f t="shared" si="2"/>
        <v>0</v>
      </c>
      <c r="AC21" s="338">
        <v>0</v>
      </c>
      <c r="AD21" s="339">
        <f t="shared" si="3"/>
        <v>0</v>
      </c>
      <c r="AE21" s="340">
        <f t="shared" si="4"/>
        <v>0</v>
      </c>
    </row>
    <row r="22" spans="1:33" ht="30" x14ac:dyDescent="0.25">
      <c r="A22" s="15"/>
      <c r="B22" s="346" t="s">
        <v>200</v>
      </c>
      <c r="C22" s="351" t="s">
        <v>189</v>
      </c>
      <c r="D22" s="322" t="s">
        <v>25</v>
      </c>
      <c r="E22" s="392" t="s">
        <v>250</v>
      </c>
      <c r="F22" s="350"/>
      <c r="G22" s="350"/>
      <c r="H22" s="325">
        <v>6.2360000000000504</v>
      </c>
      <c r="I22" s="350"/>
      <c r="J22" s="326" t="s">
        <v>251</v>
      </c>
      <c r="K22" s="324" t="s">
        <v>79</v>
      </c>
      <c r="L22" s="288">
        <v>24</v>
      </c>
      <c r="M22" s="349">
        <v>25.87</v>
      </c>
      <c r="N22" s="288">
        <v>620.88</v>
      </c>
      <c r="O22" s="327"/>
      <c r="P22" s="328" t="e">
        <v>#VALUE!</v>
      </c>
      <c r="Q22" s="329" t="e">
        <v>#VALUE!</v>
      </c>
      <c r="R22" s="287">
        <v>0</v>
      </c>
      <c r="S22" s="287">
        <v>21.9895</v>
      </c>
      <c r="T22" s="329">
        <f t="shared" si="0"/>
        <v>527.74800000000005</v>
      </c>
      <c r="V22" s="324" t="s">
        <v>79</v>
      </c>
      <c r="W22" s="288">
        <v>24</v>
      </c>
      <c r="X22" s="287">
        <v>21.9895</v>
      </c>
      <c r="Y22" s="328">
        <f t="shared" si="1"/>
        <v>527.74800000000005</v>
      </c>
      <c r="Z22" s="18"/>
      <c r="AA22" s="336">
        <v>1</v>
      </c>
      <c r="AB22" s="337">
        <f t="shared" si="2"/>
        <v>527.74800000000005</v>
      </c>
      <c r="AC22" s="338">
        <v>1</v>
      </c>
      <c r="AD22" s="339">
        <f t="shared" si="3"/>
        <v>527.74800000000005</v>
      </c>
      <c r="AE22" s="340">
        <f t="shared" si="4"/>
        <v>0</v>
      </c>
    </row>
    <row r="23" spans="1:33" ht="30" x14ac:dyDescent="0.25">
      <c r="A23" s="15"/>
      <c r="B23" s="346" t="s">
        <v>200</v>
      </c>
      <c r="C23" s="351" t="s">
        <v>189</v>
      </c>
      <c r="D23" s="322" t="s">
        <v>25</v>
      </c>
      <c r="E23" s="392" t="s">
        <v>252</v>
      </c>
      <c r="F23" s="350"/>
      <c r="G23" s="350"/>
      <c r="H23" s="325">
        <v>6.2370000000000498</v>
      </c>
      <c r="I23" s="350"/>
      <c r="J23" s="326" t="s">
        <v>253</v>
      </c>
      <c r="K23" s="324" t="s">
        <v>104</v>
      </c>
      <c r="L23" s="288">
        <v>28</v>
      </c>
      <c r="M23" s="349">
        <v>6.28</v>
      </c>
      <c r="N23" s="288">
        <v>175.84</v>
      </c>
      <c r="O23" s="327"/>
      <c r="P23" s="328" t="e">
        <v>#VALUE!</v>
      </c>
      <c r="Q23" s="329" t="e">
        <v>#VALUE!</v>
      </c>
      <c r="R23" s="287">
        <v>0</v>
      </c>
      <c r="S23" s="287">
        <v>5.3380000000000001</v>
      </c>
      <c r="T23" s="329">
        <f t="shared" si="0"/>
        <v>149.464</v>
      </c>
      <c r="V23" s="324" t="s">
        <v>104</v>
      </c>
      <c r="W23" s="288">
        <v>28</v>
      </c>
      <c r="X23" s="287">
        <v>5.3380000000000001</v>
      </c>
      <c r="Y23" s="328">
        <f t="shared" si="1"/>
        <v>149.464</v>
      </c>
      <c r="Z23" s="18"/>
      <c r="AA23" s="336">
        <v>1</v>
      </c>
      <c r="AB23" s="337">
        <f t="shared" si="2"/>
        <v>149.464</v>
      </c>
      <c r="AC23" s="338">
        <v>1</v>
      </c>
      <c r="AD23" s="339">
        <f t="shared" si="3"/>
        <v>149.464</v>
      </c>
      <c r="AE23" s="340">
        <f t="shared" si="4"/>
        <v>0</v>
      </c>
    </row>
    <row r="24" spans="1:33" ht="45" x14ac:dyDescent="0.25">
      <c r="A24" s="15"/>
      <c r="B24" s="346" t="s">
        <v>200</v>
      </c>
      <c r="C24" s="351" t="s">
        <v>189</v>
      </c>
      <c r="D24" s="322" t="s">
        <v>25</v>
      </c>
      <c r="E24" s="392" t="s">
        <v>254</v>
      </c>
      <c r="F24" s="350"/>
      <c r="G24" s="350"/>
      <c r="H24" s="325">
        <v>6.2380000000000502</v>
      </c>
      <c r="I24" s="350"/>
      <c r="J24" s="326" t="s">
        <v>255</v>
      </c>
      <c r="K24" s="324" t="s">
        <v>139</v>
      </c>
      <c r="L24" s="288">
        <v>4</v>
      </c>
      <c r="M24" s="349">
        <v>20.71</v>
      </c>
      <c r="N24" s="288">
        <v>82.84</v>
      </c>
      <c r="O24" s="327"/>
      <c r="P24" s="328" t="e">
        <v>#VALUE!</v>
      </c>
      <c r="Q24" s="329" t="e">
        <v>#VALUE!</v>
      </c>
      <c r="R24" s="287">
        <v>0</v>
      </c>
      <c r="S24" s="287">
        <v>17.6035</v>
      </c>
      <c r="T24" s="329">
        <f t="shared" si="0"/>
        <v>70.414000000000001</v>
      </c>
      <c r="V24" s="324" t="s">
        <v>139</v>
      </c>
      <c r="W24" s="288">
        <v>4</v>
      </c>
      <c r="X24" s="287">
        <v>17.6035</v>
      </c>
      <c r="Y24" s="328">
        <f t="shared" si="1"/>
        <v>70.414000000000001</v>
      </c>
      <c r="Z24" s="18"/>
      <c r="AA24" s="336">
        <v>1</v>
      </c>
      <c r="AB24" s="337">
        <f t="shared" si="2"/>
        <v>70.414000000000001</v>
      </c>
      <c r="AC24" s="338">
        <v>1</v>
      </c>
      <c r="AD24" s="339">
        <f t="shared" si="3"/>
        <v>70.414000000000001</v>
      </c>
      <c r="AE24" s="340">
        <f t="shared" si="4"/>
        <v>0</v>
      </c>
    </row>
    <row r="25" spans="1:33" x14ac:dyDescent="0.25">
      <c r="A25" s="15"/>
      <c r="B25" s="346" t="s">
        <v>200</v>
      </c>
      <c r="C25" s="351" t="s">
        <v>72</v>
      </c>
      <c r="D25" s="322" t="s">
        <v>378</v>
      </c>
      <c r="E25" s="392"/>
      <c r="F25" s="350"/>
      <c r="G25" s="350"/>
      <c r="H25" s="325"/>
      <c r="I25" s="350"/>
      <c r="J25" s="326"/>
      <c r="K25" s="324"/>
      <c r="L25" s="288"/>
      <c r="M25" s="326"/>
      <c r="N25" s="288"/>
      <c r="O25" s="352"/>
      <c r="P25" s="326"/>
      <c r="Q25" s="286"/>
      <c r="R25" s="286"/>
      <c r="S25" s="286"/>
      <c r="T25" s="329">
        <f t="shared" si="0"/>
        <v>0</v>
      </c>
      <c r="V25" s="324"/>
      <c r="W25" s="288"/>
      <c r="X25" s="286"/>
      <c r="Y25" s="328">
        <f t="shared" si="1"/>
        <v>0</v>
      </c>
      <c r="Z25" s="18"/>
      <c r="AA25" s="336">
        <v>0</v>
      </c>
      <c r="AB25" s="337">
        <f t="shared" si="2"/>
        <v>0</v>
      </c>
      <c r="AC25" s="338">
        <v>0</v>
      </c>
      <c r="AD25" s="339">
        <f t="shared" si="3"/>
        <v>0</v>
      </c>
      <c r="AE25" s="340">
        <f t="shared" si="4"/>
        <v>0</v>
      </c>
    </row>
    <row r="26" spans="1:33" ht="75" x14ac:dyDescent="0.25">
      <c r="A26" s="15"/>
      <c r="B26" s="346" t="s">
        <v>200</v>
      </c>
      <c r="C26" s="351" t="s">
        <v>72</v>
      </c>
      <c r="D26" s="322" t="s">
        <v>25</v>
      </c>
      <c r="E26" s="392" t="s">
        <v>749</v>
      </c>
      <c r="F26" s="350"/>
      <c r="G26" s="350"/>
      <c r="H26" s="325">
        <v>3.4340000000000002</v>
      </c>
      <c r="I26" s="350"/>
      <c r="J26" s="98" t="s">
        <v>379</v>
      </c>
      <c r="K26" s="324" t="s">
        <v>79</v>
      </c>
      <c r="L26" s="288">
        <v>30</v>
      </c>
      <c r="M26" s="349">
        <v>30.56</v>
      </c>
      <c r="N26" s="288">
        <v>916.8</v>
      </c>
      <c r="O26" s="352"/>
      <c r="P26" s="328" t="e">
        <v>#VALUE!</v>
      </c>
      <c r="Q26" s="329">
        <v>916.8</v>
      </c>
      <c r="R26" s="287" t="s">
        <v>381</v>
      </c>
      <c r="S26" s="287">
        <v>30.56</v>
      </c>
      <c r="T26" s="329">
        <f t="shared" si="0"/>
        <v>916.8</v>
      </c>
      <c r="V26" s="324" t="s">
        <v>79</v>
      </c>
      <c r="W26" s="288">
        <v>45</v>
      </c>
      <c r="X26" s="287">
        <v>24.45</v>
      </c>
      <c r="Y26" s="328">
        <f t="shared" si="1"/>
        <v>1100.25</v>
      </c>
      <c r="Z26" s="18"/>
      <c r="AA26" s="336">
        <v>1</v>
      </c>
      <c r="AB26" s="337">
        <f t="shared" si="2"/>
        <v>1100.25</v>
      </c>
      <c r="AC26" s="338">
        <v>1</v>
      </c>
      <c r="AD26" s="339">
        <f t="shared" si="3"/>
        <v>1100.25</v>
      </c>
      <c r="AE26" s="340">
        <f t="shared" si="4"/>
        <v>0</v>
      </c>
    </row>
    <row r="27" spans="1:33" x14ac:dyDescent="0.25">
      <c r="A27" s="15"/>
      <c r="B27" s="346" t="s">
        <v>200</v>
      </c>
      <c r="C27" s="351" t="s">
        <v>164</v>
      </c>
      <c r="D27" s="322" t="s">
        <v>378</v>
      </c>
      <c r="E27" s="392"/>
      <c r="F27" s="350"/>
      <c r="G27" s="350"/>
      <c r="H27" s="325"/>
      <c r="I27" s="350"/>
      <c r="J27" s="326"/>
      <c r="K27" s="324"/>
      <c r="L27" s="288"/>
      <c r="M27" s="326"/>
      <c r="N27" s="288"/>
      <c r="O27" s="352"/>
      <c r="P27" s="326"/>
      <c r="Q27" s="286"/>
      <c r="R27" s="286"/>
      <c r="S27" s="286"/>
      <c r="T27" s="329">
        <f t="shared" si="0"/>
        <v>0</v>
      </c>
      <c r="V27" s="324"/>
      <c r="W27" s="288"/>
      <c r="X27" s="286"/>
      <c r="Y27" s="328">
        <f t="shared" si="1"/>
        <v>0</v>
      </c>
      <c r="Z27" s="18"/>
      <c r="AA27" s="336">
        <v>0</v>
      </c>
      <c r="AB27" s="337">
        <f t="shared" si="2"/>
        <v>0</v>
      </c>
      <c r="AC27" s="338">
        <v>0</v>
      </c>
      <c r="AD27" s="339">
        <f t="shared" si="3"/>
        <v>0</v>
      </c>
      <c r="AE27" s="340">
        <f t="shared" si="4"/>
        <v>0</v>
      </c>
    </row>
    <row r="28" spans="1:33" ht="90" x14ac:dyDescent="0.25">
      <c r="A28" s="15"/>
      <c r="B28" s="346" t="s">
        <v>200</v>
      </c>
      <c r="C28" s="351" t="s">
        <v>164</v>
      </c>
      <c r="D28" s="322" t="s">
        <v>25</v>
      </c>
      <c r="E28" s="392" t="s">
        <v>644</v>
      </c>
      <c r="F28" s="350"/>
      <c r="G28" s="350"/>
      <c r="H28" s="325">
        <v>4.8899999999999801</v>
      </c>
      <c r="I28" s="350"/>
      <c r="J28" s="326" t="s">
        <v>170</v>
      </c>
      <c r="K28" s="324" t="s">
        <v>75</v>
      </c>
      <c r="L28" s="288">
        <v>2</v>
      </c>
      <c r="M28" s="349">
        <v>29.05</v>
      </c>
      <c r="N28" s="288">
        <v>58.1</v>
      </c>
      <c r="O28" s="352"/>
      <c r="P28" s="328" t="e">
        <v>#VALUE!</v>
      </c>
      <c r="Q28" s="329" t="e">
        <v>#VALUE!</v>
      </c>
      <c r="R28" s="287">
        <v>0</v>
      </c>
      <c r="S28" s="287">
        <v>25.752824999999998</v>
      </c>
      <c r="T28" s="329">
        <f t="shared" si="0"/>
        <v>51.505649999999996</v>
      </c>
      <c r="V28" s="324" t="s">
        <v>75</v>
      </c>
      <c r="W28" s="288">
        <v>2</v>
      </c>
      <c r="X28" s="287">
        <v>25.752824999999998</v>
      </c>
      <c r="Y28" s="328">
        <f t="shared" si="1"/>
        <v>51.505649999999996</v>
      </c>
      <c r="Z28" s="18"/>
      <c r="AA28" s="336">
        <v>1</v>
      </c>
      <c r="AB28" s="337">
        <f t="shared" si="2"/>
        <v>51.505649999999996</v>
      </c>
      <c r="AC28" s="338">
        <v>1</v>
      </c>
      <c r="AD28" s="339">
        <f t="shared" si="3"/>
        <v>51.505649999999996</v>
      </c>
      <c r="AE28" s="340">
        <f t="shared" si="4"/>
        <v>0</v>
      </c>
    </row>
    <row r="29" spans="1:33" ht="90" x14ac:dyDescent="0.25">
      <c r="A29" s="15"/>
      <c r="B29" s="346" t="s">
        <v>200</v>
      </c>
      <c r="C29" s="351" t="s">
        <v>164</v>
      </c>
      <c r="D29" s="322" t="s">
        <v>25</v>
      </c>
      <c r="E29" s="392" t="s">
        <v>645</v>
      </c>
      <c r="F29" s="350"/>
      <c r="G29" s="350"/>
      <c r="H29" s="325">
        <v>4.8999999999999799</v>
      </c>
      <c r="I29" s="350"/>
      <c r="J29" s="326" t="s">
        <v>172</v>
      </c>
      <c r="K29" s="324" t="s">
        <v>75</v>
      </c>
      <c r="L29" s="288">
        <v>10</v>
      </c>
      <c r="M29" s="349">
        <v>35.61</v>
      </c>
      <c r="N29" s="288">
        <v>356.1</v>
      </c>
      <c r="O29" s="352"/>
      <c r="P29" s="328" t="e">
        <v>#VALUE!</v>
      </c>
      <c r="Q29" s="329" t="e">
        <v>#VALUE!</v>
      </c>
      <c r="R29" s="287">
        <v>0</v>
      </c>
      <c r="S29" s="287">
        <v>31.568264999999997</v>
      </c>
      <c r="T29" s="329">
        <f t="shared" si="0"/>
        <v>315.68264999999997</v>
      </c>
      <c r="V29" s="324" t="s">
        <v>75</v>
      </c>
      <c r="W29" s="288">
        <v>8</v>
      </c>
      <c r="X29" s="287">
        <v>31.568264999999997</v>
      </c>
      <c r="Y29" s="328">
        <f t="shared" si="1"/>
        <v>252.54611999999997</v>
      </c>
      <c r="Z29" s="18"/>
      <c r="AA29" s="336">
        <v>1</v>
      </c>
      <c r="AB29" s="337">
        <f t="shared" si="2"/>
        <v>252.54611999999997</v>
      </c>
      <c r="AC29" s="338">
        <v>1</v>
      </c>
      <c r="AD29" s="339">
        <f t="shared" si="3"/>
        <v>252.54611999999997</v>
      </c>
      <c r="AE29" s="340">
        <f t="shared" si="4"/>
        <v>0</v>
      </c>
    </row>
    <row r="30" spans="1:33" x14ac:dyDescent="0.25">
      <c r="A30" s="15"/>
      <c r="B30" s="346" t="s">
        <v>200</v>
      </c>
      <c r="C30" s="351" t="s">
        <v>24</v>
      </c>
      <c r="D30" s="322" t="s">
        <v>378</v>
      </c>
      <c r="E30" s="392"/>
      <c r="F30" s="350"/>
      <c r="G30" s="350"/>
      <c r="H30" s="325"/>
      <c r="I30" s="350"/>
      <c r="J30" s="326"/>
      <c r="K30" s="324"/>
      <c r="L30" s="288"/>
      <c r="M30" s="326"/>
      <c r="N30" s="288"/>
      <c r="O30" s="352"/>
      <c r="P30" s="326"/>
      <c r="Q30" s="286"/>
      <c r="R30" s="286"/>
      <c r="S30" s="286"/>
      <c r="T30" s="329">
        <f t="shared" si="0"/>
        <v>0</v>
      </c>
      <c r="V30" s="324"/>
      <c r="W30" s="288"/>
      <c r="X30" s="286"/>
      <c r="Y30" s="328">
        <f t="shared" si="1"/>
        <v>0</v>
      </c>
      <c r="Z30" s="18"/>
      <c r="AA30" s="336">
        <v>0</v>
      </c>
      <c r="AB30" s="337">
        <f t="shared" si="2"/>
        <v>0</v>
      </c>
      <c r="AC30" s="338">
        <v>0</v>
      </c>
      <c r="AD30" s="339">
        <f t="shared" si="3"/>
        <v>0</v>
      </c>
      <c r="AE30" s="340">
        <f t="shared" si="4"/>
        <v>0</v>
      </c>
    </row>
    <row r="31" spans="1:33" ht="120" x14ac:dyDescent="0.25">
      <c r="A31" s="21"/>
      <c r="B31" s="321" t="s">
        <v>200</v>
      </c>
      <c r="C31" s="321" t="s">
        <v>24</v>
      </c>
      <c r="D31" s="322" t="s">
        <v>25</v>
      </c>
      <c r="E31" s="392" t="s">
        <v>26</v>
      </c>
      <c r="F31" s="324"/>
      <c r="G31" s="324"/>
      <c r="H31" s="325">
        <v>2.1</v>
      </c>
      <c r="I31" s="324"/>
      <c r="J31" s="326" t="s">
        <v>27</v>
      </c>
      <c r="K31" s="324" t="s">
        <v>28</v>
      </c>
      <c r="L31" s="288">
        <v>70</v>
      </c>
      <c r="M31" s="118">
        <v>12.92</v>
      </c>
      <c r="N31" s="119">
        <v>904.4</v>
      </c>
      <c r="O31" s="327"/>
      <c r="P31" s="328" t="e">
        <v>#VALUE!</v>
      </c>
      <c r="Q31" s="329" t="e">
        <v>#VALUE!</v>
      </c>
      <c r="R31" s="287">
        <v>0</v>
      </c>
      <c r="S31" s="287">
        <v>16.4084</v>
      </c>
      <c r="T31" s="329">
        <f t="shared" si="0"/>
        <v>1148.588</v>
      </c>
      <c r="V31" s="324" t="s">
        <v>28</v>
      </c>
      <c r="W31" s="288">
        <v>190</v>
      </c>
      <c r="X31" s="287">
        <v>16.4084</v>
      </c>
      <c r="Y31" s="328">
        <f t="shared" si="1"/>
        <v>3117.596</v>
      </c>
      <c r="Z31" s="18"/>
      <c r="AA31" s="336">
        <v>1</v>
      </c>
      <c r="AB31" s="337">
        <f t="shared" si="2"/>
        <v>3117.596</v>
      </c>
      <c r="AC31" s="338">
        <v>1</v>
      </c>
      <c r="AD31" s="339">
        <f t="shared" si="3"/>
        <v>3117.596</v>
      </c>
      <c r="AE31" s="340">
        <f t="shared" si="4"/>
        <v>0</v>
      </c>
    </row>
    <row r="32" spans="1:33" ht="30" x14ac:dyDescent="0.25">
      <c r="A32" s="21"/>
      <c r="B32" s="321" t="s">
        <v>200</v>
      </c>
      <c r="C32" s="321" t="s">
        <v>24</v>
      </c>
      <c r="D32" s="322" t="s">
        <v>25</v>
      </c>
      <c r="E32" s="392" t="s">
        <v>29</v>
      </c>
      <c r="F32" s="324"/>
      <c r="G32" s="324"/>
      <c r="H32" s="325">
        <v>2.5</v>
      </c>
      <c r="I32" s="324"/>
      <c r="J32" s="326" t="s">
        <v>30</v>
      </c>
      <c r="K32" s="324" t="s">
        <v>31</v>
      </c>
      <c r="L32" s="288">
        <v>1</v>
      </c>
      <c r="M32" s="118">
        <v>420</v>
      </c>
      <c r="N32" s="119">
        <v>420</v>
      </c>
      <c r="O32" s="327"/>
      <c r="P32" s="328" t="e">
        <v>#VALUE!</v>
      </c>
      <c r="Q32" s="329" t="e">
        <v>#VALUE!</v>
      </c>
      <c r="R32" s="287">
        <v>0</v>
      </c>
      <c r="S32" s="287">
        <v>533.4</v>
      </c>
      <c r="T32" s="329">
        <f t="shared" si="0"/>
        <v>533.4</v>
      </c>
      <c r="V32" s="324" t="s">
        <v>31</v>
      </c>
      <c r="W32" s="288">
        <v>1</v>
      </c>
      <c r="X32" s="287">
        <v>533.4</v>
      </c>
      <c r="Y32" s="328">
        <f t="shared" si="1"/>
        <v>533.4</v>
      </c>
      <c r="Z32" s="18"/>
      <c r="AA32" s="336">
        <v>1</v>
      </c>
      <c r="AB32" s="337">
        <f t="shared" si="2"/>
        <v>533.4</v>
      </c>
      <c r="AC32" s="338">
        <v>1</v>
      </c>
      <c r="AD32" s="339">
        <f t="shared" si="3"/>
        <v>533.4</v>
      </c>
      <c r="AE32" s="340">
        <f t="shared" si="4"/>
        <v>0</v>
      </c>
    </row>
    <row r="33" spans="1:32" ht="60" x14ac:dyDescent="0.25">
      <c r="A33" s="21"/>
      <c r="B33" s="321" t="s">
        <v>200</v>
      </c>
      <c r="C33" s="321" t="s">
        <v>24</v>
      </c>
      <c r="D33" s="322" t="s">
        <v>25</v>
      </c>
      <c r="E33" s="392" t="s">
        <v>382</v>
      </c>
      <c r="F33" s="324"/>
      <c r="G33" s="324"/>
      <c r="H33" s="325"/>
      <c r="I33" s="324"/>
      <c r="J33" s="326" t="s">
        <v>383</v>
      </c>
      <c r="K33" s="324" t="s">
        <v>31</v>
      </c>
      <c r="L33" s="288"/>
      <c r="M33" s="118">
        <v>4.8300000000000003E-2</v>
      </c>
      <c r="N33" s="119">
        <v>0</v>
      </c>
      <c r="O33" s="327"/>
      <c r="P33" s="328" t="e">
        <v>#VALUE!</v>
      </c>
      <c r="Q33" s="329" t="e">
        <v>#VALUE!</v>
      </c>
      <c r="R33" s="287" t="e">
        <v>#N/A</v>
      </c>
      <c r="S33" s="287" t="e">
        <v>#N/A</v>
      </c>
      <c r="T33" s="329"/>
      <c r="V33" s="324" t="s">
        <v>416</v>
      </c>
      <c r="W33" s="288">
        <v>12.3</v>
      </c>
      <c r="X33" s="369">
        <f>SUM(Y31+Y32+Y48+Y50)*0.0483</f>
        <v>262.0128168</v>
      </c>
      <c r="Y33" s="328">
        <f>X33*W33</f>
        <v>3222.7576466400001</v>
      </c>
      <c r="Z33" s="18"/>
      <c r="AA33" s="336">
        <v>1</v>
      </c>
      <c r="AB33" s="337">
        <f t="shared" si="2"/>
        <v>3222.7576466400001</v>
      </c>
      <c r="AC33" s="338">
        <v>0</v>
      </c>
      <c r="AD33" s="339">
        <f t="shared" si="3"/>
        <v>0</v>
      </c>
      <c r="AE33" s="340">
        <f t="shared" si="4"/>
        <v>3222.7576466400001</v>
      </c>
      <c r="AF33" s="624" t="s">
        <v>793</v>
      </c>
    </row>
    <row r="34" spans="1:32" x14ac:dyDescent="0.25">
      <c r="A34" s="21"/>
      <c r="B34" s="320" t="s">
        <v>200</v>
      </c>
      <c r="C34" s="321" t="s">
        <v>312</v>
      </c>
      <c r="D34" s="322" t="s">
        <v>378</v>
      </c>
      <c r="E34" s="392"/>
      <c r="F34" s="324"/>
      <c r="G34" s="324"/>
      <c r="H34" s="325"/>
      <c r="I34" s="324"/>
      <c r="J34" s="326"/>
      <c r="K34" s="324"/>
      <c r="L34" s="288"/>
      <c r="M34" s="326"/>
      <c r="N34" s="119"/>
      <c r="O34" s="327"/>
      <c r="P34" s="347"/>
      <c r="Q34" s="348"/>
      <c r="R34" s="348"/>
      <c r="S34" s="348"/>
      <c r="T34" s="329">
        <f t="shared" si="0"/>
        <v>0</v>
      </c>
      <c r="V34" s="324"/>
      <c r="W34" s="288"/>
      <c r="X34" s="348"/>
      <c r="Y34" s="328">
        <f t="shared" ref="Y34:Y35" si="5">W34*X34</f>
        <v>0</v>
      </c>
      <c r="Z34" s="18"/>
      <c r="AA34" s="336">
        <v>0</v>
      </c>
      <c r="AB34" s="337">
        <f t="shared" si="2"/>
        <v>0</v>
      </c>
      <c r="AC34" s="338">
        <v>0</v>
      </c>
      <c r="AD34" s="339">
        <f t="shared" si="3"/>
        <v>0</v>
      </c>
      <c r="AE34" s="340">
        <f t="shared" si="4"/>
        <v>0</v>
      </c>
    </row>
    <row r="35" spans="1:32" ht="15.75" x14ac:dyDescent="0.25">
      <c r="A35" s="15"/>
      <c r="B35" s="85" t="s">
        <v>200</v>
      </c>
      <c r="C35" s="88" t="s">
        <v>341</v>
      </c>
      <c r="D35" s="87" t="s">
        <v>378</v>
      </c>
      <c r="E35" s="390"/>
      <c r="F35" s="350"/>
      <c r="G35" s="350"/>
      <c r="H35" s="89"/>
      <c r="I35" s="350"/>
      <c r="J35" s="88"/>
      <c r="K35" s="90"/>
      <c r="L35" s="288"/>
      <c r="M35" s="91"/>
      <c r="N35" s="119"/>
      <c r="O35" s="327"/>
      <c r="P35" s="347"/>
      <c r="Q35" s="348"/>
      <c r="R35" s="348"/>
      <c r="S35" s="348"/>
      <c r="T35" s="329">
        <f t="shared" si="0"/>
        <v>0</v>
      </c>
      <c r="V35" s="90"/>
      <c r="W35" s="288"/>
      <c r="X35" s="348"/>
      <c r="Y35" s="328">
        <f t="shared" si="5"/>
        <v>0</v>
      </c>
      <c r="Z35" s="18"/>
      <c r="AA35" s="336">
        <v>0</v>
      </c>
      <c r="AB35" s="337">
        <f t="shared" si="2"/>
        <v>0</v>
      </c>
      <c r="AC35" s="338">
        <v>0</v>
      </c>
      <c r="AD35" s="339">
        <f t="shared" si="3"/>
        <v>0</v>
      </c>
      <c r="AE35" s="340">
        <f t="shared" si="4"/>
        <v>0</v>
      </c>
    </row>
    <row r="36" spans="1:32" ht="45" x14ac:dyDescent="0.25">
      <c r="A36" s="15"/>
      <c r="B36" s="85" t="s">
        <v>200</v>
      </c>
      <c r="C36" s="88" t="s">
        <v>341</v>
      </c>
      <c r="D36" s="87" t="s">
        <v>25</v>
      </c>
      <c r="E36" s="390" t="s">
        <v>364</v>
      </c>
      <c r="F36" s="324"/>
      <c r="G36" s="324"/>
      <c r="H36" s="89">
        <v>93</v>
      </c>
      <c r="I36" s="324"/>
      <c r="J36" s="88" t="s">
        <v>365</v>
      </c>
      <c r="K36" s="324" t="s">
        <v>311</v>
      </c>
      <c r="L36" s="92">
        <v>1</v>
      </c>
      <c r="M36" s="91">
        <v>550</v>
      </c>
      <c r="N36" s="93">
        <v>550</v>
      </c>
      <c r="O36" s="327"/>
      <c r="P36" s="328" t="e">
        <v>#VALUE!</v>
      </c>
      <c r="Q36" s="329" t="e">
        <v>#VALUE!</v>
      </c>
      <c r="R36" s="287">
        <v>0</v>
      </c>
      <c r="S36" s="287">
        <v>440</v>
      </c>
      <c r="T36" s="329">
        <f t="shared" si="0"/>
        <v>440</v>
      </c>
      <c r="V36" s="324" t="s">
        <v>311</v>
      </c>
      <c r="W36" s="92">
        <v>1</v>
      </c>
      <c r="X36" s="287">
        <v>440</v>
      </c>
      <c r="Y36" s="328">
        <f>X36*W36</f>
        <v>440</v>
      </c>
      <c r="Z36" s="18"/>
      <c r="AA36" s="336">
        <v>0</v>
      </c>
      <c r="AB36" s="337">
        <f t="shared" si="2"/>
        <v>0</v>
      </c>
      <c r="AC36" s="338">
        <v>0</v>
      </c>
      <c r="AD36" s="339">
        <f t="shared" si="3"/>
        <v>0</v>
      </c>
      <c r="AE36" s="340">
        <f t="shared" si="4"/>
        <v>0</v>
      </c>
    </row>
    <row r="37" spans="1:32" ht="45" x14ac:dyDescent="0.25">
      <c r="A37" s="15"/>
      <c r="B37" s="85" t="s">
        <v>200</v>
      </c>
      <c r="C37" s="88" t="s">
        <v>341</v>
      </c>
      <c r="D37" s="87" t="s">
        <v>25</v>
      </c>
      <c r="E37" s="390" t="s">
        <v>352</v>
      </c>
      <c r="F37" s="350"/>
      <c r="G37" s="350"/>
      <c r="H37" s="89">
        <v>104</v>
      </c>
      <c r="I37" s="350"/>
      <c r="J37" s="88" t="s">
        <v>353</v>
      </c>
      <c r="K37" s="90" t="s">
        <v>311</v>
      </c>
      <c r="L37" s="92">
        <v>2</v>
      </c>
      <c r="M37" s="91">
        <v>3.44</v>
      </c>
      <c r="N37" s="93">
        <v>6.88</v>
      </c>
      <c r="O37" s="327"/>
      <c r="P37" s="328" t="e">
        <v>#VALUE!</v>
      </c>
      <c r="Q37" s="329" t="e">
        <v>#VALUE!</v>
      </c>
      <c r="R37" s="287">
        <v>0</v>
      </c>
      <c r="S37" s="287">
        <v>3.0495599999999996</v>
      </c>
      <c r="T37" s="329">
        <f t="shared" si="0"/>
        <v>6.0991199999999992</v>
      </c>
      <c r="V37" s="90" t="s">
        <v>311</v>
      </c>
      <c r="W37" s="92">
        <v>2</v>
      </c>
      <c r="X37" s="287">
        <v>3.0495599999999996</v>
      </c>
      <c r="Y37" s="328">
        <f t="shared" ref="Y37:Y62" si="6">X37*W37</f>
        <v>6.0991199999999992</v>
      </c>
      <c r="Z37" s="18"/>
      <c r="AA37" s="336">
        <v>0</v>
      </c>
      <c r="AB37" s="337">
        <f t="shared" si="2"/>
        <v>0</v>
      </c>
      <c r="AC37" s="338">
        <v>0</v>
      </c>
      <c r="AD37" s="339">
        <f t="shared" si="3"/>
        <v>0</v>
      </c>
      <c r="AE37" s="340">
        <f t="shared" si="4"/>
        <v>0</v>
      </c>
    </row>
    <row r="38" spans="1:32" ht="90" x14ac:dyDescent="0.25">
      <c r="A38" s="15"/>
      <c r="B38" s="85" t="s">
        <v>200</v>
      </c>
      <c r="C38" s="88" t="s">
        <v>341</v>
      </c>
      <c r="D38" s="87" t="s">
        <v>25</v>
      </c>
      <c r="E38" s="390" t="s">
        <v>366</v>
      </c>
      <c r="F38" s="350"/>
      <c r="G38" s="350"/>
      <c r="H38" s="89">
        <v>115</v>
      </c>
      <c r="I38" s="350"/>
      <c r="J38" s="88" t="s">
        <v>367</v>
      </c>
      <c r="K38" s="90" t="s">
        <v>311</v>
      </c>
      <c r="L38" s="92">
        <v>2</v>
      </c>
      <c r="M38" s="91">
        <v>70.11</v>
      </c>
      <c r="N38" s="93">
        <v>140.22</v>
      </c>
      <c r="O38" s="327"/>
      <c r="P38" s="328" t="e">
        <v>#VALUE!</v>
      </c>
      <c r="Q38" s="329" t="e">
        <v>#VALUE!</v>
      </c>
      <c r="R38" s="287">
        <v>0</v>
      </c>
      <c r="S38" s="287">
        <v>56.088000000000001</v>
      </c>
      <c r="T38" s="329">
        <f t="shared" si="0"/>
        <v>112.176</v>
      </c>
      <c r="V38" s="90" t="s">
        <v>311</v>
      </c>
      <c r="W38" s="92">
        <v>2</v>
      </c>
      <c r="X38" s="287">
        <v>56.088000000000001</v>
      </c>
      <c r="Y38" s="328">
        <f t="shared" si="6"/>
        <v>112.176</v>
      </c>
      <c r="Z38" s="18"/>
      <c r="AA38" s="336">
        <v>0</v>
      </c>
      <c r="AB38" s="337">
        <f t="shared" si="2"/>
        <v>0</v>
      </c>
      <c r="AC38" s="338">
        <v>0</v>
      </c>
      <c r="AD38" s="339">
        <f t="shared" si="3"/>
        <v>0</v>
      </c>
      <c r="AE38" s="340">
        <f t="shared" si="4"/>
        <v>0</v>
      </c>
    </row>
    <row r="39" spans="1:32" ht="30" x14ac:dyDescent="0.25">
      <c r="A39" s="15"/>
      <c r="B39" s="85" t="s">
        <v>200</v>
      </c>
      <c r="C39" s="88" t="s">
        <v>341</v>
      </c>
      <c r="D39" s="87" t="s">
        <v>25</v>
      </c>
      <c r="E39" s="450" t="s">
        <v>354</v>
      </c>
      <c r="F39" s="350"/>
      <c r="G39" s="350"/>
      <c r="H39" s="89">
        <v>175</v>
      </c>
      <c r="I39" s="350"/>
      <c r="J39" s="95" t="s">
        <v>355</v>
      </c>
      <c r="K39" s="90" t="s">
        <v>311</v>
      </c>
      <c r="L39" s="92">
        <v>1</v>
      </c>
      <c r="M39" s="91">
        <v>9.81</v>
      </c>
      <c r="N39" s="93">
        <v>9.81</v>
      </c>
      <c r="O39" s="327"/>
      <c r="P39" s="328" t="e">
        <v>#VALUE!</v>
      </c>
      <c r="Q39" s="329" t="e">
        <v>#VALUE!</v>
      </c>
      <c r="R39" s="287">
        <v>0</v>
      </c>
      <c r="S39" s="287">
        <v>8.6965649999999997</v>
      </c>
      <c r="T39" s="329">
        <f t="shared" si="0"/>
        <v>8.6965649999999997</v>
      </c>
      <c r="V39" s="90" t="s">
        <v>311</v>
      </c>
      <c r="W39" s="92">
        <v>1</v>
      </c>
      <c r="X39" s="287">
        <v>8.6965649999999997</v>
      </c>
      <c r="Y39" s="328">
        <f t="shared" si="6"/>
        <v>8.6965649999999997</v>
      </c>
      <c r="Z39" s="18"/>
      <c r="AA39" s="336">
        <v>0</v>
      </c>
      <c r="AB39" s="337">
        <f t="shared" si="2"/>
        <v>0</v>
      </c>
      <c r="AC39" s="338">
        <v>0</v>
      </c>
      <c r="AD39" s="339">
        <f t="shared" si="3"/>
        <v>0</v>
      </c>
      <c r="AE39" s="340">
        <f t="shared" si="4"/>
        <v>0</v>
      </c>
    </row>
    <row r="40" spans="1:32" ht="90" x14ac:dyDescent="0.25">
      <c r="A40" s="15"/>
      <c r="B40" s="85" t="s">
        <v>200</v>
      </c>
      <c r="C40" s="88" t="s">
        <v>341</v>
      </c>
      <c r="D40" s="87" t="s">
        <v>25</v>
      </c>
      <c r="E40" s="450" t="s">
        <v>370</v>
      </c>
      <c r="F40" s="350"/>
      <c r="G40" s="350"/>
      <c r="H40" s="89">
        <v>186</v>
      </c>
      <c r="I40" s="350"/>
      <c r="J40" s="96" t="s">
        <v>371</v>
      </c>
      <c r="K40" s="90" t="s">
        <v>311</v>
      </c>
      <c r="L40" s="92">
        <v>1</v>
      </c>
      <c r="M40" s="91">
        <v>86.88</v>
      </c>
      <c r="N40" s="93">
        <v>86.88</v>
      </c>
      <c r="O40" s="327"/>
      <c r="P40" s="328" t="e">
        <v>#VALUE!</v>
      </c>
      <c r="Q40" s="329" t="e">
        <v>#VALUE!</v>
      </c>
      <c r="R40" s="287">
        <v>0</v>
      </c>
      <c r="S40" s="287">
        <v>69.504000000000005</v>
      </c>
      <c r="T40" s="329">
        <f t="shared" si="0"/>
        <v>69.504000000000005</v>
      </c>
      <c r="V40" s="90" t="s">
        <v>311</v>
      </c>
      <c r="W40" s="92">
        <v>1</v>
      </c>
      <c r="X40" s="287">
        <v>69.504000000000005</v>
      </c>
      <c r="Y40" s="328">
        <f t="shared" si="6"/>
        <v>69.504000000000005</v>
      </c>
      <c r="Z40" s="18"/>
      <c r="AA40" s="336">
        <v>0</v>
      </c>
      <c r="AB40" s="337">
        <f t="shared" si="2"/>
        <v>0</v>
      </c>
      <c r="AC40" s="338">
        <v>0</v>
      </c>
      <c r="AD40" s="339">
        <f t="shared" si="3"/>
        <v>0</v>
      </c>
      <c r="AE40" s="340">
        <f t="shared" si="4"/>
        <v>0</v>
      </c>
    </row>
    <row r="41" spans="1:32" ht="30" x14ac:dyDescent="0.25">
      <c r="A41" s="15"/>
      <c r="B41" s="85" t="s">
        <v>200</v>
      </c>
      <c r="C41" s="88" t="s">
        <v>341</v>
      </c>
      <c r="D41" s="87" t="s">
        <v>25</v>
      </c>
      <c r="E41" s="385" t="s">
        <v>750</v>
      </c>
      <c r="F41" s="350"/>
      <c r="G41" s="350"/>
      <c r="H41" s="89">
        <v>190</v>
      </c>
      <c r="I41" s="350"/>
      <c r="J41" s="98" t="s">
        <v>379</v>
      </c>
      <c r="K41" s="90" t="s">
        <v>311</v>
      </c>
      <c r="L41" s="92">
        <v>1</v>
      </c>
      <c r="M41" s="99">
        <v>1500</v>
      </c>
      <c r="N41" s="93">
        <v>1500</v>
      </c>
      <c r="O41" s="327"/>
      <c r="P41" s="328" t="e">
        <v>#VALUE!</v>
      </c>
      <c r="Q41" s="329">
        <v>1500</v>
      </c>
      <c r="R41" s="287" t="s">
        <v>381</v>
      </c>
      <c r="S41" s="287">
        <v>1500</v>
      </c>
      <c r="T41" s="329">
        <f t="shared" si="0"/>
        <v>1500</v>
      </c>
      <c r="V41" s="90" t="s">
        <v>311</v>
      </c>
      <c r="W41" s="92">
        <v>1</v>
      </c>
      <c r="X41" s="287">
        <v>1500</v>
      </c>
      <c r="Y41" s="328">
        <f t="shared" si="6"/>
        <v>1500</v>
      </c>
      <c r="Z41" s="18"/>
      <c r="AA41" s="336">
        <v>0</v>
      </c>
      <c r="AB41" s="337">
        <f t="shared" si="2"/>
        <v>0</v>
      </c>
      <c r="AC41" s="338">
        <v>0</v>
      </c>
      <c r="AD41" s="339">
        <f t="shared" si="3"/>
        <v>0</v>
      </c>
      <c r="AE41" s="340">
        <f t="shared" si="4"/>
        <v>0</v>
      </c>
    </row>
    <row r="42" spans="1:32" ht="30" x14ac:dyDescent="0.25">
      <c r="A42" s="15"/>
      <c r="B42" s="85" t="s">
        <v>200</v>
      </c>
      <c r="C42" s="88" t="s">
        <v>341</v>
      </c>
      <c r="D42" s="87" t="s">
        <v>25</v>
      </c>
      <c r="E42" s="385" t="s">
        <v>751</v>
      </c>
      <c r="F42" s="350"/>
      <c r="G42" s="350"/>
      <c r="H42" s="89">
        <v>191</v>
      </c>
      <c r="I42" s="350"/>
      <c r="J42" s="98" t="s">
        <v>379</v>
      </c>
      <c r="K42" s="90" t="s">
        <v>311</v>
      </c>
      <c r="L42" s="92">
        <v>1</v>
      </c>
      <c r="M42" s="99">
        <v>100</v>
      </c>
      <c r="N42" s="93">
        <v>100</v>
      </c>
      <c r="O42" s="327"/>
      <c r="P42" s="328" t="e">
        <v>#VALUE!</v>
      </c>
      <c r="Q42" s="329">
        <v>100</v>
      </c>
      <c r="R42" s="287" t="s">
        <v>381</v>
      </c>
      <c r="S42" s="287">
        <v>100</v>
      </c>
      <c r="T42" s="329">
        <f t="shared" si="0"/>
        <v>100</v>
      </c>
      <c r="V42" s="90" t="s">
        <v>311</v>
      </c>
      <c r="W42" s="92">
        <v>1</v>
      </c>
      <c r="X42" s="287">
        <v>100</v>
      </c>
      <c r="Y42" s="328">
        <f t="shared" si="6"/>
        <v>100</v>
      </c>
      <c r="Z42" s="18"/>
      <c r="AA42" s="336">
        <v>0</v>
      </c>
      <c r="AB42" s="337">
        <f t="shared" si="2"/>
        <v>0</v>
      </c>
      <c r="AC42" s="338">
        <v>0</v>
      </c>
      <c r="AD42" s="339">
        <f t="shared" si="3"/>
        <v>0</v>
      </c>
      <c r="AE42" s="340">
        <f t="shared" si="4"/>
        <v>0</v>
      </c>
    </row>
    <row r="43" spans="1:32" ht="15.75" x14ac:dyDescent="0.25">
      <c r="A43" s="15"/>
      <c r="B43" s="85" t="s">
        <v>200</v>
      </c>
      <c r="C43" s="88" t="s">
        <v>341</v>
      </c>
      <c r="D43" s="87" t="s">
        <v>25</v>
      </c>
      <c r="E43" s="385" t="s">
        <v>752</v>
      </c>
      <c r="F43" s="350"/>
      <c r="G43" s="350"/>
      <c r="H43" s="89">
        <v>192</v>
      </c>
      <c r="I43" s="350"/>
      <c r="J43" s="98" t="s">
        <v>379</v>
      </c>
      <c r="K43" s="90" t="s">
        <v>311</v>
      </c>
      <c r="L43" s="92">
        <v>1</v>
      </c>
      <c r="M43" s="99">
        <v>100</v>
      </c>
      <c r="N43" s="93">
        <v>100</v>
      </c>
      <c r="O43" s="327"/>
      <c r="P43" s="328" t="e">
        <v>#VALUE!</v>
      </c>
      <c r="Q43" s="329">
        <v>100</v>
      </c>
      <c r="R43" s="287" t="s">
        <v>381</v>
      </c>
      <c r="S43" s="287">
        <v>100</v>
      </c>
      <c r="T43" s="329">
        <f t="shared" si="0"/>
        <v>100</v>
      </c>
      <c r="V43" s="90" t="s">
        <v>311</v>
      </c>
      <c r="W43" s="92">
        <v>1</v>
      </c>
      <c r="X43" s="287">
        <v>100</v>
      </c>
      <c r="Y43" s="328">
        <f t="shared" si="6"/>
        <v>100</v>
      </c>
      <c r="Z43" s="18"/>
      <c r="AA43" s="336">
        <v>0</v>
      </c>
      <c r="AB43" s="337">
        <f t="shared" si="2"/>
        <v>0</v>
      </c>
      <c r="AC43" s="338">
        <v>0</v>
      </c>
      <c r="AD43" s="339">
        <f t="shared" si="3"/>
        <v>0</v>
      </c>
      <c r="AE43" s="340">
        <f t="shared" si="4"/>
        <v>0</v>
      </c>
    </row>
    <row r="44" spans="1:32" ht="15.75" x14ac:dyDescent="0.25">
      <c r="A44" s="21"/>
      <c r="B44" s="85" t="s">
        <v>200</v>
      </c>
      <c r="C44" s="88" t="s">
        <v>341</v>
      </c>
      <c r="D44" s="87" t="s">
        <v>25</v>
      </c>
      <c r="E44" s="385" t="s">
        <v>753</v>
      </c>
      <c r="F44" s="324"/>
      <c r="G44" s="324"/>
      <c r="H44" s="89">
        <v>193</v>
      </c>
      <c r="I44" s="324"/>
      <c r="J44" s="98" t="s">
        <v>379</v>
      </c>
      <c r="K44" s="90" t="s">
        <v>311</v>
      </c>
      <c r="L44" s="92">
        <v>1</v>
      </c>
      <c r="M44" s="99">
        <v>100</v>
      </c>
      <c r="N44" s="93">
        <v>100</v>
      </c>
      <c r="O44" s="327"/>
      <c r="P44" s="328" t="e">
        <v>#VALUE!</v>
      </c>
      <c r="Q44" s="329">
        <v>100</v>
      </c>
      <c r="R44" s="287" t="s">
        <v>381</v>
      </c>
      <c r="S44" s="287">
        <v>100</v>
      </c>
      <c r="T44" s="329">
        <f t="shared" si="0"/>
        <v>100</v>
      </c>
      <c r="V44" s="90" t="s">
        <v>311</v>
      </c>
      <c r="W44" s="92">
        <v>1</v>
      </c>
      <c r="X44" s="287">
        <v>100</v>
      </c>
      <c r="Y44" s="328">
        <f t="shared" si="6"/>
        <v>100</v>
      </c>
      <c r="Z44" s="18"/>
      <c r="AA44" s="336">
        <v>0</v>
      </c>
      <c r="AB44" s="337">
        <f t="shared" si="2"/>
        <v>0</v>
      </c>
      <c r="AC44" s="338">
        <v>0</v>
      </c>
      <c r="AD44" s="339">
        <f t="shared" si="3"/>
        <v>0</v>
      </c>
      <c r="AE44" s="340">
        <f t="shared" si="4"/>
        <v>0</v>
      </c>
    </row>
    <row r="45" spans="1:32" ht="15.75" x14ac:dyDescent="0.25">
      <c r="A45" s="21"/>
      <c r="B45" s="85" t="s">
        <v>200</v>
      </c>
      <c r="C45" s="88" t="s">
        <v>341</v>
      </c>
      <c r="D45" s="87"/>
      <c r="E45" s="385" t="s">
        <v>754</v>
      </c>
      <c r="F45" s="324"/>
      <c r="G45" s="324"/>
      <c r="H45" s="89">
        <v>194</v>
      </c>
      <c r="I45" s="324"/>
      <c r="J45" s="98" t="s">
        <v>379</v>
      </c>
      <c r="K45" s="90" t="s">
        <v>311</v>
      </c>
      <c r="L45" s="92">
        <v>1</v>
      </c>
      <c r="M45" s="99">
        <v>350</v>
      </c>
      <c r="N45" s="93">
        <v>350</v>
      </c>
      <c r="O45" s="327"/>
      <c r="P45" s="328" t="e">
        <v>#VALUE!</v>
      </c>
      <c r="Q45" s="329">
        <v>350</v>
      </c>
      <c r="R45" s="287" t="s">
        <v>381</v>
      </c>
      <c r="S45" s="287">
        <v>350</v>
      </c>
      <c r="T45" s="329">
        <f t="shared" si="0"/>
        <v>350</v>
      </c>
      <c r="V45" s="90" t="s">
        <v>311</v>
      </c>
      <c r="W45" s="92">
        <v>1</v>
      </c>
      <c r="X45" s="287">
        <v>350</v>
      </c>
      <c r="Y45" s="328">
        <f t="shared" si="6"/>
        <v>350</v>
      </c>
      <c r="Z45" s="18"/>
      <c r="AA45" s="336">
        <v>0</v>
      </c>
      <c r="AB45" s="337">
        <f t="shared" si="2"/>
        <v>0</v>
      </c>
      <c r="AC45" s="338">
        <v>0</v>
      </c>
      <c r="AD45" s="339">
        <f t="shared" si="3"/>
        <v>0</v>
      </c>
      <c r="AE45" s="340">
        <f t="shared" si="4"/>
        <v>0</v>
      </c>
    </row>
    <row r="46" spans="1:32" ht="90" x14ac:dyDescent="0.25">
      <c r="A46" s="21"/>
      <c r="B46" s="346" t="s">
        <v>200</v>
      </c>
      <c r="C46" s="351" t="s">
        <v>164</v>
      </c>
      <c r="D46" s="384"/>
      <c r="E46" s="412" t="s">
        <v>718</v>
      </c>
      <c r="F46" s="324"/>
      <c r="G46" s="324"/>
      <c r="H46" s="89"/>
      <c r="I46" s="324"/>
      <c r="J46" s="98"/>
      <c r="K46" s="90"/>
      <c r="L46" s="92"/>
      <c r="M46" s="99"/>
      <c r="N46" s="93"/>
      <c r="O46" s="327"/>
      <c r="P46" s="328"/>
      <c r="Q46" s="329"/>
      <c r="R46" s="287"/>
      <c r="S46" s="287"/>
      <c r="T46" s="329">
        <f t="shared" si="0"/>
        <v>0</v>
      </c>
      <c r="V46" s="404" t="s">
        <v>160</v>
      </c>
      <c r="W46" s="373">
        <v>8</v>
      </c>
      <c r="X46" s="398">
        <v>385.24</v>
      </c>
      <c r="Y46" s="328">
        <f t="shared" si="6"/>
        <v>3081.92</v>
      </c>
      <c r="Z46" s="18"/>
      <c r="AA46" s="336">
        <v>0</v>
      </c>
      <c r="AB46" s="337">
        <f t="shared" ref="AB46:AB62" si="7">Y46*AA46</f>
        <v>0</v>
      </c>
      <c r="AC46" s="338">
        <v>0</v>
      </c>
      <c r="AD46" s="339">
        <f t="shared" ref="AD46:AD62" si="8">Y46*AC46</f>
        <v>0</v>
      </c>
      <c r="AE46" s="340">
        <f t="shared" ref="AE46:AE62" si="9">AB46-AD46</f>
        <v>0</v>
      </c>
    </row>
    <row r="47" spans="1:32" x14ac:dyDescent="0.25">
      <c r="A47" s="21"/>
      <c r="B47" s="346" t="s">
        <v>200</v>
      </c>
      <c r="C47" s="351" t="s">
        <v>164</v>
      </c>
      <c r="D47" s="384"/>
      <c r="E47" s="412" t="s">
        <v>682</v>
      </c>
      <c r="F47" s="324"/>
      <c r="G47" s="324"/>
      <c r="H47" s="89"/>
      <c r="I47" s="324"/>
      <c r="J47" s="98"/>
      <c r="K47" s="90"/>
      <c r="L47" s="92"/>
      <c r="M47" s="99"/>
      <c r="N47" s="93"/>
      <c r="O47" s="327"/>
      <c r="P47" s="328"/>
      <c r="Q47" s="329"/>
      <c r="R47" s="287"/>
      <c r="S47" s="287"/>
      <c r="T47" s="329">
        <f t="shared" si="0"/>
        <v>0</v>
      </c>
      <c r="V47" s="404" t="s">
        <v>311</v>
      </c>
      <c r="W47" s="373">
        <v>1</v>
      </c>
      <c r="X47" s="398">
        <v>300</v>
      </c>
      <c r="Y47" s="328">
        <f t="shared" si="6"/>
        <v>300</v>
      </c>
      <c r="Z47" s="18"/>
      <c r="AA47" s="336">
        <v>0</v>
      </c>
      <c r="AB47" s="337">
        <f t="shared" si="7"/>
        <v>0</v>
      </c>
      <c r="AC47" s="338">
        <v>0</v>
      </c>
      <c r="AD47" s="339">
        <f t="shared" si="8"/>
        <v>0</v>
      </c>
      <c r="AE47" s="340">
        <f t="shared" si="9"/>
        <v>0</v>
      </c>
    </row>
    <row r="48" spans="1:32" x14ac:dyDescent="0.25">
      <c r="A48" s="21"/>
      <c r="B48" s="346" t="s">
        <v>200</v>
      </c>
      <c r="C48" s="390" t="s">
        <v>24</v>
      </c>
      <c r="D48" s="384"/>
      <c r="E48" s="412" t="s">
        <v>38</v>
      </c>
      <c r="F48" s="324"/>
      <c r="G48" s="324"/>
      <c r="H48" s="89"/>
      <c r="I48" s="324"/>
      <c r="J48" s="98"/>
      <c r="K48" s="90"/>
      <c r="L48" s="92"/>
      <c r="M48" s="99"/>
      <c r="N48" s="93"/>
      <c r="O48" s="327"/>
      <c r="P48" s="328"/>
      <c r="Q48" s="329"/>
      <c r="R48" s="287"/>
      <c r="S48" s="287"/>
      <c r="T48" s="329">
        <f t="shared" si="0"/>
        <v>0</v>
      </c>
      <c r="V48" s="404" t="s">
        <v>311</v>
      </c>
      <c r="W48" s="373">
        <v>1</v>
      </c>
      <c r="X48" s="397">
        <v>1663.7</v>
      </c>
      <c r="Y48" s="328">
        <f t="shared" si="6"/>
        <v>1663.7</v>
      </c>
      <c r="Z48" s="18"/>
      <c r="AA48" s="336">
        <v>1</v>
      </c>
      <c r="AB48" s="337">
        <f t="shared" si="7"/>
        <v>1663.7</v>
      </c>
      <c r="AC48" s="338">
        <v>1</v>
      </c>
      <c r="AD48" s="339">
        <f t="shared" si="8"/>
        <v>1663.7</v>
      </c>
      <c r="AE48" s="340">
        <f t="shared" si="9"/>
        <v>0</v>
      </c>
    </row>
    <row r="49" spans="1:32" x14ac:dyDescent="0.25">
      <c r="A49" s="21"/>
      <c r="B49" s="346" t="s">
        <v>200</v>
      </c>
      <c r="C49" s="390" t="s">
        <v>24</v>
      </c>
      <c r="D49" s="384"/>
      <c r="E49" s="412" t="s">
        <v>41</v>
      </c>
      <c r="F49" s="324"/>
      <c r="G49" s="324"/>
      <c r="H49" s="89"/>
      <c r="I49" s="324"/>
      <c r="J49" s="98"/>
      <c r="K49" s="90"/>
      <c r="L49" s="92"/>
      <c r="M49" s="99"/>
      <c r="N49" s="93"/>
      <c r="O49" s="327"/>
      <c r="P49" s="328"/>
      <c r="Q49" s="329"/>
      <c r="R49" s="287"/>
      <c r="S49" s="287"/>
      <c r="T49" s="329">
        <f t="shared" si="0"/>
        <v>0</v>
      </c>
      <c r="V49" s="404" t="s">
        <v>68</v>
      </c>
      <c r="W49" s="373">
        <v>1</v>
      </c>
      <c r="X49" s="398">
        <v>482.35</v>
      </c>
      <c r="Y49" s="328">
        <f t="shared" si="6"/>
        <v>482.35</v>
      </c>
      <c r="Z49" s="18"/>
      <c r="AA49" s="336">
        <v>1</v>
      </c>
      <c r="AB49" s="337">
        <f t="shared" si="7"/>
        <v>482.35</v>
      </c>
      <c r="AC49" s="338">
        <v>1</v>
      </c>
      <c r="AD49" s="339">
        <f t="shared" si="8"/>
        <v>482.35</v>
      </c>
      <c r="AE49" s="340">
        <f t="shared" si="9"/>
        <v>0</v>
      </c>
      <c r="AF49" s="591" t="s">
        <v>793</v>
      </c>
    </row>
    <row r="50" spans="1:32" x14ac:dyDescent="0.25">
      <c r="A50" s="21"/>
      <c r="B50" s="346" t="s">
        <v>200</v>
      </c>
      <c r="C50" s="390" t="s">
        <v>24</v>
      </c>
      <c r="D50" s="384"/>
      <c r="E50" s="412" t="s">
        <v>692</v>
      </c>
      <c r="F50" s="324"/>
      <c r="G50" s="324"/>
      <c r="H50" s="89"/>
      <c r="I50" s="324"/>
      <c r="J50" s="98"/>
      <c r="K50" s="90"/>
      <c r="L50" s="92"/>
      <c r="M50" s="99"/>
      <c r="N50" s="93"/>
      <c r="O50" s="327"/>
      <c r="P50" s="328"/>
      <c r="Q50" s="329"/>
      <c r="R50" s="287"/>
      <c r="S50" s="287"/>
      <c r="T50" s="329">
        <f t="shared" si="0"/>
        <v>0</v>
      </c>
      <c r="V50" s="404" t="s">
        <v>284</v>
      </c>
      <c r="W50" s="373">
        <v>1</v>
      </c>
      <c r="X50" s="398">
        <v>110</v>
      </c>
      <c r="Y50" s="328">
        <f t="shared" si="6"/>
        <v>110</v>
      </c>
      <c r="Z50" s="18"/>
      <c r="AA50" s="336">
        <v>1</v>
      </c>
      <c r="AB50" s="337">
        <f t="shared" si="7"/>
        <v>110</v>
      </c>
      <c r="AC50" s="338">
        <v>1</v>
      </c>
      <c r="AD50" s="339">
        <f t="shared" si="8"/>
        <v>110</v>
      </c>
      <c r="AE50" s="340">
        <f t="shared" si="9"/>
        <v>0</v>
      </c>
      <c r="AF50" s="591" t="s">
        <v>793</v>
      </c>
    </row>
    <row r="51" spans="1:32" x14ac:dyDescent="0.25">
      <c r="A51" s="21"/>
      <c r="B51" s="346" t="s">
        <v>200</v>
      </c>
      <c r="C51" s="390" t="s">
        <v>719</v>
      </c>
      <c r="D51" s="384"/>
      <c r="E51" s="412" t="s">
        <v>720</v>
      </c>
      <c r="F51" s="324"/>
      <c r="G51" s="324"/>
      <c r="H51" s="89"/>
      <c r="I51" s="324"/>
      <c r="J51" s="98"/>
      <c r="K51" s="90"/>
      <c r="L51" s="92"/>
      <c r="M51" s="99"/>
      <c r="N51" s="93"/>
      <c r="O51" s="327"/>
      <c r="P51" s="328"/>
      <c r="Q51" s="329"/>
      <c r="R51" s="287"/>
      <c r="S51" s="287"/>
      <c r="T51" s="329">
        <f t="shared" si="0"/>
        <v>0</v>
      </c>
      <c r="V51" s="404" t="s">
        <v>725</v>
      </c>
      <c r="W51" s="407">
        <v>2</v>
      </c>
      <c r="X51" s="398">
        <v>100</v>
      </c>
      <c r="Y51" s="328">
        <f t="shared" si="6"/>
        <v>200</v>
      </c>
      <c r="Z51" s="18"/>
      <c r="AA51" s="336">
        <v>1</v>
      </c>
      <c r="AB51" s="337">
        <f t="shared" si="7"/>
        <v>200</v>
      </c>
      <c r="AC51" s="338">
        <v>0</v>
      </c>
      <c r="AD51" s="339">
        <f t="shared" si="8"/>
        <v>0</v>
      </c>
      <c r="AE51" s="340">
        <f t="shared" si="9"/>
        <v>200</v>
      </c>
      <c r="AF51" s="591" t="s">
        <v>793</v>
      </c>
    </row>
    <row r="52" spans="1:32" x14ac:dyDescent="0.25">
      <c r="A52" s="21"/>
      <c r="B52" s="346" t="s">
        <v>200</v>
      </c>
      <c r="C52" s="390" t="s">
        <v>72</v>
      </c>
      <c r="D52" s="384"/>
      <c r="E52" s="412" t="s">
        <v>721</v>
      </c>
      <c r="F52" s="324"/>
      <c r="G52" s="324"/>
      <c r="H52" s="89"/>
      <c r="I52" s="324"/>
      <c r="J52" s="98"/>
      <c r="K52" s="90"/>
      <c r="L52" s="92"/>
      <c r="M52" s="99"/>
      <c r="N52" s="93"/>
      <c r="O52" s="327"/>
      <c r="P52" s="328"/>
      <c r="Q52" s="329"/>
      <c r="R52" s="287"/>
      <c r="S52" s="287"/>
      <c r="T52" s="329">
        <f t="shared" si="0"/>
        <v>0</v>
      </c>
      <c r="V52" s="404" t="s">
        <v>311</v>
      </c>
      <c r="W52" s="407">
        <v>1</v>
      </c>
      <c r="X52" s="398">
        <v>500</v>
      </c>
      <c r="Y52" s="328">
        <f t="shared" si="6"/>
        <v>500</v>
      </c>
      <c r="Z52" s="18"/>
      <c r="AA52" s="336">
        <v>0</v>
      </c>
      <c r="AB52" s="337">
        <f t="shared" si="7"/>
        <v>0</v>
      </c>
      <c r="AC52" s="338">
        <v>0</v>
      </c>
      <c r="AD52" s="339">
        <f t="shared" si="8"/>
        <v>0</v>
      </c>
      <c r="AE52" s="340">
        <f t="shared" si="9"/>
        <v>0</v>
      </c>
    </row>
    <row r="53" spans="1:32" x14ac:dyDescent="0.25">
      <c r="A53" s="21"/>
      <c r="B53" s="346" t="s">
        <v>200</v>
      </c>
      <c r="C53" s="390" t="s">
        <v>341</v>
      </c>
      <c r="D53" s="384"/>
      <c r="E53" s="395" t="s">
        <v>704</v>
      </c>
      <c r="F53" s="324"/>
      <c r="G53" s="324"/>
      <c r="H53" s="89"/>
      <c r="I53" s="324"/>
      <c r="J53" s="98"/>
      <c r="K53" s="90"/>
      <c r="L53" s="92"/>
      <c r="M53" s="99"/>
      <c r="N53" s="93"/>
      <c r="O53" s="327"/>
      <c r="P53" s="328"/>
      <c r="Q53" s="329"/>
      <c r="R53" s="287"/>
      <c r="S53" s="287"/>
      <c r="T53" s="329">
        <f t="shared" si="0"/>
        <v>0</v>
      </c>
      <c r="V53" s="404" t="s">
        <v>311</v>
      </c>
      <c r="W53" s="373">
        <v>1</v>
      </c>
      <c r="X53" s="398">
        <v>500</v>
      </c>
      <c r="Y53" s="328">
        <f t="shared" si="6"/>
        <v>500</v>
      </c>
      <c r="Z53" s="18"/>
      <c r="AA53" s="336">
        <v>0</v>
      </c>
      <c r="AB53" s="337">
        <f t="shared" si="7"/>
        <v>0</v>
      </c>
      <c r="AC53" s="338">
        <v>0</v>
      </c>
      <c r="AD53" s="339">
        <f t="shared" si="8"/>
        <v>0</v>
      </c>
      <c r="AE53" s="340">
        <f t="shared" si="9"/>
        <v>0</v>
      </c>
    </row>
    <row r="54" spans="1:32" x14ac:dyDescent="0.25">
      <c r="A54" s="21"/>
      <c r="B54" s="346" t="s">
        <v>200</v>
      </c>
      <c r="C54" s="88" t="s">
        <v>341</v>
      </c>
      <c r="D54" s="384"/>
      <c r="E54" s="395" t="s">
        <v>676</v>
      </c>
      <c r="F54" s="324"/>
      <c r="G54" s="324"/>
      <c r="H54" s="89"/>
      <c r="I54" s="324"/>
      <c r="J54" s="98"/>
      <c r="K54" s="90"/>
      <c r="L54" s="92"/>
      <c r="M54" s="99"/>
      <c r="N54" s="93"/>
      <c r="O54" s="327"/>
      <c r="P54" s="328"/>
      <c r="Q54" s="329"/>
      <c r="R54" s="287"/>
      <c r="S54" s="287"/>
      <c r="T54" s="329">
        <f t="shared" si="0"/>
        <v>0</v>
      </c>
      <c r="V54" s="404" t="s">
        <v>311</v>
      </c>
      <c r="W54" s="402">
        <v>1</v>
      </c>
      <c r="X54" s="403">
        <v>500</v>
      </c>
      <c r="Y54" s="328">
        <f t="shared" si="6"/>
        <v>500</v>
      </c>
      <c r="Z54" s="18"/>
      <c r="AA54" s="336">
        <v>0</v>
      </c>
      <c r="AB54" s="337">
        <f t="shared" si="7"/>
        <v>0</v>
      </c>
      <c r="AC54" s="338">
        <v>0</v>
      </c>
      <c r="AD54" s="339">
        <f t="shared" si="8"/>
        <v>0</v>
      </c>
      <c r="AE54" s="340">
        <f t="shared" si="9"/>
        <v>0</v>
      </c>
    </row>
    <row r="55" spans="1:32" x14ac:dyDescent="0.25">
      <c r="A55" s="21"/>
      <c r="B55" s="346" t="s">
        <v>200</v>
      </c>
      <c r="C55" s="88" t="s">
        <v>341</v>
      </c>
      <c r="D55" s="384"/>
      <c r="E55" s="395" t="s">
        <v>722</v>
      </c>
      <c r="F55" s="324"/>
      <c r="G55" s="324"/>
      <c r="H55" s="89"/>
      <c r="I55" s="324"/>
      <c r="J55" s="98"/>
      <c r="K55" s="90"/>
      <c r="L55" s="92"/>
      <c r="M55" s="99"/>
      <c r="N55" s="93"/>
      <c r="O55" s="327"/>
      <c r="P55" s="328"/>
      <c r="Q55" s="329"/>
      <c r="R55" s="287"/>
      <c r="S55" s="287"/>
      <c r="T55" s="329">
        <f t="shared" si="0"/>
        <v>0</v>
      </c>
      <c r="V55" s="404" t="s">
        <v>311</v>
      </c>
      <c r="W55" s="402">
        <v>1</v>
      </c>
      <c r="X55" s="403">
        <v>1500</v>
      </c>
      <c r="Y55" s="328">
        <f t="shared" si="6"/>
        <v>1500</v>
      </c>
      <c r="Z55" s="18"/>
      <c r="AA55" s="336">
        <v>0</v>
      </c>
      <c r="AB55" s="337">
        <f t="shared" si="7"/>
        <v>0</v>
      </c>
      <c r="AC55" s="338">
        <v>0</v>
      </c>
      <c r="AD55" s="339">
        <f t="shared" si="8"/>
        <v>0</v>
      </c>
      <c r="AE55" s="340">
        <f t="shared" si="9"/>
        <v>0</v>
      </c>
    </row>
    <row r="56" spans="1:32" ht="30" x14ac:dyDescent="0.25">
      <c r="A56" s="21"/>
      <c r="B56" s="346" t="s">
        <v>200</v>
      </c>
      <c r="C56" s="351" t="s">
        <v>164</v>
      </c>
      <c r="D56" s="384"/>
      <c r="E56" s="395" t="s">
        <v>723</v>
      </c>
      <c r="F56" s="324"/>
      <c r="G56" s="324"/>
      <c r="H56" s="89"/>
      <c r="I56" s="324"/>
      <c r="J56" s="98"/>
      <c r="K56" s="90"/>
      <c r="L56" s="92"/>
      <c r="M56" s="99"/>
      <c r="N56" s="93"/>
      <c r="O56" s="327"/>
      <c r="P56" s="328"/>
      <c r="Q56" s="329"/>
      <c r="R56" s="287"/>
      <c r="S56" s="287"/>
      <c r="T56" s="329">
        <f t="shared" si="0"/>
        <v>0</v>
      </c>
      <c r="V56" s="404" t="s">
        <v>57</v>
      </c>
      <c r="W56" s="373">
        <v>10</v>
      </c>
      <c r="X56" s="398">
        <v>30</v>
      </c>
      <c r="Y56" s="328">
        <f t="shared" si="6"/>
        <v>300</v>
      </c>
      <c r="Z56" s="18"/>
      <c r="AA56" s="336">
        <v>1</v>
      </c>
      <c r="AB56" s="337">
        <f t="shared" si="7"/>
        <v>300</v>
      </c>
      <c r="AC56" s="338">
        <v>1</v>
      </c>
      <c r="AD56" s="339">
        <f t="shared" si="8"/>
        <v>300</v>
      </c>
      <c r="AE56" s="340">
        <f t="shared" si="9"/>
        <v>0</v>
      </c>
    </row>
    <row r="57" spans="1:32" ht="45" x14ac:dyDescent="0.25">
      <c r="A57" s="21"/>
      <c r="B57" s="346" t="s">
        <v>200</v>
      </c>
      <c r="C57" s="351" t="s">
        <v>164</v>
      </c>
      <c r="D57" s="384"/>
      <c r="E57" s="395" t="s">
        <v>695</v>
      </c>
      <c r="F57" s="324"/>
      <c r="G57" s="324"/>
      <c r="H57" s="89"/>
      <c r="I57" s="324"/>
      <c r="J57" s="98"/>
      <c r="K57" s="90"/>
      <c r="L57" s="92"/>
      <c r="M57" s="99"/>
      <c r="N57" s="93"/>
      <c r="O57" s="327"/>
      <c r="P57" s="328"/>
      <c r="Q57" s="329"/>
      <c r="R57" s="287"/>
      <c r="S57" s="287"/>
      <c r="T57" s="329">
        <f t="shared" si="0"/>
        <v>0</v>
      </c>
      <c r="V57" s="404" t="s">
        <v>57</v>
      </c>
      <c r="W57" s="373">
        <v>10</v>
      </c>
      <c r="X57" s="398">
        <v>143.43</v>
      </c>
      <c r="Y57" s="328">
        <f t="shared" si="6"/>
        <v>1434.3000000000002</v>
      </c>
      <c r="Z57" s="18"/>
      <c r="AA57" s="336">
        <v>1</v>
      </c>
      <c r="AB57" s="337">
        <f t="shared" si="7"/>
        <v>1434.3000000000002</v>
      </c>
      <c r="AC57" s="338">
        <v>1</v>
      </c>
      <c r="AD57" s="339">
        <f t="shared" si="8"/>
        <v>1434.3000000000002</v>
      </c>
      <c r="AE57" s="340">
        <f t="shared" si="9"/>
        <v>0</v>
      </c>
    </row>
    <row r="58" spans="1:32" x14ac:dyDescent="0.25">
      <c r="A58" s="21"/>
      <c r="B58" s="346" t="s">
        <v>200</v>
      </c>
      <c r="C58" s="351" t="s">
        <v>164</v>
      </c>
      <c r="D58" s="384"/>
      <c r="E58" s="395" t="s">
        <v>696</v>
      </c>
      <c r="F58" s="324"/>
      <c r="G58" s="324"/>
      <c r="H58" s="89"/>
      <c r="I58" s="324"/>
      <c r="J58" s="98"/>
      <c r="K58" s="90"/>
      <c r="L58" s="92"/>
      <c r="M58" s="99"/>
      <c r="N58" s="93"/>
      <c r="O58" s="327"/>
      <c r="P58" s="328"/>
      <c r="Q58" s="329"/>
      <c r="R58" s="287"/>
      <c r="S58" s="287"/>
      <c r="T58" s="329">
        <f t="shared" si="0"/>
        <v>0</v>
      </c>
      <c r="V58" s="404" t="s">
        <v>311</v>
      </c>
      <c r="W58" s="373">
        <v>1</v>
      </c>
      <c r="X58" s="398">
        <v>100</v>
      </c>
      <c r="Y58" s="328">
        <f t="shared" si="6"/>
        <v>100</v>
      </c>
      <c r="Z58" s="18"/>
      <c r="AA58" s="336">
        <v>0</v>
      </c>
      <c r="AB58" s="337">
        <f t="shared" si="7"/>
        <v>0</v>
      </c>
      <c r="AC58" s="338">
        <v>0</v>
      </c>
      <c r="AD58" s="339">
        <f t="shared" si="8"/>
        <v>0</v>
      </c>
      <c r="AE58" s="340">
        <f t="shared" si="9"/>
        <v>0</v>
      </c>
    </row>
    <row r="59" spans="1:32" ht="120" x14ac:dyDescent="0.25">
      <c r="A59" s="21"/>
      <c r="B59" s="346" t="s">
        <v>200</v>
      </c>
      <c r="C59" s="390" t="s">
        <v>72</v>
      </c>
      <c r="D59" s="384"/>
      <c r="E59" s="395" t="s">
        <v>419</v>
      </c>
      <c r="F59" s="324"/>
      <c r="G59" s="324"/>
      <c r="H59" s="89"/>
      <c r="I59" s="324"/>
      <c r="J59" s="98"/>
      <c r="K59" s="90"/>
      <c r="L59" s="92"/>
      <c r="M59" s="99"/>
      <c r="N59" s="93"/>
      <c r="O59" s="327"/>
      <c r="P59" s="328"/>
      <c r="Q59" s="329"/>
      <c r="R59" s="287"/>
      <c r="S59" s="287"/>
      <c r="T59" s="329">
        <f t="shared" si="0"/>
        <v>0</v>
      </c>
      <c r="V59" s="404" t="s">
        <v>79</v>
      </c>
      <c r="W59" s="373">
        <v>45</v>
      </c>
      <c r="X59" s="398">
        <v>8.136000000000001</v>
      </c>
      <c r="Y59" s="328">
        <f t="shared" si="6"/>
        <v>366.12000000000006</v>
      </c>
      <c r="Z59" s="18"/>
      <c r="AA59" s="336">
        <v>1</v>
      </c>
      <c r="AB59" s="337">
        <f t="shared" si="7"/>
        <v>366.12000000000006</v>
      </c>
      <c r="AC59" s="338">
        <v>1</v>
      </c>
      <c r="AD59" s="339">
        <f t="shared" si="8"/>
        <v>366.12000000000006</v>
      </c>
      <c r="AE59" s="340">
        <f t="shared" si="9"/>
        <v>0</v>
      </c>
    </row>
    <row r="60" spans="1:32" ht="60" x14ac:dyDescent="0.25">
      <c r="A60" s="21"/>
      <c r="B60" s="346" t="s">
        <v>200</v>
      </c>
      <c r="C60" s="390" t="s">
        <v>72</v>
      </c>
      <c r="D60" s="384"/>
      <c r="E60" s="395" t="s">
        <v>664</v>
      </c>
      <c r="F60" s="324"/>
      <c r="G60" s="324"/>
      <c r="H60" s="89"/>
      <c r="I60" s="324"/>
      <c r="J60" s="98"/>
      <c r="K60" s="90"/>
      <c r="L60" s="92"/>
      <c r="M60" s="99"/>
      <c r="N60" s="93"/>
      <c r="O60" s="327"/>
      <c r="P60" s="328"/>
      <c r="Q60" s="329"/>
      <c r="R60" s="287"/>
      <c r="S60" s="287"/>
      <c r="T60" s="329">
        <f t="shared" si="0"/>
        <v>0</v>
      </c>
      <c r="V60" s="404" t="s">
        <v>104</v>
      </c>
      <c r="W60" s="373">
        <v>10</v>
      </c>
      <c r="X60" s="398">
        <v>15.103999999999999</v>
      </c>
      <c r="Y60" s="328">
        <f t="shared" si="6"/>
        <v>151.04</v>
      </c>
      <c r="Z60" s="18"/>
      <c r="AA60" s="336">
        <v>1</v>
      </c>
      <c r="AB60" s="337">
        <f t="shared" si="7"/>
        <v>151.04</v>
      </c>
      <c r="AC60" s="338">
        <v>1</v>
      </c>
      <c r="AD60" s="339">
        <f t="shared" si="8"/>
        <v>151.04</v>
      </c>
      <c r="AE60" s="340">
        <f t="shared" si="9"/>
        <v>0</v>
      </c>
    </row>
    <row r="61" spans="1:32" ht="60" x14ac:dyDescent="0.25">
      <c r="A61" s="21"/>
      <c r="B61" s="346" t="s">
        <v>200</v>
      </c>
      <c r="C61" s="390" t="s">
        <v>72</v>
      </c>
      <c r="D61" s="384"/>
      <c r="E61" s="395" t="s">
        <v>665</v>
      </c>
      <c r="F61" s="324"/>
      <c r="G61" s="324"/>
      <c r="H61" s="89"/>
      <c r="I61" s="324"/>
      <c r="J61" s="98"/>
      <c r="K61" s="90"/>
      <c r="L61" s="92"/>
      <c r="M61" s="99"/>
      <c r="N61" s="93"/>
      <c r="O61" s="327"/>
      <c r="P61" s="328"/>
      <c r="Q61" s="329"/>
      <c r="R61" s="287"/>
      <c r="S61" s="287"/>
      <c r="T61" s="329">
        <f t="shared" si="0"/>
        <v>0</v>
      </c>
      <c r="V61" s="404" t="s">
        <v>104</v>
      </c>
      <c r="W61" s="373">
        <v>10</v>
      </c>
      <c r="X61" s="398">
        <v>21.847999999999999</v>
      </c>
      <c r="Y61" s="328">
        <f t="shared" si="6"/>
        <v>218.48</v>
      </c>
      <c r="Z61" s="18"/>
      <c r="AA61" s="336">
        <v>1</v>
      </c>
      <c r="AB61" s="337">
        <f t="shared" si="7"/>
        <v>218.48</v>
      </c>
      <c r="AC61" s="338">
        <v>1</v>
      </c>
      <c r="AD61" s="339">
        <f t="shared" si="8"/>
        <v>218.48</v>
      </c>
      <c r="AE61" s="340">
        <f t="shared" si="9"/>
        <v>0</v>
      </c>
    </row>
    <row r="62" spans="1:32" x14ac:dyDescent="0.25">
      <c r="A62" s="21"/>
      <c r="B62" s="346" t="s">
        <v>200</v>
      </c>
      <c r="C62" s="390" t="s">
        <v>341</v>
      </c>
      <c r="D62" s="384"/>
      <c r="E62" s="395" t="s">
        <v>724</v>
      </c>
      <c r="F62" s="324"/>
      <c r="G62" s="324"/>
      <c r="H62" s="89"/>
      <c r="I62" s="324"/>
      <c r="J62" s="98"/>
      <c r="K62" s="90"/>
      <c r="L62" s="92"/>
      <c r="M62" s="99"/>
      <c r="N62" s="93"/>
      <c r="O62" s="327"/>
      <c r="P62" s="328"/>
      <c r="Q62" s="329"/>
      <c r="R62" s="287"/>
      <c r="S62" s="287"/>
      <c r="T62" s="329">
        <f t="shared" si="0"/>
        <v>0</v>
      </c>
      <c r="V62" s="404" t="s">
        <v>57</v>
      </c>
      <c r="W62" s="373">
        <v>2</v>
      </c>
      <c r="X62" s="398">
        <v>1250</v>
      </c>
      <c r="Y62" s="328">
        <f t="shared" si="6"/>
        <v>2500</v>
      </c>
      <c r="Z62" s="18"/>
      <c r="AA62" s="336">
        <v>0</v>
      </c>
      <c r="AB62" s="337">
        <f t="shared" si="7"/>
        <v>0</v>
      </c>
      <c r="AC62" s="338">
        <v>0</v>
      </c>
      <c r="AD62" s="339">
        <f t="shared" si="8"/>
        <v>0</v>
      </c>
      <c r="AE62" s="340">
        <f t="shared" si="9"/>
        <v>0</v>
      </c>
    </row>
    <row r="63" spans="1:32" s="586" customFormat="1" x14ac:dyDescent="0.25">
      <c r="A63" s="21"/>
      <c r="B63" s="346"/>
      <c r="C63" s="390"/>
      <c r="D63" s="384"/>
      <c r="E63" s="395"/>
      <c r="F63" s="324"/>
      <c r="G63" s="324"/>
      <c r="H63" s="89"/>
      <c r="I63" s="324"/>
      <c r="J63" s="98"/>
      <c r="K63" s="90"/>
      <c r="L63" s="92"/>
      <c r="M63" s="99"/>
      <c r="N63" s="93"/>
      <c r="O63" s="327"/>
      <c r="P63" s="328"/>
      <c r="Q63" s="329"/>
      <c r="R63" s="287"/>
      <c r="S63" s="287"/>
      <c r="T63" s="329"/>
      <c r="V63" s="404"/>
      <c r="W63" s="373"/>
      <c r="X63" s="398"/>
      <c r="Y63" s="328"/>
      <c r="Z63" s="18"/>
      <c r="AA63" s="336"/>
      <c r="AB63" s="337"/>
      <c r="AC63" s="338"/>
      <c r="AD63" s="339"/>
      <c r="AE63" s="340"/>
    </row>
    <row r="64" spans="1:32" s="586" customFormat="1" x14ac:dyDescent="0.25">
      <c r="A64" s="21"/>
      <c r="B64" s="346" t="s">
        <v>200</v>
      </c>
      <c r="C64" s="390" t="s">
        <v>72</v>
      </c>
      <c r="D64" s="322" t="s">
        <v>25</v>
      </c>
      <c r="E64" s="395" t="s">
        <v>823</v>
      </c>
      <c r="F64" s="324"/>
      <c r="G64" s="324"/>
      <c r="H64" s="89"/>
      <c r="I64" s="324"/>
      <c r="J64" s="98"/>
      <c r="K64" s="90"/>
      <c r="L64" s="92"/>
      <c r="M64" s="99"/>
      <c r="N64" s="93"/>
      <c r="O64" s="327"/>
      <c r="P64" s="328"/>
      <c r="Q64" s="329"/>
      <c r="R64" s="287"/>
      <c r="S64" s="287"/>
      <c r="T64" s="329"/>
      <c r="V64" s="404" t="s">
        <v>311</v>
      </c>
      <c r="W64" s="402">
        <v>1</v>
      </c>
      <c r="X64" s="403">
        <v>919.00000000000023</v>
      </c>
      <c r="Y64" s="328">
        <f t="shared" ref="Y64:Y66" si="10">X64*W64</f>
        <v>919.00000000000023</v>
      </c>
      <c r="Z64" s="18"/>
      <c r="AA64" s="336">
        <v>1</v>
      </c>
      <c r="AB64" s="337">
        <f t="shared" ref="AB64:AB66" si="11">Y64*AA64</f>
        <v>919.00000000000023</v>
      </c>
      <c r="AC64" s="338"/>
      <c r="AD64" s="339">
        <f t="shared" ref="AD64:AD66" si="12">Y64*AC64</f>
        <v>0</v>
      </c>
      <c r="AE64" s="340">
        <f t="shared" ref="AE64:AE66" si="13">AB64-AD64</f>
        <v>919.00000000000023</v>
      </c>
    </row>
    <row r="65" spans="1:33" s="586" customFormat="1" x14ac:dyDescent="0.25">
      <c r="A65" s="21"/>
      <c r="B65" s="346" t="s">
        <v>200</v>
      </c>
      <c r="C65" s="321" t="s">
        <v>24</v>
      </c>
      <c r="D65" s="322" t="s">
        <v>25</v>
      </c>
      <c r="E65" s="323" t="s">
        <v>824</v>
      </c>
      <c r="F65" s="324"/>
      <c r="G65" s="324"/>
      <c r="H65" s="325"/>
      <c r="I65" s="324"/>
      <c r="J65" s="326"/>
      <c r="K65" s="324"/>
      <c r="L65" s="288"/>
      <c r="M65" s="288"/>
      <c r="N65" s="119"/>
      <c r="O65" s="327"/>
      <c r="P65" s="328"/>
      <c r="Q65" s="329"/>
      <c r="R65" s="287"/>
      <c r="S65" s="287"/>
      <c r="T65" s="329"/>
      <c r="U65" s="329"/>
      <c r="V65" s="324" t="s">
        <v>311</v>
      </c>
      <c r="W65" s="672">
        <v>1</v>
      </c>
      <c r="X65" s="330">
        <v>8787.4901352000015</v>
      </c>
      <c r="Y65" s="328">
        <f t="shared" si="10"/>
        <v>8787.4901352000015</v>
      </c>
      <c r="Z65" s="18"/>
      <c r="AA65" s="336">
        <v>1</v>
      </c>
      <c r="AB65" s="662">
        <f t="shared" si="11"/>
        <v>8787.4901352000015</v>
      </c>
      <c r="AC65" s="338"/>
      <c r="AD65" s="339">
        <f t="shared" si="12"/>
        <v>0</v>
      </c>
      <c r="AE65" s="340">
        <f t="shared" si="13"/>
        <v>8787.4901352000015</v>
      </c>
    </row>
    <row r="66" spans="1:33" s="586" customFormat="1" x14ac:dyDescent="0.25">
      <c r="A66" s="21"/>
      <c r="B66" s="320" t="s">
        <v>88</v>
      </c>
      <c r="C66" s="321" t="s">
        <v>308</v>
      </c>
      <c r="D66" s="322" t="s">
        <v>25</v>
      </c>
      <c r="E66" s="323" t="s">
        <v>825</v>
      </c>
      <c r="F66" s="324"/>
      <c r="G66" s="324"/>
      <c r="H66" s="325"/>
      <c r="I66" s="324"/>
      <c r="J66" s="326"/>
      <c r="K66" s="324"/>
      <c r="L66" s="288"/>
      <c r="M66" s="288"/>
      <c r="N66" s="119"/>
      <c r="O66" s="327"/>
      <c r="P66" s="328"/>
      <c r="Q66" s="329"/>
      <c r="R66" s="287"/>
      <c r="S66" s="287"/>
      <c r="T66" s="329"/>
      <c r="U66" s="329"/>
      <c r="V66" s="324" t="s">
        <v>311</v>
      </c>
      <c r="W66" s="288">
        <v>1</v>
      </c>
      <c r="X66" s="330">
        <v>222.29999999999998</v>
      </c>
      <c r="Y66" s="328">
        <f t="shared" si="10"/>
        <v>222.29999999999998</v>
      </c>
      <c r="Z66" s="18"/>
      <c r="AA66" s="336">
        <v>1</v>
      </c>
      <c r="AB66" s="662">
        <f t="shared" si="11"/>
        <v>222.29999999999998</v>
      </c>
      <c r="AC66" s="338"/>
      <c r="AD66" s="339">
        <f t="shared" si="12"/>
        <v>0</v>
      </c>
      <c r="AE66" s="340">
        <f t="shared" si="13"/>
        <v>222.29999999999998</v>
      </c>
      <c r="AF66" s="591"/>
      <c r="AG66" s="591"/>
    </row>
    <row r="67" spans="1:33" s="586" customFormat="1" x14ac:dyDescent="0.25">
      <c r="A67" s="21"/>
      <c r="B67" s="346"/>
      <c r="C67" s="321"/>
      <c r="D67" s="322"/>
      <c r="E67" s="323"/>
      <c r="F67" s="324"/>
      <c r="G67" s="324"/>
      <c r="H67" s="325"/>
      <c r="I67" s="324"/>
      <c r="J67" s="326"/>
      <c r="K67" s="324"/>
      <c r="L67" s="288"/>
      <c r="M67" s="288"/>
      <c r="N67" s="119"/>
      <c r="O67" s="327"/>
      <c r="P67" s="328"/>
      <c r="Q67" s="329"/>
      <c r="R67" s="287"/>
      <c r="S67" s="287"/>
      <c r="T67" s="329"/>
      <c r="U67" s="665"/>
      <c r="V67" s="324"/>
      <c r="W67" s="672"/>
      <c r="X67" s="330"/>
      <c r="Y67" s="328"/>
      <c r="Z67" s="18"/>
      <c r="AA67" s="336"/>
      <c r="AB67" s="662"/>
      <c r="AC67" s="338"/>
      <c r="AD67" s="339"/>
      <c r="AE67" s="340"/>
    </row>
    <row r="68" spans="1:33" ht="15.75" x14ac:dyDescent="0.25">
      <c r="A68" s="21"/>
      <c r="B68" s="85"/>
      <c r="C68" s="88"/>
      <c r="D68" s="87"/>
      <c r="E68" s="686"/>
      <c r="F68" s="324"/>
      <c r="G68" s="324"/>
      <c r="H68" s="89"/>
      <c r="I68" s="324"/>
      <c r="J68" s="98"/>
      <c r="K68" s="90"/>
      <c r="L68" s="92"/>
      <c r="M68" s="99"/>
      <c r="N68" s="93"/>
      <c r="O68" s="327"/>
      <c r="P68" s="328"/>
      <c r="Q68" s="329"/>
      <c r="R68" s="287"/>
      <c r="S68" s="287"/>
      <c r="T68" s="329"/>
      <c r="V68" s="90"/>
      <c r="W68" s="92"/>
      <c r="X68" s="287"/>
      <c r="Y68" s="328"/>
      <c r="Z68" s="18"/>
      <c r="AA68" s="336"/>
      <c r="AB68" s="337"/>
      <c r="AC68" s="338"/>
      <c r="AD68" s="339"/>
      <c r="AE68" s="340"/>
    </row>
    <row r="69" spans="1:33" ht="15.75" thickBot="1" x14ac:dyDescent="0.3">
      <c r="E69" s="75"/>
    </row>
    <row r="70" spans="1:33" ht="15.75" thickBot="1" x14ac:dyDescent="0.3">
      <c r="E70" s="75"/>
      <c r="S70" s="67" t="s">
        <v>5</v>
      </c>
      <c r="T70" s="68">
        <f>SUM(T11:T68)</f>
        <v>7669.4020049999999</v>
      </c>
      <c r="U70" s="65"/>
      <c r="V70" s="21"/>
      <c r="W70" s="28"/>
      <c r="X70" s="67" t="s">
        <v>5</v>
      </c>
      <c r="Y70" s="68">
        <f>SUM(Y1:Y68)</f>
        <v>37434.830006840006</v>
      </c>
      <c r="Z70" s="18"/>
      <c r="AA70" s="75"/>
      <c r="AB70" s="115">
        <f>SUM(AB11:AB68)</f>
        <v>25126.970801840002</v>
      </c>
      <c r="AC70" s="75"/>
      <c r="AD70" s="116">
        <f>SUM(AD11:AD68)</f>
        <v>11775.42302</v>
      </c>
      <c r="AE70" s="122">
        <f>SUM(AE11:AE68)</f>
        <v>13351.547781840001</v>
      </c>
    </row>
    <row r="71" spans="1:33" x14ac:dyDescent="0.25">
      <c r="E71" s="75"/>
    </row>
    <row r="72" spans="1:33" x14ac:dyDescent="0.25">
      <c r="C72" t="s">
        <v>372</v>
      </c>
      <c r="D72" s="155"/>
      <c r="E72" s="75"/>
      <c r="T72" s="307">
        <f>SUMIF($C$10:$C$68,$C72,T$10:T$68)</f>
        <v>399.99552</v>
      </c>
      <c r="U72" s="65"/>
      <c r="Y72" s="307">
        <f>SUMIF($C$10:$C$68,$C72,Y$10:Y$68)</f>
        <v>399.99552</v>
      </c>
      <c r="AA72" s="310">
        <f>AB72/Y72</f>
        <v>0</v>
      </c>
      <c r="AB72" s="307">
        <f>SUMIF($C$10:$C$68,$C72,AB$10:AB$68)</f>
        <v>0</v>
      </c>
      <c r="AC72" s="310">
        <f>AD72/Y72</f>
        <v>0</v>
      </c>
      <c r="AD72" s="307">
        <f>SUMIF($C$10:$C$68,$C72,AD$10:AD$68)</f>
        <v>0</v>
      </c>
      <c r="AE72" s="307">
        <f>SUMIF($C$10:$C$68,$C72,AE$10:AE$68)</f>
        <v>0</v>
      </c>
    </row>
    <row r="73" spans="1:33" x14ac:dyDescent="0.25">
      <c r="C73" t="s">
        <v>308</v>
      </c>
      <c r="D73" s="155"/>
      <c r="E73" s="75"/>
      <c r="T73" s="307">
        <f t="shared" ref="T73:T81" si="14">SUMIF($C$10:$C$68,$C73,T$10:T$68)</f>
        <v>222.29999999999998</v>
      </c>
      <c r="U73" s="65"/>
      <c r="Y73" s="307">
        <f t="shared" ref="Y73:Y81" si="15">SUMIF($C$10:$C$68,$C73,Y$10:Y$68)</f>
        <v>444.59999999999997</v>
      </c>
      <c r="AA73" s="310">
        <f t="shared" ref="AA73:AA81" si="16">AB73/Y73</f>
        <v>1</v>
      </c>
      <c r="AB73" s="307">
        <f t="shared" ref="AB73:AE81" si="17">SUMIF($C$10:$C$68,$C73,AB$10:AB$68)</f>
        <v>444.59999999999997</v>
      </c>
      <c r="AC73" s="310">
        <f t="shared" ref="AC73:AC81" si="18">AD73/Y73</f>
        <v>0.5</v>
      </c>
      <c r="AD73" s="307">
        <f t="shared" si="17"/>
        <v>222.29999999999998</v>
      </c>
      <c r="AE73" s="307">
        <f t="shared" si="17"/>
        <v>222.29999999999998</v>
      </c>
    </row>
    <row r="74" spans="1:33" x14ac:dyDescent="0.25">
      <c r="C74" t="s">
        <v>285</v>
      </c>
      <c r="D74" s="155"/>
      <c r="T74" s="307">
        <f t="shared" si="14"/>
        <v>0</v>
      </c>
      <c r="U74" s="65"/>
      <c r="Y74" s="307">
        <f t="shared" si="15"/>
        <v>0</v>
      </c>
      <c r="AA74" s="310" t="e">
        <f t="shared" si="16"/>
        <v>#DIV/0!</v>
      </c>
      <c r="AB74" s="307">
        <f t="shared" si="17"/>
        <v>0</v>
      </c>
      <c r="AC74" s="310" t="e">
        <f t="shared" si="18"/>
        <v>#DIV/0!</v>
      </c>
      <c r="AD74" s="307">
        <f t="shared" si="17"/>
        <v>0</v>
      </c>
      <c r="AE74" s="307">
        <f t="shared" si="17"/>
        <v>0</v>
      </c>
    </row>
    <row r="75" spans="1:33" x14ac:dyDescent="0.25">
      <c r="C75" t="s">
        <v>189</v>
      </c>
      <c r="D75" s="155"/>
      <c r="T75" s="307">
        <f t="shared" si="14"/>
        <v>1294.6544999999999</v>
      </c>
      <c r="U75" s="65"/>
      <c r="Y75" s="307">
        <f t="shared" si="15"/>
        <v>1911.3032499999999</v>
      </c>
      <c r="AA75" s="310">
        <f t="shared" si="16"/>
        <v>0.92702989439273953</v>
      </c>
      <c r="AB75" s="307">
        <f t="shared" si="17"/>
        <v>1771.8352499999999</v>
      </c>
      <c r="AC75" s="310">
        <f t="shared" si="18"/>
        <v>0.92702989439273953</v>
      </c>
      <c r="AD75" s="307">
        <f t="shared" si="17"/>
        <v>1771.8352499999999</v>
      </c>
      <c r="AE75" s="307">
        <f t="shared" si="17"/>
        <v>0</v>
      </c>
    </row>
    <row r="76" spans="1:33" x14ac:dyDescent="0.25">
      <c r="C76" t="s">
        <v>72</v>
      </c>
      <c r="D76" s="155"/>
      <c r="T76" s="307">
        <f t="shared" si="14"/>
        <v>916.8</v>
      </c>
      <c r="U76" s="65"/>
      <c r="Y76" s="307">
        <f t="shared" si="15"/>
        <v>3254.8900000000003</v>
      </c>
      <c r="AA76" s="310">
        <f t="shared" si="16"/>
        <v>0.8463849776797373</v>
      </c>
      <c r="AB76" s="307">
        <f t="shared" si="17"/>
        <v>2754.8900000000003</v>
      </c>
      <c r="AC76" s="310">
        <f t="shared" si="18"/>
        <v>0.56404056665509428</v>
      </c>
      <c r="AD76" s="307">
        <f t="shared" si="17"/>
        <v>1835.89</v>
      </c>
      <c r="AE76" s="307">
        <f t="shared" si="17"/>
        <v>919.00000000000023</v>
      </c>
    </row>
    <row r="77" spans="1:33" x14ac:dyDescent="0.25">
      <c r="C77" t="s">
        <v>164</v>
      </c>
      <c r="D77" s="155"/>
      <c r="T77" s="307">
        <f t="shared" si="14"/>
        <v>367.18829999999997</v>
      </c>
      <c r="U77" s="65"/>
      <c r="Y77" s="307">
        <f t="shared" si="15"/>
        <v>5520.2717700000003</v>
      </c>
      <c r="AA77" s="310">
        <f t="shared" si="16"/>
        <v>0.36924844553441255</v>
      </c>
      <c r="AB77" s="307">
        <f t="shared" si="17"/>
        <v>2038.3517700000002</v>
      </c>
      <c r="AC77" s="310">
        <f t="shared" si="18"/>
        <v>0.36924844553441255</v>
      </c>
      <c r="AD77" s="307">
        <f t="shared" si="17"/>
        <v>2038.3517700000002</v>
      </c>
      <c r="AE77" s="307">
        <f t="shared" si="17"/>
        <v>0</v>
      </c>
    </row>
    <row r="78" spans="1:33" x14ac:dyDescent="0.25">
      <c r="C78" t="s">
        <v>24</v>
      </c>
      <c r="D78" s="155"/>
      <c r="T78" s="307">
        <f t="shared" si="14"/>
        <v>1681.9879999999998</v>
      </c>
      <c r="U78" s="65"/>
      <c r="Y78" s="307">
        <f t="shared" si="15"/>
        <v>17917.293781840002</v>
      </c>
      <c r="AA78" s="310">
        <f t="shared" si="16"/>
        <v>1</v>
      </c>
      <c r="AB78" s="307">
        <f t="shared" si="17"/>
        <v>17917.293781840002</v>
      </c>
      <c r="AC78" s="310">
        <f t="shared" si="18"/>
        <v>0.32968405116999655</v>
      </c>
      <c r="AD78" s="307">
        <f t="shared" si="17"/>
        <v>5907.0460000000003</v>
      </c>
      <c r="AE78" s="307">
        <f t="shared" si="17"/>
        <v>12010.247781840002</v>
      </c>
    </row>
    <row r="79" spans="1:33" x14ac:dyDescent="0.25">
      <c r="C79" t="s">
        <v>312</v>
      </c>
      <c r="D79" s="155"/>
      <c r="T79" s="307">
        <f t="shared" si="14"/>
        <v>0</v>
      </c>
      <c r="U79" s="65"/>
      <c r="Y79" s="307">
        <f t="shared" si="15"/>
        <v>0</v>
      </c>
      <c r="AA79" s="310" t="e">
        <f t="shared" si="16"/>
        <v>#DIV/0!</v>
      </c>
      <c r="AB79" s="307">
        <f t="shared" si="17"/>
        <v>0</v>
      </c>
      <c r="AC79" s="310" t="e">
        <f t="shared" si="18"/>
        <v>#DIV/0!</v>
      </c>
      <c r="AD79" s="307">
        <f t="shared" si="17"/>
        <v>0</v>
      </c>
      <c r="AE79" s="307">
        <f t="shared" si="17"/>
        <v>0</v>
      </c>
    </row>
    <row r="80" spans="1:33" x14ac:dyDescent="0.25">
      <c r="C80" t="s">
        <v>341</v>
      </c>
      <c r="D80" s="155"/>
      <c r="T80" s="307">
        <f t="shared" si="14"/>
        <v>2786.4756849999999</v>
      </c>
      <c r="U80" s="65"/>
      <c r="Y80" s="307">
        <f t="shared" si="15"/>
        <v>7786.4756849999994</v>
      </c>
      <c r="AA80" s="310">
        <f t="shared" si="16"/>
        <v>0</v>
      </c>
      <c r="AB80" s="307">
        <f t="shared" si="17"/>
        <v>0</v>
      </c>
      <c r="AC80" s="310">
        <f t="shared" si="18"/>
        <v>0</v>
      </c>
      <c r="AD80" s="307">
        <f t="shared" si="17"/>
        <v>0</v>
      </c>
      <c r="AE80" s="307">
        <f t="shared" si="17"/>
        <v>0</v>
      </c>
    </row>
    <row r="81" spans="3:31" x14ac:dyDescent="0.25">
      <c r="C81" t="s">
        <v>719</v>
      </c>
      <c r="T81" s="307">
        <f t="shared" si="14"/>
        <v>0</v>
      </c>
      <c r="Y81" s="307">
        <f t="shared" si="15"/>
        <v>200</v>
      </c>
      <c r="AA81" s="310">
        <f t="shared" si="16"/>
        <v>1</v>
      </c>
      <c r="AB81" s="307">
        <f t="shared" si="17"/>
        <v>200</v>
      </c>
      <c r="AC81" s="310">
        <f t="shared" si="18"/>
        <v>0</v>
      </c>
      <c r="AD81" s="307">
        <f t="shared" si="17"/>
        <v>0</v>
      </c>
      <c r="AE81" s="307">
        <f t="shared" si="17"/>
        <v>200</v>
      </c>
    </row>
  </sheetData>
  <autoFilter ref="B8:AE62" xr:uid="{00000000-0009-0000-0000-000012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X11:X12 X14 X18:X24 X26 X28:X29 X31:X32 X36:X47 X68 X49:X64 S36:S68" xr:uid="{00000000-0002-0000-1200-000000000000}">
      <formula1>P11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W290"/>
  <sheetViews>
    <sheetView tabSelected="1" zoomScale="80" zoomScaleNormal="80" workbookViewId="0">
      <pane xSplit="1" ySplit="7" topLeftCell="B263" activePane="bottomRight" state="frozen"/>
      <selection pane="topRight" activeCell="B1" sqref="B1"/>
      <selection pane="bottomLeft" activeCell="A8" sqref="A8"/>
      <selection pane="bottomRight" activeCell="D293" sqref="D293"/>
    </sheetView>
  </sheetViews>
  <sheetFormatPr defaultColWidth="8.85546875" defaultRowHeight="15" x14ac:dyDescent="0.25"/>
  <cols>
    <col min="1" max="1" width="34.42578125" style="516" customWidth="1"/>
    <col min="2" max="2" width="14.85546875" style="649" customWidth="1"/>
    <col min="3" max="4" width="14.85546875" style="571" customWidth="1"/>
    <col min="5" max="5" width="14.85546875" style="572" customWidth="1"/>
    <col min="6" max="7" width="14.85546875" style="571" customWidth="1"/>
    <col min="8" max="8" width="14.85546875" style="572" customWidth="1"/>
    <col min="9" max="23" width="14.85546875" style="571" customWidth="1"/>
    <col min="24" max="16384" width="8.85546875" style="516"/>
  </cols>
  <sheetData>
    <row r="1" spans="1:23" s="132" customFormat="1" x14ac:dyDescent="0.25">
      <c r="A1" s="132" t="s">
        <v>592</v>
      </c>
      <c r="B1" s="639"/>
      <c r="C1" s="174"/>
      <c r="D1" s="174"/>
      <c r="E1" s="309"/>
      <c r="F1" s="174"/>
      <c r="G1" s="174"/>
      <c r="H1" s="309"/>
      <c r="I1" s="174"/>
      <c r="J1" s="174"/>
      <c r="K1" s="174"/>
      <c r="L1" s="174"/>
      <c r="M1" s="174"/>
      <c r="N1" s="174"/>
      <c r="O1" s="174"/>
      <c r="P1" s="174"/>
      <c r="Q1" s="174"/>
      <c r="R1" s="174"/>
      <c r="S1" s="174"/>
      <c r="T1" s="174"/>
      <c r="U1" s="174"/>
      <c r="V1" s="174"/>
      <c r="W1" s="174"/>
    </row>
    <row r="2" spans="1:23" s="132" customFormat="1" x14ac:dyDescent="0.25">
      <c r="B2" s="639"/>
      <c r="C2" s="174"/>
      <c r="D2" s="174"/>
      <c r="E2" s="309"/>
      <c r="F2" s="174"/>
      <c r="G2" s="174"/>
      <c r="H2" s="309"/>
      <c r="I2" s="174"/>
      <c r="J2" s="174"/>
      <c r="K2" s="174"/>
      <c r="L2" s="174"/>
      <c r="M2" s="174"/>
      <c r="N2" s="174"/>
      <c r="O2" s="174"/>
      <c r="P2" s="174"/>
      <c r="Q2" s="174"/>
      <c r="R2" s="174"/>
      <c r="S2" s="174"/>
      <c r="T2" s="174"/>
      <c r="U2" s="174"/>
      <c r="V2" s="174"/>
      <c r="W2" s="174"/>
    </row>
    <row r="3" spans="1:23" s="132" customFormat="1" x14ac:dyDescent="0.25">
      <c r="A3" s="132" t="s">
        <v>617</v>
      </c>
      <c r="B3" s="639"/>
      <c r="C3" s="174"/>
      <c r="D3" s="174"/>
      <c r="E3" s="309"/>
      <c r="F3" s="174"/>
      <c r="G3" s="174"/>
      <c r="H3" s="309"/>
      <c r="I3" s="174"/>
      <c r="J3" s="174"/>
      <c r="K3" s="174"/>
      <c r="L3" s="174"/>
      <c r="M3" s="174"/>
      <c r="N3" s="174"/>
      <c r="O3" s="174"/>
      <c r="P3" s="174"/>
      <c r="Q3" s="174"/>
      <c r="R3" s="174"/>
      <c r="S3" s="174"/>
      <c r="T3" s="174"/>
      <c r="U3" s="174"/>
      <c r="V3" s="174"/>
      <c r="W3" s="174"/>
    </row>
    <row r="4" spans="1:23" s="132" customFormat="1" x14ac:dyDescent="0.25">
      <c r="B4" s="639"/>
      <c r="C4" s="174"/>
      <c r="D4" s="174"/>
      <c r="E4" s="309"/>
      <c r="F4" s="174"/>
      <c r="G4" s="174"/>
      <c r="H4" s="309"/>
      <c r="I4" s="174"/>
      <c r="J4" s="174"/>
      <c r="K4" s="174"/>
      <c r="L4" s="174"/>
      <c r="M4" s="174"/>
      <c r="N4" s="174"/>
      <c r="O4" s="174"/>
      <c r="P4" s="174"/>
      <c r="Q4" s="174"/>
      <c r="R4" s="174"/>
      <c r="S4" s="174"/>
      <c r="T4" s="174"/>
      <c r="U4" s="174"/>
      <c r="V4" s="174"/>
      <c r="W4" s="174"/>
    </row>
    <row r="5" spans="1:23" s="132" customFormat="1" x14ac:dyDescent="0.25">
      <c r="A5" s="132" t="s">
        <v>828</v>
      </c>
      <c r="B5" s="639"/>
      <c r="C5" s="174"/>
      <c r="D5" s="174"/>
      <c r="E5" s="309"/>
      <c r="F5" s="174"/>
      <c r="G5" s="174"/>
      <c r="H5" s="309"/>
      <c r="I5" s="174"/>
      <c r="J5" s="174"/>
      <c r="K5" s="174"/>
      <c r="L5" s="174"/>
      <c r="M5" s="174"/>
      <c r="N5" s="174"/>
      <c r="O5" s="174"/>
      <c r="P5" s="174"/>
      <c r="Q5" s="174"/>
      <c r="R5" s="174"/>
      <c r="S5" s="174"/>
      <c r="T5" s="174"/>
      <c r="U5" s="174"/>
      <c r="V5" s="174"/>
      <c r="W5" s="174"/>
    </row>
    <row r="6" spans="1:23" s="132" customFormat="1" ht="15.75" thickBot="1" x14ac:dyDescent="0.3">
      <c r="B6" s="639"/>
      <c r="C6" s="174"/>
      <c r="D6" s="174"/>
      <c r="E6" s="309"/>
      <c r="F6" s="174"/>
      <c r="G6" s="174"/>
      <c r="H6" s="309"/>
      <c r="I6" s="174"/>
      <c r="J6" s="174"/>
      <c r="K6" s="174"/>
      <c r="L6" s="174"/>
      <c r="M6" s="174"/>
      <c r="N6" s="174"/>
      <c r="O6" s="174"/>
      <c r="P6" s="174"/>
      <c r="Q6" s="174"/>
      <c r="R6" s="174"/>
      <c r="S6" s="174"/>
      <c r="T6" s="174"/>
      <c r="U6" s="174"/>
      <c r="V6" s="174"/>
      <c r="W6" s="174"/>
    </row>
    <row r="7" spans="1:23" ht="29.1" customHeight="1" thickBot="1" x14ac:dyDescent="0.3">
      <c r="A7" s="512" t="s">
        <v>0</v>
      </c>
      <c r="B7" s="640" t="s">
        <v>6</v>
      </c>
      <c r="C7" s="512" t="s">
        <v>575</v>
      </c>
      <c r="D7" s="513" t="s">
        <v>580</v>
      </c>
      <c r="E7" s="695" t="s">
        <v>523</v>
      </c>
      <c r="F7" s="696"/>
      <c r="G7" s="514" t="s">
        <v>525</v>
      </c>
      <c r="H7" s="697" t="s">
        <v>524</v>
      </c>
      <c r="I7" s="698"/>
      <c r="J7" s="512" t="s">
        <v>618</v>
      </c>
      <c r="K7" s="512" t="s">
        <v>619</v>
      </c>
      <c r="L7" s="512" t="s">
        <v>620</v>
      </c>
      <c r="M7" s="512" t="s">
        <v>621</v>
      </c>
      <c r="N7" s="512" t="s">
        <v>622</v>
      </c>
      <c r="O7" s="512" t="s">
        <v>623</v>
      </c>
      <c r="P7" s="512" t="s">
        <v>624</v>
      </c>
      <c r="Q7" s="512" t="s">
        <v>625</v>
      </c>
      <c r="R7" s="512" t="s">
        <v>760</v>
      </c>
      <c r="S7" s="512" t="s">
        <v>761</v>
      </c>
      <c r="T7" s="512" t="s">
        <v>808</v>
      </c>
      <c r="U7" s="512" t="s">
        <v>809</v>
      </c>
      <c r="V7" s="512" t="s">
        <v>735</v>
      </c>
      <c r="W7" s="515" t="s">
        <v>736</v>
      </c>
    </row>
    <row r="8" spans="1:23" x14ac:dyDescent="0.25">
      <c r="A8" s="517"/>
      <c r="B8" s="641"/>
      <c r="C8" s="517"/>
      <c r="D8" s="518"/>
      <c r="E8" s="519"/>
      <c r="F8" s="520"/>
      <c r="G8" s="521"/>
      <c r="H8" s="522"/>
      <c r="I8" s="523"/>
      <c r="J8" s="517"/>
      <c r="K8" s="517"/>
      <c r="L8" s="517"/>
      <c r="M8" s="517"/>
      <c r="N8" s="517"/>
      <c r="O8" s="517"/>
      <c r="P8" s="517"/>
      <c r="Q8" s="517"/>
      <c r="R8" s="517"/>
      <c r="S8" s="517"/>
      <c r="T8" s="517"/>
      <c r="U8" s="517"/>
      <c r="V8" s="517"/>
      <c r="W8" s="524"/>
    </row>
    <row r="9" spans="1:23" s="132" customFormat="1" x14ac:dyDescent="0.25">
      <c r="A9" s="525" t="s">
        <v>595</v>
      </c>
      <c r="B9" s="642"/>
      <c r="C9" s="526"/>
      <c r="D9" s="527"/>
      <c r="E9" s="528"/>
      <c r="F9" s="529"/>
      <c r="G9" s="530"/>
      <c r="H9" s="531"/>
      <c r="I9" s="532"/>
      <c r="J9" s="526"/>
      <c r="K9" s="526"/>
      <c r="L9" s="526"/>
      <c r="M9" s="526"/>
      <c r="N9" s="526"/>
      <c r="O9" s="526"/>
      <c r="P9" s="526"/>
      <c r="Q9" s="526"/>
      <c r="R9" s="526"/>
      <c r="S9" s="526"/>
      <c r="T9" s="526"/>
      <c r="U9" s="526"/>
      <c r="V9" s="526"/>
      <c r="W9" s="533"/>
    </row>
    <row r="10" spans="1:23" x14ac:dyDescent="0.25">
      <c r="A10" s="534" t="s">
        <v>308</v>
      </c>
      <c r="B10" s="643">
        <v>799</v>
      </c>
      <c r="C10" s="517">
        <f>'1-44 Denyer House'!T83</f>
        <v>444.59999999999997</v>
      </c>
      <c r="D10" s="518">
        <f>'1-44 Denyer House'!Y83</f>
        <v>2333.96</v>
      </c>
      <c r="E10" s="519">
        <f>'1-44 Denyer House'!AA83</f>
        <v>1</v>
      </c>
      <c r="F10" s="520">
        <f>'1-44 Denyer House'!AB83</f>
        <v>2333.96</v>
      </c>
      <c r="G10" s="521">
        <f>F10-I10</f>
        <v>1889.3600000000001</v>
      </c>
      <c r="H10" s="522">
        <f>'1-44 Denyer House'!AC83</f>
        <v>0.1904916965157929</v>
      </c>
      <c r="I10" s="523">
        <f>'1-44 Denyer House'!AD83</f>
        <v>444.6</v>
      </c>
      <c r="J10" s="517">
        <v>0</v>
      </c>
      <c r="K10" s="517">
        <v>0</v>
      </c>
      <c r="L10" s="517">
        <v>0</v>
      </c>
      <c r="M10" s="517">
        <v>444.6</v>
      </c>
      <c r="N10" s="517">
        <v>444.6</v>
      </c>
      <c r="O10" s="517">
        <v>0</v>
      </c>
      <c r="P10" s="517">
        <v>0</v>
      </c>
      <c r="Q10" s="517">
        <v>0</v>
      </c>
      <c r="R10" s="517">
        <v>0</v>
      </c>
      <c r="S10" s="517">
        <v>0</v>
      </c>
      <c r="T10" s="517"/>
      <c r="U10" s="517"/>
      <c r="V10" s="517">
        <f>SUM(J10:U10)</f>
        <v>889.2</v>
      </c>
      <c r="W10" s="524">
        <f>I10-V10</f>
        <v>-444.6</v>
      </c>
    </row>
    <row r="11" spans="1:23" x14ac:dyDescent="0.25">
      <c r="A11" s="534" t="s">
        <v>285</v>
      </c>
      <c r="B11" s="643">
        <v>801</v>
      </c>
      <c r="C11" s="517">
        <f>'1-44 Denyer House'!T84</f>
        <v>1516</v>
      </c>
      <c r="D11" s="518">
        <f>'1-44 Denyer House'!Y84</f>
        <v>0</v>
      </c>
      <c r="E11" s="519" t="e">
        <f>'1-44 Denyer House'!AA84</f>
        <v>#DIV/0!</v>
      </c>
      <c r="F11" s="520">
        <f>'1-44 Denyer House'!AB84</f>
        <v>0</v>
      </c>
      <c r="G11" s="521">
        <f t="shared" ref="G11:G18" si="0">F11-I11</f>
        <v>0</v>
      </c>
      <c r="H11" s="522" t="e">
        <f>'1-44 Denyer House'!AC84</f>
        <v>#DIV/0!</v>
      </c>
      <c r="I11" s="523">
        <f>'1-44 Denyer House'!AD84</f>
        <v>0</v>
      </c>
      <c r="J11" s="517"/>
      <c r="K11" s="517"/>
      <c r="L11" s="517"/>
      <c r="M11" s="517"/>
      <c r="N11" s="517"/>
      <c r="O11" s="517"/>
      <c r="P11" s="517"/>
      <c r="Q11" s="517"/>
      <c r="R11" s="517"/>
      <c r="S11" s="517"/>
      <c r="T11" s="517"/>
      <c r="U11" s="517"/>
      <c r="V11" s="517">
        <f t="shared" ref="V11:V18" si="1">SUM(J11:U11)</f>
        <v>0</v>
      </c>
      <c r="W11" s="524">
        <f t="shared" ref="W11:W18" si="2">I11-V11</f>
        <v>0</v>
      </c>
    </row>
    <row r="12" spans="1:23" x14ac:dyDescent="0.25">
      <c r="A12" s="534" t="s">
        <v>312</v>
      </c>
      <c r="B12" s="643">
        <v>622</v>
      </c>
      <c r="C12" s="517">
        <f>'1-44 Denyer House'!T85</f>
        <v>1829.1885</v>
      </c>
      <c r="D12" s="518">
        <f>'1-44 Denyer House'!Y85</f>
        <v>18543.537499999999</v>
      </c>
      <c r="E12" s="519">
        <f>'1-44 Denyer House'!AA85</f>
        <v>0.90293114245326711</v>
      </c>
      <c r="F12" s="520">
        <f>'1-44 Denyer House'!AB85</f>
        <v>16743.537499999999</v>
      </c>
      <c r="G12" s="521">
        <f t="shared" si="0"/>
        <v>16717.26785</v>
      </c>
      <c r="H12" s="522">
        <f>'1-44 Denyer House'!AC85</f>
        <v>1.416647174251407E-3</v>
      </c>
      <c r="I12" s="523">
        <f>'1-44 Denyer House'!AD85</f>
        <v>26.269649999999999</v>
      </c>
      <c r="J12" s="517">
        <v>0</v>
      </c>
      <c r="K12" s="517">
        <v>0</v>
      </c>
      <c r="L12" s="517">
        <v>0</v>
      </c>
      <c r="M12" s="517">
        <v>0</v>
      </c>
      <c r="N12" s="517">
        <v>0</v>
      </c>
      <c r="O12" s="517">
        <v>0</v>
      </c>
      <c r="P12" s="517">
        <v>3988.5</v>
      </c>
      <c r="Q12" s="517">
        <v>0</v>
      </c>
      <c r="R12" s="517">
        <v>0</v>
      </c>
      <c r="S12" s="517">
        <v>0</v>
      </c>
      <c r="T12" s="517"/>
      <c r="U12" s="517"/>
      <c r="V12" s="517">
        <f t="shared" si="1"/>
        <v>3988.5</v>
      </c>
      <c r="W12" s="524">
        <f t="shared" si="2"/>
        <v>-3962.2303499999998</v>
      </c>
    </row>
    <row r="13" spans="1:23" x14ac:dyDescent="0.25">
      <c r="A13" s="534" t="s">
        <v>189</v>
      </c>
      <c r="B13" s="643">
        <v>623</v>
      </c>
      <c r="C13" s="517">
        <f>'1-44 Denyer House'!T86</f>
        <v>10510.444</v>
      </c>
      <c r="D13" s="518">
        <f>'1-44 Denyer House'!Y86</f>
        <v>87757.161999999997</v>
      </c>
      <c r="E13" s="519">
        <f>'1-44 Denyer House'!AA86</f>
        <v>0.80118146938252177</v>
      </c>
      <c r="F13" s="520">
        <f>'1-44 Denyer House'!AB86</f>
        <v>70309.411999999997</v>
      </c>
      <c r="G13" s="521">
        <f t="shared" si="0"/>
        <v>0</v>
      </c>
      <c r="H13" s="522">
        <f>'1-44 Denyer House'!AC86</f>
        <v>0.80118146938252177</v>
      </c>
      <c r="I13" s="523">
        <f>'1-44 Denyer House'!AD86</f>
        <v>70309.411999999997</v>
      </c>
      <c r="J13" s="517">
        <v>0</v>
      </c>
      <c r="K13" s="517">
        <v>0</v>
      </c>
      <c r="L13" s="517">
        <v>0</v>
      </c>
      <c r="M13" s="517">
        <v>0</v>
      </c>
      <c r="N13" s="517">
        <v>0</v>
      </c>
      <c r="O13" s="517">
        <v>0</v>
      </c>
      <c r="P13" s="517">
        <v>2878.1</v>
      </c>
      <c r="Q13" s="517">
        <v>50314.559999999998</v>
      </c>
      <c r="R13" s="517">
        <v>13759.44</v>
      </c>
      <c r="S13" s="517">
        <v>0</v>
      </c>
      <c r="T13" s="517"/>
      <c r="U13" s="517"/>
      <c r="V13" s="517">
        <f t="shared" si="1"/>
        <v>66952.099999999991</v>
      </c>
      <c r="W13" s="524">
        <f t="shared" si="2"/>
        <v>3357.3120000000054</v>
      </c>
    </row>
    <row r="14" spans="1:23" x14ac:dyDescent="0.25">
      <c r="A14" s="534" t="s">
        <v>72</v>
      </c>
      <c r="B14" s="643">
        <v>624</v>
      </c>
      <c r="C14" s="517">
        <f>'1-44 Denyer House'!T89</f>
        <v>18898.72</v>
      </c>
      <c r="D14" s="518">
        <f>'1-44 Denyer House'!Y89</f>
        <v>170938.97037</v>
      </c>
      <c r="E14" s="519">
        <f>'1-44 Denyer House'!AA89</f>
        <v>1</v>
      </c>
      <c r="F14" s="520">
        <f>'1-44 Denyer House'!AB89</f>
        <v>170938.97037</v>
      </c>
      <c r="G14" s="521">
        <f t="shared" si="0"/>
        <v>147065.57037</v>
      </c>
      <c r="H14" s="522">
        <f>'1-44 Denyer House'!AC89</f>
        <v>0.13966037088164077</v>
      </c>
      <c r="I14" s="523">
        <f>'1-44 Denyer House'!AD89</f>
        <v>23873.4</v>
      </c>
      <c r="J14" s="517">
        <v>0</v>
      </c>
      <c r="K14" s="517">
        <v>0</v>
      </c>
      <c r="L14" s="517">
        <v>2834.81</v>
      </c>
      <c r="M14" s="517">
        <v>14645.93</v>
      </c>
      <c r="N14" s="517">
        <v>1417.98</v>
      </c>
      <c r="O14" s="517">
        <v>1417.98</v>
      </c>
      <c r="P14" s="517">
        <v>0</v>
      </c>
      <c r="Q14" s="517">
        <v>3306.7</v>
      </c>
      <c r="R14" s="517">
        <v>0</v>
      </c>
      <c r="S14" s="517">
        <v>0</v>
      </c>
      <c r="T14" s="517"/>
      <c r="U14" s="517"/>
      <c r="V14" s="517">
        <f t="shared" si="1"/>
        <v>23623.4</v>
      </c>
      <c r="W14" s="524">
        <f t="shared" si="2"/>
        <v>250</v>
      </c>
    </row>
    <row r="15" spans="1:23" x14ac:dyDescent="0.25">
      <c r="A15" s="534" t="s">
        <v>164</v>
      </c>
      <c r="B15" s="643">
        <v>627</v>
      </c>
      <c r="C15" s="517">
        <f>'1-44 Denyer House'!T91</f>
        <v>1633.198224</v>
      </c>
      <c r="D15" s="518">
        <f>'1-44 Denyer House'!Y91</f>
        <v>26960.998223999999</v>
      </c>
      <c r="E15" s="519">
        <f>'1-44 Denyer House'!AA91</f>
        <v>0.99443640777860842</v>
      </c>
      <c r="F15" s="520">
        <f>'1-44 Denyer House'!AB91</f>
        <v>26810.998223999999</v>
      </c>
      <c r="G15" s="521">
        <f t="shared" si="0"/>
        <v>250</v>
      </c>
      <c r="H15" s="522">
        <f>'1-44 Denyer House'!AC91</f>
        <v>0.98516375407628898</v>
      </c>
      <c r="I15" s="523">
        <f>'1-44 Denyer House'!AD91</f>
        <v>26560.998223999999</v>
      </c>
      <c r="J15" s="517">
        <v>0</v>
      </c>
      <c r="K15" s="517">
        <v>0</v>
      </c>
      <c r="L15" s="517">
        <v>0</v>
      </c>
      <c r="M15" s="517">
        <v>0</v>
      </c>
      <c r="N15" s="517">
        <v>0</v>
      </c>
      <c r="O15" s="517">
        <v>1224.9000000000001</v>
      </c>
      <c r="P15" s="517">
        <v>7256.74</v>
      </c>
      <c r="Q15" s="517">
        <v>0</v>
      </c>
      <c r="R15" s="517">
        <v>0</v>
      </c>
      <c r="S15" s="517">
        <v>0</v>
      </c>
      <c r="T15" s="517"/>
      <c r="U15" s="517"/>
      <c r="V15" s="517">
        <f t="shared" si="1"/>
        <v>8481.64</v>
      </c>
      <c r="W15" s="524">
        <f>I15-V15</f>
        <v>18079.358224</v>
      </c>
    </row>
    <row r="16" spans="1:23" x14ac:dyDescent="0.25">
      <c r="A16" s="534" t="s">
        <v>24</v>
      </c>
      <c r="B16" s="643">
        <v>798</v>
      </c>
      <c r="C16" s="517">
        <f>'1-44 Denyer House'!T90</f>
        <v>148287.74</v>
      </c>
      <c r="D16" s="518">
        <f>'1-44 Denyer House'!Y90</f>
        <v>289774.69837053004</v>
      </c>
      <c r="E16" s="519">
        <f>'1-44 Denyer House'!AA90</f>
        <v>1</v>
      </c>
      <c r="F16" s="520">
        <f>'1-44 Denyer House'!AB90</f>
        <v>289774.69837053004</v>
      </c>
      <c r="G16" s="521">
        <f t="shared" si="0"/>
        <v>179278.68128369402</v>
      </c>
      <c r="H16" s="522">
        <f>'1-44 Denyer House'!AC90</f>
        <v>0.38131699457606411</v>
      </c>
      <c r="I16" s="523">
        <f>'1-44 Denyer House'!AD90</f>
        <v>110496.01708683601</v>
      </c>
      <c r="J16" s="517">
        <v>52798.6</v>
      </c>
      <c r="K16" s="517">
        <v>0</v>
      </c>
      <c r="L16" s="517">
        <v>0</v>
      </c>
      <c r="M16" s="517">
        <v>0</v>
      </c>
      <c r="N16" s="517">
        <v>0</v>
      </c>
      <c r="O16" s="517">
        <v>0</v>
      </c>
      <c r="P16" s="517">
        <v>0</v>
      </c>
      <c r="Q16" s="517">
        <v>25130.32</v>
      </c>
      <c r="R16" s="517">
        <v>4684.78</v>
      </c>
      <c r="S16" s="517">
        <v>0</v>
      </c>
      <c r="T16" s="517"/>
      <c r="U16" s="517"/>
      <c r="V16" s="517">
        <f t="shared" si="1"/>
        <v>82613.7</v>
      </c>
      <c r="W16" s="524">
        <f t="shared" si="2"/>
        <v>27882.317086836018</v>
      </c>
    </row>
    <row r="17" spans="1:23" x14ac:dyDescent="0.25">
      <c r="A17" s="534" t="s">
        <v>654</v>
      </c>
      <c r="B17" s="643"/>
      <c r="C17" s="517">
        <f>'1-44 Denyer House'!T88</f>
        <v>0</v>
      </c>
      <c r="D17" s="518">
        <f>'1-44 Denyer House'!Y88</f>
        <v>31877.3</v>
      </c>
      <c r="E17" s="519">
        <f>'1-44 Denyer House'!AA88</f>
        <v>1</v>
      </c>
      <c r="F17" s="520">
        <f>'1-44 Denyer House'!AB88</f>
        <v>31877.3</v>
      </c>
      <c r="G17" s="521">
        <f t="shared" si="0"/>
        <v>10150</v>
      </c>
      <c r="H17" s="522">
        <f>'1-44 Denyer House'!AC88</f>
        <v>0.68159160280199393</v>
      </c>
      <c r="I17" s="523">
        <f>'1-44 Denyer House'!AD88</f>
        <v>21727.3</v>
      </c>
      <c r="J17" s="517"/>
      <c r="K17" s="517"/>
      <c r="L17" s="517"/>
      <c r="M17" s="517"/>
      <c r="N17" s="517"/>
      <c r="O17" s="517"/>
      <c r="P17" s="517"/>
      <c r="Q17" s="517"/>
      <c r="R17" s="517"/>
      <c r="S17" s="517"/>
      <c r="T17" s="517"/>
      <c r="U17" s="517"/>
      <c r="V17" s="517">
        <f t="shared" si="1"/>
        <v>0</v>
      </c>
      <c r="W17" s="524">
        <f t="shared" si="2"/>
        <v>21727.3</v>
      </c>
    </row>
    <row r="18" spans="1:23" x14ac:dyDescent="0.25">
      <c r="A18" s="534" t="s">
        <v>341</v>
      </c>
      <c r="B18" s="643">
        <v>13170</v>
      </c>
      <c r="C18" s="517">
        <f>'1-44 Denyer House'!T87</f>
        <v>0</v>
      </c>
      <c r="D18" s="518">
        <f>'1-44 Denyer House'!Y87</f>
        <v>72000</v>
      </c>
      <c r="E18" s="519">
        <f>'1-44 Denyer House'!AA87</f>
        <v>0.1388888888888889</v>
      </c>
      <c r="F18" s="520">
        <f>'1-44 Denyer House'!AB87</f>
        <v>10000</v>
      </c>
      <c r="G18" s="521">
        <f t="shared" si="0"/>
        <v>8000</v>
      </c>
      <c r="H18" s="522">
        <f>'1-44 Denyer House'!AC87</f>
        <v>2.7777777777777776E-2</v>
      </c>
      <c r="I18" s="523">
        <f>'1-44 Denyer House'!AD87</f>
        <v>2000</v>
      </c>
      <c r="J18" s="517"/>
      <c r="K18" s="517"/>
      <c r="L18" s="517"/>
      <c r="M18" s="517"/>
      <c r="N18" s="517"/>
      <c r="O18" s="517"/>
      <c r="P18" s="517"/>
      <c r="Q18" s="517"/>
      <c r="R18" s="517"/>
      <c r="S18" s="517"/>
      <c r="T18" s="517"/>
      <c r="U18" s="517"/>
      <c r="V18" s="517">
        <f t="shared" si="1"/>
        <v>0</v>
      </c>
      <c r="W18" s="524">
        <f t="shared" si="2"/>
        <v>2000</v>
      </c>
    </row>
    <row r="19" spans="1:23" x14ac:dyDescent="0.25">
      <c r="A19" s="534"/>
      <c r="B19" s="643"/>
      <c r="C19" s="517"/>
      <c r="D19" s="518"/>
      <c r="E19" s="519"/>
      <c r="F19" s="520"/>
      <c r="G19" s="521"/>
      <c r="H19" s="522"/>
      <c r="I19" s="523"/>
      <c r="J19" s="517"/>
      <c r="K19" s="517"/>
      <c r="L19" s="517"/>
      <c r="M19" s="517"/>
      <c r="N19" s="517"/>
      <c r="O19" s="517"/>
      <c r="P19" s="517"/>
      <c r="Q19" s="517"/>
      <c r="R19" s="517"/>
      <c r="S19" s="517"/>
      <c r="T19" s="517"/>
      <c r="U19" s="517"/>
      <c r="V19" s="517"/>
      <c r="W19" s="524"/>
    </row>
    <row r="20" spans="1:23" s="496" customFormat="1" x14ac:dyDescent="0.25">
      <c r="A20" s="535" t="s">
        <v>596</v>
      </c>
      <c r="B20" s="644"/>
      <c r="C20" s="536"/>
      <c r="D20" s="537"/>
      <c r="E20" s="538"/>
      <c r="F20" s="539"/>
      <c r="G20" s="540"/>
      <c r="H20" s="541"/>
      <c r="I20" s="542"/>
      <c r="J20" s="536"/>
      <c r="K20" s="536"/>
      <c r="L20" s="536"/>
      <c r="M20" s="536"/>
      <c r="N20" s="536"/>
      <c r="O20" s="536"/>
      <c r="P20" s="536"/>
      <c r="Q20" s="536"/>
      <c r="R20" s="536"/>
      <c r="S20" s="517"/>
      <c r="T20" s="536"/>
      <c r="U20" s="536"/>
      <c r="V20" s="536"/>
      <c r="W20" s="543"/>
    </row>
    <row r="21" spans="1:23" s="177" customFormat="1" x14ac:dyDescent="0.25">
      <c r="A21" s="544" t="s">
        <v>308</v>
      </c>
      <c r="B21" s="645"/>
      <c r="C21" s="545">
        <f ca="1">'1-10 Lissenden Mansions'!T56</f>
        <v>444.59999999999997</v>
      </c>
      <c r="D21" s="546">
        <f ca="1">'1-10 Lissenden Mansions'!Y56</f>
        <v>0</v>
      </c>
      <c r="E21" s="547" t="e">
        <f ca="1">'1-10 Lissenden Mansions'!AA56</f>
        <v>#DIV/0!</v>
      </c>
      <c r="F21" s="548">
        <f ca="1">'1-10 Lissenden Mansions'!AB56</f>
        <v>0</v>
      </c>
      <c r="G21" s="549">
        <f t="shared" ref="G21:G26" ca="1" si="3">F21-I21</f>
        <v>0</v>
      </c>
      <c r="H21" s="550" t="e">
        <f ca="1">'1-10 Lissenden Mansions'!AC56</f>
        <v>#DIV/0!</v>
      </c>
      <c r="I21" s="551">
        <f ca="1">'1-10 Lissenden Mansions'!AD56</f>
        <v>0</v>
      </c>
      <c r="J21" s="545"/>
      <c r="K21" s="545"/>
      <c r="L21" s="545"/>
      <c r="M21" s="545"/>
      <c r="N21" s="545"/>
      <c r="O21" s="545"/>
      <c r="P21" s="545"/>
      <c r="Q21" s="545"/>
      <c r="R21" s="545"/>
      <c r="S21" s="517"/>
      <c r="T21" s="545"/>
      <c r="U21" s="545"/>
      <c r="V21" s="517">
        <f t="shared" ref="V21:V26" si="4">SUM(J21:U21)</f>
        <v>0</v>
      </c>
      <c r="W21" s="552">
        <f t="shared" ref="W21:W73" ca="1" si="5">I21-V21</f>
        <v>0</v>
      </c>
    </row>
    <row r="22" spans="1:23" s="177" customFormat="1" x14ac:dyDescent="0.25">
      <c r="A22" s="544" t="s">
        <v>285</v>
      </c>
      <c r="B22" s="645"/>
      <c r="C22" s="545">
        <f ca="1">'1-10 Lissenden Mansions'!T57</f>
        <v>600</v>
      </c>
      <c r="D22" s="546">
        <f ca="1">'1-10 Lissenden Mansions'!Y57</f>
        <v>0</v>
      </c>
      <c r="E22" s="547" t="e">
        <f ca="1">'1-10 Lissenden Mansions'!AA57</f>
        <v>#DIV/0!</v>
      </c>
      <c r="F22" s="548">
        <f ca="1">'1-10 Lissenden Mansions'!AB57</f>
        <v>0</v>
      </c>
      <c r="G22" s="549">
        <f t="shared" ca="1" si="3"/>
        <v>0</v>
      </c>
      <c r="H22" s="550" t="e">
        <f ca="1">'1-10 Lissenden Mansions'!AC57</f>
        <v>#DIV/0!</v>
      </c>
      <c r="I22" s="551">
        <f ca="1">'1-10 Lissenden Mansions'!AD57</f>
        <v>0</v>
      </c>
      <c r="J22" s="545"/>
      <c r="K22" s="545"/>
      <c r="L22" s="545"/>
      <c r="M22" s="545"/>
      <c r="N22" s="545"/>
      <c r="O22" s="545"/>
      <c r="P22" s="545"/>
      <c r="Q22" s="545"/>
      <c r="R22" s="545"/>
      <c r="S22" s="517"/>
      <c r="T22" s="545"/>
      <c r="U22" s="545"/>
      <c r="V22" s="517">
        <f t="shared" si="4"/>
        <v>0</v>
      </c>
      <c r="W22" s="552">
        <f t="shared" ca="1" si="5"/>
        <v>0</v>
      </c>
    </row>
    <row r="23" spans="1:23" s="177" customFormat="1" x14ac:dyDescent="0.25">
      <c r="A23" s="544" t="s">
        <v>189</v>
      </c>
      <c r="B23" s="645"/>
      <c r="C23" s="545">
        <f ca="1">'1-10 Lissenden Mansions'!T58</f>
        <v>8616.9574999999986</v>
      </c>
      <c r="D23" s="546">
        <f ca="1">'1-10 Lissenden Mansions'!Y58</f>
        <v>0</v>
      </c>
      <c r="E23" s="547" t="e">
        <f ca="1">'1-10 Lissenden Mansions'!AA58</f>
        <v>#DIV/0!</v>
      </c>
      <c r="F23" s="548">
        <f ca="1">'1-10 Lissenden Mansions'!AB58</f>
        <v>0</v>
      </c>
      <c r="G23" s="549">
        <f t="shared" ca="1" si="3"/>
        <v>0</v>
      </c>
      <c r="H23" s="550" t="e">
        <f ca="1">'1-10 Lissenden Mansions'!AC58</f>
        <v>#DIV/0!</v>
      </c>
      <c r="I23" s="551">
        <f ca="1">'1-10 Lissenden Mansions'!AD58</f>
        <v>0</v>
      </c>
      <c r="J23" s="545"/>
      <c r="K23" s="545"/>
      <c r="L23" s="545"/>
      <c r="M23" s="545"/>
      <c r="N23" s="545"/>
      <c r="O23" s="545"/>
      <c r="P23" s="545"/>
      <c r="Q23" s="545"/>
      <c r="R23" s="545"/>
      <c r="S23" s="517"/>
      <c r="T23" s="545"/>
      <c r="U23" s="545"/>
      <c r="V23" s="517">
        <f t="shared" si="4"/>
        <v>0</v>
      </c>
      <c r="W23" s="552">
        <f t="shared" ca="1" si="5"/>
        <v>0</v>
      </c>
    </row>
    <row r="24" spans="1:23" s="177" customFormat="1" x14ac:dyDescent="0.25">
      <c r="A24" s="544" t="s">
        <v>72</v>
      </c>
      <c r="B24" s="645"/>
      <c r="C24" s="545">
        <f ca="1">'1-10 Lissenden Mansions'!T59</f>
        <v>29585.16</v>
      </c>
      <c r="D24" s="546">
        <f ca="1">'1-10 Lissenden Mansions'!Y59</f>
        <v>0</v>
      </c>
      <c r="E24" s="547" t="e">
        <f ca="1">'1-10 Lissenden Mansions'!AA59</f>
        <v>#DIV/0!</v>
      </c>
      <c r="F24" s="548">
        <f ca="1">'1-10 Lissenden Mansions'!AB59</f>
        <v>0</v>
      </c>
      <c r="G24" s="549">
        <f t="shared" ca="1" si="3"/>
        <v>0</v>
      </c>
      <c r="H24" s="550" t="e">
        <f ca="1">'1-10 Lissenden Mansions'!AC59</f>
        <v>#DIV/0!</v>
      </c>
      <c r="I24" s="551">
        <f ca="1">'1-10 Lissenden Mansions'!AD59</f>
        <v>0</v>
      </c>
      <c r="J24" s="545"/>
      <c r="K24" s="545"/>
      <c r="L24" s="545"/>
      <c r="M24" s="545"/>
      <c r="N24" s="545"/>
      <c r="O24" s="545"/>
      <c r="P24" s="545"/>
      <c r="Q24" s="545"/>
      <c r="R24" s="545"/>
      <c r="S24" s="517"/>
      <c r="T24" s="545"/>
      <c r="U24" s="545"/>
      <c r="V24" s="517">
        <f t="shared" si="4"/>
        <v>0</v>
      </c>
      <c r="W24" s="552">
        <f t="shared" ca="1" si="5"/>
        <v>0</v>
      </c>
    </row>
    <row r="25" spans="1:23" s="177" customFormat="1" x14ac:dyDescent="0.25">
      <c r="A25" s="544" t="s">
        <v>164</v>
      </c>
      <c r="B25" s="645"/>
      <c r="C25" s="545">
        <f ca="1">'1-10 Lissenden Mansions'!T60</f>
        <v>2233.7970349999996</v>
      </c>
      <c r="D25" s="546">
        <f ca="1">'1-10 Lissenden Mansions'!Y60</f>
        <v>0</v>
      </c>
      <c r="E25" s="547" t="e">
        <f ca="1">'1-10 Lissenden Mansions'!AA60</f>
        <v>#DIV/0!</v>
      </c>
      <c r="F25" s="548">
        <f ca="1">'1-10 Lissenden Mansions'!AB60</f>
        <v>0</v>
      </c>
      <c r="G25" s="549">
        <f t="shared" ca="1" si="3"/>
        <v>0</v>
      </c>
      <c r="H25" s="550" t="e">
        <f ca="1">'1-10 Lissenden Mansions'!AC60</f>
        <v>#DIV/0!</v>
      </c>
      <c r="I25" s="551">
        <f ca="1">'1-10 Lissenden Mansions'!AD60</f>
        <v>0</v>
      </c>
      <c r="J25" s="545"/>
      <c r="K25" s="545"/>
      <c r="L25" s="545"/>
      <c r="M25" s="545"/>
      <c r="N25" s="545"/>
      <c r="O25" s="545"/>
      <c r="P25" s="545"/>
      <c r="Q25" s="545"/>
      <c r="R25" s="545"/>
      <c r="S25" s="517"/>
      <c r="T25" s="545"/>
      <c r="U25" s="545"/>
      <c r="V25" s="517">
        <f t="shared" si="4"/>
        <v>0</v>
      </c>
      <c r="W25" s="552">
        <f t="shared" ca="1" si="5"/>
        <v>0</v>
      </c>
    </row>
    <row r="26" spans="1:23" s="177" customFormat="1" x14ac:dyDescent="0.25">
      <c r="A26" s="544" t="s">
        <v>24</v>
      </c>
      <c r="B26" s="645"/>
      <c r="C26" s="545">
        <f ca="1">'1-10 Lissenden Mansions'!T61</f>
        <v>33940.278900000005</v>
      </c>
      <c r="D26" s="546">
        <f ca="1">'1-10 Lissenden Mansions'!Y61</f>
        <v>0</v>
      </c>
      <c r="E26" s="547" t="e">
        <f ca="1">'1-10 Lissenden Mansions'!AA61</f>
        <v>#DIV/0!</v>
      </c>
      <c r="F26" s="548">
        <f ca="1">'1-10 Lissenden Mansions'!AB61</f>
        <v>0</v>
      </c>
      <c r="G26" s="549">
        <f t="shared" ca="1" si="3"/>
        <v>0</v>
      </c>
      <c r="H26" s="550" t="e">
        <f ca="1">'1-10 Lissenden Mansions'!AC61</f>
        <v>#DIV/0!</v>
      </c>
      <c r="I26" s="551">
        <f ca="1">'1-10 Lissenden Mansions'!AD61</f>
        <v>0</v>
      </c>
      <c r="J26" s="545"/>
      <c r="K26" s="545"/>
      <c r="L26" s="545"/>
      <c r="M26" s="545"/>
      <c r="N26" s="545"/>
      <c r="O26" s="545"/>
      <c r="P26" s="545"/>
      <c r="Q26" s="545"/>
      <c r="R26" s="545"/>
      <c r="S26" s="517"/>
      <c r="T26" s="545"/>
      <c r="U26" s="545"/>
      <c r="V26" s="517">
        <f t="shared" si="4"/>
        <v>0</v>
      </c>
      <c r="W26" s="552">
        <f t="shared" ca="1" si="5"/>
        <v>0</v>
      </c>
    </row>
    <row r="27" spans="1:23" x14ac:dyDescent="0.25">
      <c r="A27" s="534"/>
      <c r="B27" s="643"/>
      <c r="C27" s="517"/>
      <c r="D27" s="518"/>
      <c r="E27" s="519"/>
      <c r="F27" s="520"/>
      <c r="G27" s="521"/>
      <c r="H27" s="522"/>
      <c r="I27" s="523"/>
      <c r="J27" s="517"/>
      <c r="K27" s="517"/>
      <c r="L27" s="517"/>
      <c r="M27" s="517"/>
      <c r="N27" s="517"/>
      <c r="O27" s="517"/>
      <c r="P27" s="517"/>
      <c r="Q27" s="517"/>
      <c r="R27" s="517"/>
      <c r="S27" s="517"/>
      <c r="T27" s="517"/>
      <c r="U27" s="517"/>
      <c r="V27" s="517"/>
      <c r="W27" s="524"/>
    </row>
    <row r="28" spans="1:23" s="132" customFormat="1" x14ac:dyDescent="0.25">
      <c r="A28" s="525" t="s">
        <v>597</v>
      </c>
      <c r="B28" s="642"/>
      <c r="C28" s="526"/>
      <c r="D28" s="527"/>
      <c r="E28" s="528"/>
      <c r="F28" s="529"/>
      <c r="G28" s="530"/>
      <c r="H28" s="531"/>
      <c r="I28" s="532"/>
      <c r="J28" s="526"/>
      <c r="K28" s="526"/>
      <c r="L28" s="526"/>
      <c r="M28" s="526"/>
      <c r="N28" s="526"/>
      <c r="O28" s="526"/>
      <c r="P28" s="526"/>
      <c r="Q28" s="526"/>
      <c r="R28" s="526"/>
      <c r="S28" s="517"/>
      <c r="T28" s="526"/>
      <c r="U28" s="526"/>
      <c r="V28" s="526"/>
      <c r="W28" s="533"/>
    </row>
    <row r="29" spans="1:23" x14ac:dyDescent="0.25">
      <c r="A29" s="534" t="s">
        <v>372</v>
      </c>
      <c r="B29" s="643">
        <v>13505</v>
      </c>
      <c r="C29" s="517">
        <f>'25 Troyes House'!T52</f>
        <v>399.99552</v>
      </c>
      <c r="D29" s="518">
        <f>'25 Troyes House'!Y52</f>
        <v>399.99552</v>
      </c>
      <c r="E29" s="519">
        <f>'25 Troyes House'!AA52</f>
        <v>0</v>
      </c>
      <c r="F29" s="520">
        <f>'25 Troyes House'!AB52</f>
        <v>0</v>
      </c>
      <c r="G29" s="521">
        <f t="shared" ref="G29:G37" si="6">F29-I29</f>
        <v>0</v>
      </c>
      <c r="H29" s="522">
        <f>'25 Troyes House'!AC52</f>
        <v>0</v>
      </c>
      <c r="I29" s="523">
        <f>'25 Troyes House'!AD52</f>
        <v>0</v>
      </c>
      <c r="J29" s="517"/>
      <c r="K29" s="517"/>
      <c r="L29" s="517"/>
      <c r="M29" s="517"/>
      <c r="N29" s="517"/>
      <c r="O29" s="517"/>
      <c r="P29" s="517"/>
      <c r="Q29" s="517"/>
      <c r="R29" s="517"/>
      <c r="S29" s="517"/>
      <c r="T29" s="517"/>
      <c r="U29" s="517"/>
      <c r="V29" s="517">
        <f t="shared" ref="V29:V37" si="7">SUM(J29:U29)</f>
        <v>0</v>
      </c>
      <c r="W29" s="524">
        <f t="shared" si="5"/>
        <v>0</v>
      </c>
    </row>
    <row r="30" spans="1:23" x14ac:dyDescent="0.25">
      <c r="A30" s="534" t="s">
        <v>308</v>
      </c>
      <c r="B30" s="643">
        <v>729</v>
      </c>
      <c r="C30" s="517">
        <f>'25 Troyes House'!T50</f>
        <v>222.29999999999998</v>
      </c>
      <c r="D30" s="518">
        <f>'25 Troyes House'!Y50</f>
        <v>1111.5</v>
      </c>
      <c r="E30" s="519">
        <f>'25 Troyes House'!AA50</f>
        <v>1</v>
      </c>
      <c r="F30" s="520">
        <f>'25 Troyes House'!AB50</f>
        <v>1111.5</v>
      </c>
      <c r="G30" s="521">
        <f t="shared" si="6"/>
        <v>889.2</v>
      </c>
      <c r="H30" s="522">
        <f>'25 Troyes House'!AC50</f>
        <v>0.19999999999999998</v>
      </c>
      <c r="I30" s="523">
        <f>'25 Troyes House'!AD50</f>
        <v>222.29999999999998</v>
      </c>
      <c r="J30" s="517">
        <v>0</v>
      </c>
      <c r="K30" s="517">
        <v>0</v>
      </c>
      <c r="L30" s="517">
        <v>0</v>
      </c>
      <c r="M30" s="517">
        <v>222.3</v>
      </c>
      <c r="N30" s="517">
        <v>0</v>
      </c>
      <c r="O30" s="517">
        <v>222.3</v>
      </c>
      <c r="P30" s="517">
        <v>0</v>
      </c>
      <c r="Q30" s="517">
        <v>0</v>
      </c>
      <c r="R30" s="517">
        <v>0</v>
      </c>
      <c r="S30" s="517">
        <v>0</v>
      </c>
      <c r="T30" s="517"/>
      <c r="U30" s="517"/>
      <c r="V30" s="517">
        <f t="shared" si="7"/>
        <v>444.6</v>
      </c>
      <c r="W30" s="524">
        <f t="shared" si="5"/>
        <v>-222.30000000000004</v>
      </c>
    </row>
    <row r="31" spans="1:23" x14ac:dyDescent="0.25">
      <c r="A31" s="534" t="s">
        <v>285</v>
      </c>
      <c r="B31" s="643">
        <v>731</v>
      </c>
      <c r="C31" s="517">
        <f>'25 Troyes House'!T51</f>
        <v>0</v>
      </c>
      <c r="D31" s="518">
        <f>'25 Troyes House'!Y51</f>
        <v>0</v>
      </c>
      <c r="E31" s="519" t="e">
        <f>'25 Troyes House'!AA51</f>
        <v>#DIV/0!</v>
      </c>
      <c r="F31" s="520">
        <f>'25 Troyes House'!AB51</f>
        <v>0</v>
      </c>
      <c r="G31" s="521">
        <f t="shared" si="6"/>
        <v>0</v>
      </c>
      <c r="H31" s="522" t="e">
        <f>'25 Troyes House'!AC51</f>
        <v>#DIV/0!</v>
      </c>
      <c r="I31" s="523">
        <f>'25 Troyes House'!AD51</f>
        <v>0</v>
      </c>
      <c r="J31" s="517"/>
      <c r="K31" s="517"/>
      <c r="L31" s="517"/>
      <c r="M31" s="517"/>
      <c r="N31" s="517"/>
      <c r="O31" s="517"/>
      <c r="P31" s="517"/>
      <c r="Q31" s="517"/>
      <c r="R31" s="517"/>
      <c r="S31" s="517"/>
      <c r="T31" s="517"/>
      <c r="U31" s="517"/>
      <c r="V31" s="517">
        <f t="shared" si="7"/>
        <v>0</v>
      </c>
      <c r="W31" s="524">
        <f t="shared" si="5"/>
        <v>0</v>
      </c>
    </row>
    <row r="32" spans="1:23" x14ac:dyDescent="0.25">
      <c r="A32" s="534" t="s">
        <v>312</v>
      </c>
      <c r="B32" s="643"/>
      <c r="C32" s="517">
        <f>'25 Troyes House'!T53</f>
        <v>0</v>
      </c>
      <c r="D32" s="518">
        <f>'25 Troyes House'!Y53</f>
        <v>39203.97393</v>
      </c>
      <c r="E32" s="519">
        <f>'25 Troyes House'!AA53</f>
        <v>1</v>
      </c>
      <c r="F32" s="520">
        <f>'25 Troyes House'!AB53</f>
        <v>39203.97393</v>
      </c>
      <c r="G32" s="521">
        <f t="shared" ref="G32" si="8">F32-I32</f>
        <v>39203.97393</v>
      </c>
      <c r="H32" s="522">
        <f>'25 Troyes House'!AC53</f>
        <v>0</v>
      </c>
      <c r="I32" s="523">
        <f>'25 Troyes House'!AD53</f>
        <v>0</v>
      </c>
      <c r="J32" s="517"/>
      <c r="K32" s="517"/>
      <c r="L32" s="517"/>
      <c r="M32" s="517"/>
      <c r="N32" s="517"/>
      <c r="O32" s="517"/>
      <c r="P32" s="517"/>
      <c r="Q32" s="517"/>
      <c r="R32" s="517"/>
      <c r="S32" s="517"/>
      <c r="T32" s="517"/>
      <c r="U32" s="517"/>
      <c r="V32" s="517"/>
      <c r="W32" s="524"/>
    </row>
    <row r="33" spans="1:23" x14ac:dyDescent="0.25">
      <c r="A33" s="534" t="s">
        <v>189</v>
      </c>
      <c r="B33" s="643">
        <v>735</v>
      </c>
      <c r="C33" s="517">
        <f>'25 Troyes House'!T54</f>
        <v>3332.74</v>
      </c>
      <c r="D33" s="518">
        <f>'25 Troyes House'!Y54</f>
        <v>37958.800000000003</v>
      </c>
      <c r="E33" s="519">
        <f>'25 Troyes House'!AA54</f>
        <v>0.97365564770224555</v>
      </c>
      <c r="F33" s="520">
        <f>'25 Troyes House'!AB54</f>
        <v>36958.800000000003</v>
      </c>
      <c r="G33" s="521">
        <f t="shared" si="6"/>
        <v>11542.020000000004</v>
      </c>
      <c r="H33" s="522">
        <f>'25 Troyes House'!AC54</f>
        <v>0.66958860659451813</v>
      </c>
      <c r="I33" s="523">
        <f>'25 Troyes House'!AD54</f>
        <v>25416.78</v>
      </c>
      <c r="J33" s="517">
        <v>0</v>
      </c>
      <c r="K33" s="517">
        <v>0</v>
      </c>
      <c r="L33" s="517">
        <v>0</v>
      </c>
      <c r="M33" s="517">
        <v>0</v>
      </c>
      <c r="N33" s="517">
        <v>0</v>
      </c>
      <c r="O33" s="517">
        <v>0</v>
      </c>
      <c r="P33" s="517">
        <v>0</v>
      </c>
      <c r="Q33" s="517">
        <v>13874.76</v>
      </c>
      <c r="R33" s="517">
        <v>9209.24</v>
      </c>
      <c r="S33" s="517">
        <v>23084.04</v>
      </c>
      <c r="T33" s="517"/>
      <c r="U33" s="517"/>
      <c r="V33" s="517">
        <f t="shared" si="7"/>
        <v>46168.04</v>
      </c>
      <c r="W33" s="524">
        <f t="shared" si="5"/>
        <v>-20751.260000000002</v>
      </c>
    </row>
    <row r="34" spans="1:23" x14ac:dyDescent="0.25">
      <c r="A34" s="534" t="s">
        <v>72</v>
      </c>
      <c r="B34" s="643">
        <v>736</v>
      </c>
      <c r="C34" s="517">
        <f>'25 Troyes House'!T55</f>
        <v>67200</v>
      </c>
      <c r="D34" s="518">
        <f>'25 Troyes House'!Y55</f>
        <v>67200</v>
      </c>
      <c r="E34" s="519">
        <f>'25 Troyes House'!AA55</f>
        <v>0</v>
      </c>
      <c r="F34" s="520">
        <f>'25 Troyes House'!AB55</f>
        <v>0</v>
      </c>
      <c r="G34" s="521">
        <f t="shared" si="6"/>
        <v>0</v>
      </c>
      <c r="H34" s="522">
        <f>'25 Troyes House'!AC55</f>
        <v>0</v>
      </c>
      <c r="I34" s="523">
        <f>'25 Troyes House'!AD55</f>
        <v>0</v>
      </c>
      <c r="J34" s="517"/>
      <c r="K34" s="517"/>
      <c r="L34" s="517"/>
      <c r="M34" s="517"/>
      <c r="N34" s="517"/>
      <c r="O34" s="517"/>
      <c r="P34" s="517"/>
      <c r="Q34" s="517"/>
      <c r="R34" s="517"/>
      <c r="S34" s="517"/>
      <c r="T34" s="517"/>
      <c r="U34" s="517"/>
      <c r="V34" s="517">
        <f t="shared" si="7"/>
        <v>0</v>
      </c>
      <c r="W34" s="524">
        <f t="shared" si="5"/>
        <v>0</v>
      </c>
    </row>
    <row r="35" spans="1:23" x14ac:dyDescent="0.25">
      <c r="A35" s="534" t="s">
        <v>164</v>
      </c>
      <c r="B35" s="643">
        <v>739</v>
      </c>
      <c r="C35" s="517">
        <f>'25 Troyes House'!T57</f>
        <v>0</v>
      </c>
      <c r="D35" s="518">
        <f>'25 Troyes House'!Y57</f>
        <v>0</v>
      </c>
      <c r="E35" s="519" t="e">
        <f>'25 Troyes House'!AA57</f>
        <v>#DIV/0!</v>
      </c>
      <c r="F35" s="520">
        <f>'25 Troyes House'!AB57</f>
        <v>0</v>
      </c>
      <c r="G35" s="521">
        <f t="shared" si="6"/>
        <v>0</v>
      </c>
      <c r="H35" s="522" t="e">
        <f>'25 Troyes House'!AC57</f>
        <v>#DIV/0!</v>
      </c>
      <c r="I35" s="523">
        <f>'25 Troyes House'!AD57</f>
        <v>0</v>
      </c>
      <c r="J35" s="517"/>
      <c r="K35" s="517"/>
      <c r="L35" s="517"/>
      <c r="M35" s="517"/>
      <c r="N35" s="517"/>
      <c r="O35" s="517"/>
      <c r="P35" s="517"/>
      <c r="Q35" s="517"/>
      <c r="R35" s="517"/>
      <c r="S35" s="517"/>
      <c r="T35" s="517"/>
      <c r="U35" s="517"/>
      <c r="V35" s="517">
        <f t="shared" si="7"/>
        <v>0</v>
      </c>
      <c r="W35" s="524">
        <f t="shared" si="5"/>
        <v>0</v>
      </c>
    </row>
    <row r="36" spans="1:23" x14ac:dyDescent="0.25">
      <c r="A36" s="534" t="s">
        <v>24</v>
      </c>
      <c r="B36" s="643">
        <v>728</v>
      </c>
      <c r="C36" s="517">
        <f>'25 Troyes House'!T56</f>
        <v>14836.773800000001</v>
      </c>
      <c r="D36" s="518">
        <f>'25 Troyes House'!Y56</f>
        <v>50243.682497600006</v>
      </c>
      <c r="E36" s="519">
        <f>'25 Troyes House'!AA56</f>
        <v>1</v>
      </c>
      <c r="F36" s="520">
        <f>'25 Troyes House'!AB56</f>
        <v>50243.682497600006</v>
      </c>
      <c r="G36" s="521">
        <f t="shared" si="6"/>
        <v>35113.963492268391</v>
      </c>
      <c r="H36" s="522">
        <f>'25 Troyes House'!AC56</f>
        <v>0.30112679352382893</v>
      </c>
      <c r="I36" s="523">
        <f>'25 Troyes House'!AD56</f>
        <v>15129.719005331615</v>
      </c>
      <c r="J36" s="517">
        <v>8614.41</v>
      </c>
      <c r="K36" s="517">
        <v>0</v>
      </c>
      <c r="L36" s="517">
        <v>0</v>
      </c>
      <c r="M36" s="517">
        <v>0</v>
      </c>
      <c r="N36" s="517">
        <v>0</v>
      </c>
      <c r="O36" s="517">
        <v>0</v>
      </c>
      <c r="P36" s="517">
        <v>0</v>
      </c>
      <c r="Q36" s="517">
        <v>0</v>
      </c>
      <c r="R36" s="517">
        <v>0</v>
      </c>
      <c r="S36" s="517">
        <v>0</v>
      </c>
      <c r="T36" s="517"/>
      <c r="U36" s="517"/>
      <c r="V36" s="517">
        <f t="shared" si="7"/>
        <v>8614.41</v>
      </c>
      <c r="W36" s="524">
        <f t="shared" si="5"/>
        <v>6515.3090053316155</v>
      </c>
    </row>
    <row r="37" spans="1:23" x14ac:dyDescent="0.25">
      <c r="A37" s="534" t="s">
        <v>661</v>
      </c>
      <c r="B37" s="643"/>
      <c r="C37" s="517">
        <f>'25 Troyes House'!T58</f>
        <v>0</v>
      </c>
      <c r="D37" s="518">
        <f>'25 Troyes House'!Y58</f>
        <v>0</v>
      </c>
      <c r="E37" s="519" t="e">
        <f>'25 Troyes House'!AA58</f>
        <v>#DIV/0!</v>
      </c>
      <c r="F37" s="520">
        <f>'25 Troyes House'!AB58</f>
        <v>0</v>
      </c>
      <c r="G37" s="521">
        <f t="shared" si="6"/>
        <v>0</v>
      </c>
      <c r="H37" s="522" t="e">
        <f>'25 Troyes House'!AC58</f>
        <v>#DIV/0!</v>
      </c>
      <c r="I37" s="523">
        <f>'25 Troyes House'!AD58</f>
        <v>0</v>
      </c>
      <c r="J37" s="517"/>
      <c r="K37" s="517"/>
      <c r="L37" s="517"/>
      <c r="M37" s="517"/>
      <c r="N37" s="517"/>
      <c r="O37" s="517"/>
      <c r="P37" s="517"/>
      <c r="Q37" s="517"/>
      <c r="R37" s="517"/>
      <c r="S37" s="517"/>
      <c r="T37" s="517"/>
      <c r="U37" s="517"/>
      <c r="V37" s="517">
        <f t="shared" si="7"/>
        <v>0</v>
      </c>
      <c r="W37" s="524">
        <f t="shared" si="5"/>
        <v>0</v>
      </c>
    </row>
    <row r="38" spans="1:23" x14ac:dyDescent="0.25">
      <c r="A38" s="534"/>
      <c r="B38" s="643"/>
      <c r="C38" s="517"/>
      <c r="D38" s="518"/>
      <c r="E38" s="519"/>
      <c r="F38" s="520"/>
      <c r="G38" s="521"/>
      <c r="H38" s="522"/>
      <c r="I38" s="523"/>
      <c r="J38" s="517"/>
      <c r="K38" s="517"/>
      <c r="L38" s="517"/>
      <c r="M38" s="517"/>
      <c r="N38" s="517"/>
      <c r="O38" s="517"/>
      <c r="P38" s="517"/>
      <c r="Q38" s="517"/>
      <c r="R38" s="517"/>
      <c r="S38" s="517"/>
      <c r="T38" s="517"/>
      <c r="U38" s="517"/>
      <c r="V38" s="517"/>
      <c r="W38" s="524"/>
    </row>
    <row r="39" spans="1:23" s="496" customFormat="1" x14ac:dyDescent="0.25">
      <c r="A39" s="535" t="s">
        <v>598</v>
      </c>
      <c r="B39" s="644"/>
      <c r="C39" s="536"/>
      <c r="D39" s="537"/>
      <c r="E39" s="538"/>
      <c r="F39" s="539"/>
      <c r="G39" s="540"/>
      <c r="H39" s="541"/>
      <c r="I39" s="542"/>
      <c r="J39" s="536"/>
      <c r="K39" s="536"/>
      <c r="L39" s="536"/>
      <c r="M39" s="536"/>
      <c r="N39" s="536"/>
      <c r="O39" s="536"/>
      <c r="P39" s="536"/>
      <c r="Q39" s="536"/>
      <c r="R39" s="536"/>
      <c r="S39" s="517"/>
      <c r="T39" s="536"/>
      <c r="U39" s="536"/>
      <c r="V39" s="536"/>
      <c r="W39" s="543"/>
    </row>
    <row r="40" spans="1:23" s="177" customFormat="1" x14ac:dyDescent="0.25">
      <c r="A40" s="544" t="s">
        <v>308</v>
      </c>
      <c r="B40" s="645"/>
      <c r="C40" s="545">
        <f ca="1">'11-20 Lissenden Mansions'!T58</f>
        <v>444.59999999999997</v>
      </c>
      <c r="D40" s="546">
        <f ca="1">'11-20 Lissenden Mansions'!Y58</f>
        <v>0</v>
      </c>
      <c r="E40" s="547" t="e">
        <f ca="1">'11-20 Lissenden Mansions'!AA58</f>
        <v>#DIV/0!</v>
      </c>
      <c r="F40" s="548">
        <f ca="1">'11-20 Lissenden Mansions'!AB58</f>
        <v>0</v>
      </c>
      <c r="G40" s="549">
        <f t="shared" ref="G40:G45" ca="1" si="9">F40-I40</f>
        <v>0</v>
      </c>
      <c r="H40" s="550" t="e">
        <f ca="1">'11-20 Lissenden Mansions'!AC58</f>
        <v>#DIV/0!</v>
      </c>
      <c r="I40" s="551">
        <f ca="1">'11-20 Lissenden Mansions'!AD58</f>
        <v>0</v>
      </c>
      <c r="J40" s="545"/>
      <c r="K40" s="545"/>
      <c r="L40" s="545"/>
      <c r="M40" s="545"/>
      <c r="N40" s="545"/>
      <c r="O40" s="545"/>
      <c r="P40" s="545"/>
      <c r="Q40" s="545"/>
      <c r="R40" s="545"/>
      <c r="S40" s="517"/>
      <c r="T40" s="545"/>
      <c r="U40" s="545"/>
      <c r="V40" s="517">
        <f t="shared" ref="V40:V45" si="10">SUM(J40:U40)</f>
        <v>0</v>
      </c>
      <c r="W40" s="552">
        <f t="shared" ca="1" si="5"/>
        <v>0</v>
      </c>
    </row>
    <row r="41" spans="1:23" s="177" customFormat="1" x14ac:dyDescent="0.25">
      <c r="A41" s="544" t="s">
        <v>285</v>
      </c>
      <c r="B41" s="645"/>
      <c r="C41" s="545">
        <f ca="1">'11-20 Lissenden Mansions'!T59</f>
        <v>0</v>
      </c>
      <c r="D41" s="546">
        <f ca="1">'11-20 Lissenden Mansions'!Y59</f>
        <v>0</v>
      </c>
      <c r="E41" s="547" t="e">
        <f ca="1">'11-20 Lissenden Mansions'!AA59</f>
        <v>#DIV/0!</v>
      </c>
      <c r="F41" s="548">
        <f ca="1">'11-20 Lissenden Mansions'!AB59</f>
        <v>0</v>
      </c>
      <c r="G41" s="549">
        <f t="shared" ca="1" si="9"/>
        <v>0</v>
      </c>
      <c r="H41" s="550" t="e">
        <f ca="1">'11-20 Lissenden Mansions'!AC59</f>
        <v>#DIV/0!</v>
      </c>
      <c r="I41" s="551">
        <f ca="1">'11-20 Lissenden Mansions'!AD59</f>
        <v>0</v>
      </c>
      <c r="J41" s="545"/>
      <c r="K41" s="545"/>
      <c r="L41" s="545"/>
      <c r="M41" s="545"/>
      <c r="N41" s="545"/>
      <c r="O41" s="545"/>
      <c r="P41" s="545"/>
      <c r="Q41" s="545"/>
      <c r="R41" s="545"/>
      <c r="S41" s="517"/>
      <c r="T41" s="545"/>
      <c r="U41" s="545"/>
      <c r="V41" s="517">
        <f t="shared" si="10"/>
        <v>0</v>
      </c>
      <c r="W41" s="552">
        <f t="shared" ca="1" si="5"/>
        <v>0</v>
      </c>
    </row>
    <row r="42" spans="1:23" s="177" customFormat="1" x14ac:dyDescent="0.25">
      <c r="A42" s="544" t="s">
        <v>189</v>
      </c>
      <c r="B42" s="645"/>
      <c r="C42" s="545">
        <f ca="1">'11-20 Lissenden Mansions'!T60</f>
        <v>5127.8914999999997</v>
      </c>
      <c r="D42" s="546">
        <f ca="1">'11-20 Lissenden Mansions'!Y60</f>
        <v>0</v>
      </c>
      <c r="E42" s="547" t="e">
        <f ca="1">'11-20 Lissenden Mansions'!AA60</f>
        <v>#DIV/0!</v>
      </c>
      <c r="F42" s="548">
        <f ca="1">'11-20 Lissenden Mansions'!AB60</f>
        <v>0</v>
      </c>
      <c r="G42" s="549">
        <f t="shared" ca="1" si="9"/>
        <v>0</v>
      </c>
      <c r="H42" s="550" t="e">
        <f ca="1">'11-20 Lissenden Mansions'!AC60</f>
        <v>#DIV/0!</v>
      </c>
      <c r="I42" s="551">
        <f ca="1">'11-20 Lissenden Mansions'!AD60</f>
        <v>0</v>
      </c>
      <c r="J42" s="545"/>
      <c r="K42" s="545"/>
      <c r="L42" s="545"/>
      <c r="M42" s="545"/>
      <c r="N42" s="545"/>
      <c r="O42" s="545"/>
      <c r="P42" s="545"/>
      <c r="Q42" s="545"/>
      <c r="R42" s="545"/>
      <c r="S42" s="517"/>
      <c r="T42" s="545"/>
      <c r="U42" s="545"/>
      <c r="V42" s="517">
        <f t="shared" si="10"/>
        <v>0</v>
      </c>
      <c r="W42" s="552">
        <f t="shared" ca="1" si="5"/>
        <v>0</v>
      </c>
    </row>
    <row r="43" spans="1:23" s="177" customFormat="1" x14ac:dyDescent="0.25">
      <c r="A43" s="544" t="s">
        <v>72</v>
      </c>
      <c r="B43" s="645"/>
      <c r="C43" s="545">
        <f ca="1">'11-20 Lissenden Mansions'!T61</f>
        <v>51993.087770000006</v>
      </c>
      <c r="D43" s="546">
        <f ca="1">'11-20 Lissenden Mansions'!Y61</f>
        <v>0</v>
      </c>
      <c r="E43" s="547" t="e">
        <f ca="1">'11-20 Lissenden Mansions'!AA61</f>
        <v>#DIV/0!</v>
      </c>
      <c r="F43" s="548">
        <f ca="1">'11-20 Lissenden Mansions'!AB61</f>
        <v>0</v>
      </c>
      <c r="G43" s="549">
        <f t="shared" ca="1" si="9"/>
        <v>0</v>
      </c>
      <c r="H43" s="550" t="e">
        <f ca="1">'11-20 Lissenden Mansions'!AC61</f>
        <v>#DIV/0!</v>
      </c>
      <c r="I43" s="551">
        <f ca="1">'11-20 Lissenden Mansions'!AD61</f>
        <v>0</v>
      </c>
      <c r="J43" s="545"/>
      <c r="K43" s="545"/>
      <c r="L43" s="545"/>
      <c r="M43" s="545"/>
      <c r="N43" s="545"/>
      <c r="O43" s="545"/>
      <c r="P43" s="545"/>
      <c r="Q43" s="545"/>
      <c r="R43" s="545"/>
      <c r="S43" s="517"/>
      <c r="T43" s="545"/>
      <c r="U43" s="545"/>
      <c r="V43" s="517">
        <f t="shared" si="10"/>
        <v>0</v>
      </c>
      <c r="W43" s="552">
        <f t="shared" ca="1" si="5"/>
        <v>0</v>
      </c>
    </row>
    <row r="44" spans="1:23" s="177" customFormat="1" x14ac:dyDescent="0.25">
      <c r="A44" s="544" t="s">
        <v>164</v>
      </c>
      <c r="B44" s="645"/>
      <c r="C44" s="545">
        <f ca="1">'11-20 Lissenden Mansions'!T62</f>
        <v>1443.7691799999998</v>
      </c>
      <c r="D44" s="546">
        <f ca="1">'11-20 Lissenden Mansions'!Y62</f>
        <v>0</v>
      </c>
      <c r="E44" s="547" t="e">
        <f ca="1">'11-20 Lissenden Mansions'!AA62</f>
        <v>#DIV/0!</v>
      </c>
      <c r="F44" s="548">
        <f ca="1">'11-20 Lissenden Mansions'!AB62</f>
        <v>0</v>
      </c>
      <c r="G44" s="549">
        <f t="shared" ca="1" si="9"/>
        <v>0</v>
      </c>
      <c r="H44" s="550" t="e">
        <f ca="1">'11-20 Lissenden Mansions'!AC62</f>
        <v>#DIV/0!</v>
      </c>
      <c r="I44" s="551">
        <f ca="1">'11-20 Lissenden Mansions'!AD62</f>
        <v>0</v>
      </c>
      <c r="J44" s="545"/>
      <c r="K44" s="545"/>
      <c r="L44" s="545"/>
      <c r="M44" s="545"/>
      <c r="N44" s="545"/>
      <c r="O44" s="545"/>
      <c r="P44" s="545"/>
      <c r="Q44" s="545"/>
      <c r="R44" s="545"/>
      <c r="S44" s="517"/>
      <c r="T44" s="545"/>
      <c r="U44" s="545"/>
      <c r="V44" s="517">
        <f t="shared" si="10"/>
        <v>0</v>
      </c>
      <c r="W44" s="552">
        <f t="shared" ca="1" si="5"/>
        <v>0</v>
      </c>
    </row>
    <row r="45" spans="1:23" s="177" customFormat="1" x14ac:dyDescent="0.25">
      <c r="A45" s="544" t="s">
        <v>24</v>
      </c>
      <c r="B45" s="645"/>
      <c r="C45" s="545">
        <f ca="1">'11-20 Lissenden Mansions'!T63</f>
        <v>16371.959000000001</v>
      </c>
      <c r="D45" s="546">
        <f ca="1">'11-20 Lissenden Mansions'!Y63</f>
        <v>0</v>
      </c>
      <c r="E45" s="547" t="e">
        <f ca="1">'11-20 Lissenden Mansions'!AA63</f>
        <v>#DIV/0!</v>
      </c>
      <c r="F45" s="548">
        <f ca="1">'11-20 Lissenden Mansions'!AB63</f>
        <v>0</v>
      </c>
      <c r="G45" s="549">
        <f t="shared" ca="1" si="9"/>
        <v>0</v>
      </c>
      <c r="H45" s="550" t="e">
        <f ca="1">'11-20 Lissenden Mansions'!AC63</f>
        <v>#DIV/0!</v>
      </c>
      <c r="I45" s="551">
        <f ca="1">'11-20 Lissenden Mansions'!AD63</f>
        <v>0</v>
      </c>
      <c r="J45" s="545"/>
      <c r="K45" s="545"/>
      <c r="L45" s="545"/>
      <c r="M45" s="545"/>
      <c r="N45" s="545"/>
      <c r="O45" s="545"/>
      <c r="P45" s="545"/>
      <c r="Q45" s="545"/>
      <c r="R45" s="545"/>
      <c r="S45" s="517"/>
      <c r="T45" s="545"/>
      <c r="U45" s="545"/>
      <c r="V45" s="517">
        <f t="shared" si="10"/>
        <v>0</v>
      </c>
      <c r="W45" s="552">
        <f t="shared" ca="1" si="5"/>
        <v>0</v>
      </c>
    </row>
    <row r="46" spans="1:23" x14ac:dyDescent="0.25">
      <c r="A46" s="534"/>
      <c r="B46" s="643"/>
      <c r="C46" s="517"/>
      <c r="D46" s="518"/>
      <c r="E46" s="519"/>
      <c r="F46" s="520"/>
      <c r="G46" s="521"/>
      <c r="H46" s="522"/>
      <c r="I46" s="523"/>
      <c r="J46" s="517"/>
      <c r="K46" s="517"/>
      <c r="L46" s="517"/>
      <c r="M46" s="517"/>
      <c r="N46" s="517"/>
      <c r="O46" s="517"/>
      <c r="P46" s="517"/>
      <c r="Q46" s="517"/>
      <c r="R46" s="517"/>
      <c r="S46" s="517"/>
      <c r="T46" s="517"/>
      <c r="U46" s="517"/>
      <c r="V46" s="517"/>
      <c r="W46" s="524"/>
    </row>
    <row r="47" spans="1:23" s="132" customFormat="1" x14ac:dyDescent="0.25">
      <c r="A47" s="525" t="s">
        <v>505</v>
      </c>
      <c r="B47" s="642"/>
      <c r="C47" s="526"/>
      <c r="D47" s="527"/>
      <c r="E47" s="528"/>
      <c r="F47" s="529"/>
      <c r="G47" s="530"/>
      <c r="H47" s="531"/>
      <c r="I47" s="532"/>
      <c r="J47" s="526"/>
      <c r="K47" s="526"/>
      <c r="L47" s="526"/>
      <c r="M47" s="526"/>
      <c r="N47" s="526"/>
      <c r="O47" s="526"/>
      <c r="P47" s="526"/>
      <c r="Q47" s="526"/>
      <c r="R47" s="526"/>
      <c r="S47" s="517"/>
      <c r="T47" s="526"/>
      <c r="U47" s="526"/>
      <c r="V47" s="526"/>
      <c r="W47" s="533"/>
    </row>
    <row r="48" spans="1:23" x14ac:dyDescent="0.25">
      <c r="A48" s="534" t="s">
        <v>372</v>
      </c>
      <c r="B48" s="643">
        <v>13313</v>
      </c>
      <c r="C48" s="517">
        <f>'5 Gillies Street'!T69</f>
        <v>399.99552</v>
      </c>
      <c r="D48" s="518">
        <f>'5 Gillies Street'!Y69</f>
        <v>399.99552</v>
      </c>
      <c r="E48" s="519">
        <f>'5 Gillies Street'!AA69</f>
        <v>1</v>
      </c>
      <c r="F48" s="520">
        <f>'5 Gillies Street'!AB69</f>
        <v>399.99552</v>
      </c>
      <c r="G48" s="521">
        <f t="shared" ref="G48:G56" si="11">F48-I48</f>
        <v>0</v>
      </c>
      <c r="H48" s="522">
        <f>'5 Gillies Street'!AC69</f>
        <v>1</v>
      </c>
      <c r="I48" s="523">
        <f>'5 Gillies Street'!AD69</f>
        <v>399.99552</v>
      </c>
      <c r="J48" s="517">
        <v>0</v>
      </c>
      <c r="K48" s="517">
        <v>0</v>
      </c>
      <c r="L48" s="517">
        <v>0</v>
      </c>
      <c r="M48" s="517">
        <v>0</v>
      </c>
      <c r="N48" s="517">
        <v>0</v>
      </c>
      <c r="O48" s="517">
        <v>0</v>
      </c>
      <c r="P48" s="517">
        <v>0</v>
      </c>
      <c r="Q48" s="517">
        <v>0</v>
      </c>
      <c r="R48" s="517">
        <v>400</v>
      </c>
      <c r="S48" s="517">
        <v>0</v>
      </c>
      <c r="T48" s="517"/>
      <c r="U48" s="517"/>
      <c r="V48" s="517">
        <f t="shared" ref="V48:V56" si="12">SUM(J48:U48)</f>
        <v>400</v>
      </c>
      <c r="W48" s="524">
        <f t="shared" si="5"/>
        <v>-4.4800000000009277E-3</v>
      </c>
    </row>
    <row r="49" spans="1:23" x14ac:dyDescent="0.25">
      <c r="A49" s="534" t="s">
        <v>308</v>
      </c>
      <c r="B49" s="643">
        <v>883</v>
      </c>
      <c r="C49" s="517">
        <f>'5 Gillies Street'!T70</f>
        <v>222.29999999999998</v>
      </c>
      <c r="D49" s="518">
        <f>'5 Gillies Street'!Y70</f>
        <v>222.29999999999998</v>
      </c>
      <c r="E49" s="519">
        <f>'5 Gillies Street'!AA70</f>
        <v>1</v>
      </c>
      <c r="F49" s="520">
        <f>'5 Gillies Street'!AB70</f>
        <v>222.29999999999998</v>
      </c>
      <c r="G49" s="521">
        <f t="shared" si="11"/>
        <v>0</v>
      </c>
      <c r="H49" s="522">
        <f>'5 Gillies Street'!AC70</f>
        <v>1</v>
      </c>
      <c r="I49" s="523">
        <f>'5 Gillies Street'!AD70</f>
        <v>222.29999999999998</v>
      </c>
      <c r="J49" s="517">
        <v>0</v>
      </c>
      <c r="K49" s="517">
        <v>0</v>
      </c>
      <c r="L49" s="517">
        <v>0</v>
      </c>
      <c r="M49" s="517">
        <v>222.3</v>
      </c>
      <c r="N49" s="517">
        <v>0</v>
      </c>
      <c r="O49" s="517">
        <v>0</v>
      </c>
      <c r="P49" s="517">
        <v>0</v>
      </c>
      <c r="Q49" s="517">
        <v>0</v>
      </c>
      <c r="R49" s="517">
        <v>0</v>
      </c>
      <c r="S49" s="517">
        <v>0</v>
      </c>
      <c r="T49" s="517"/>
      <c r="U49" s="517"/>
      <c r="V49" s="517">
        <f t="shared" si="12"/>
        <v>222.3</v>
      </c>
      <c r="W49" s="524">
        <f t="shared" si="5"/>
        <v>0</v>
      </c>
    </row>
    <row r="50" spans="1:23" x14ac:dyDescent="0.25">
      <c r="A50" s="534" t="s">
        <v>285</v>
      </c>
      <c r="B50" s="643">
        <v>885</v>
      </c>
      <c r="C50" s="517">
        <f>'5 Gillies Street'!T71</f>
        <v>0</v>
      </c>
      <c r="D50" s="518">
        <f>'5 Gillies Street'!Y71</f>
        <v>50</v>
      </c>
      <c r="E50" s="519">
        <f>'5 Gillies Street'!AA71</f>
        <v>0</v>
      </c>
      <c r="F50" s="520">
        <f>'5 Gillies Street'!AB71</f>
        <v>0</v>
      </c>
      <c r="G50" s="521">
        <f t="shared" si="11"/>
        <v>0</v>
      </c>
      <c r="H50" s="522">
        <f>'5 Gillies Street'!AC71</f>
        <v>0</v>
      </c>
      <c r="I50" s="523">
        <f>'5 Gillies Street'!AD71</f>
        <v>0</v>
      </c>
      <c r="J50" s="517"/>
      <c r="K50" s="517"/>
      <c r="L50" s="517"/>
      <c r="M50" s="517"/>
      <c r="N50" s="517"/>
      <c r="O50" s="517"/>
      <c r="P50" s="517"/>
      <c r="Q50" s="517"/>
      <c r="R50" s="517"/>
      <c r="S50" s="517"/>
      <c r="T50" s="517"/>
      <c r="U50" s="517"/>
      <c r="V50" s="517">
        <f t="shared" si="12"/>
        <v>0</v>
      </c>
      <c r="W50" s="524">
        <f t="shared" si="5"/>
        <v>0</v>
      </c>
    </row>
    <row r="51" spans="1:23" x14ac:dyDescent="0.25">
      <c r="A51" s="534" t="s">
        <v>189</v>
      </c>
      <c r="B51" s="643">
        <v>889</v>
      </c>
      <c r="C51" s="517">
        <f>'5 Gillies Street'!T72</f>
        <v>1577.14075</v>
      </c>
      <c r="D51" s="518">
        <f>'5 Gillies Street'!Y72</f>
        <v>1577.14075</v>
      </c>
      <c r="E51" s="519">
        <f>'5 Gillies Street'!AA72</f>
        <v>0.80537913309259168</v>
      </c>
      <c r="F51" s="520">
        <f>'5 Gillies Street'!AB72</f>
        <v>1270.19625</v>
      </c>
      <c r="G51" s="521">
        <f t="shared" si="11"/>
        <v>0</v>
      </c>
      <c r="H51" s="522">
        <f>'5 Gillies Street'!AC72</f>
        <v>0.80537913309259168</v>
      </c>
      <c r="I51" s="523">
        <f>'5 Gillies Street'!AD72</f>
        <v>1270.19625</v>
      </c>
      <c r="J51" s="517">
        <v>0</v>
      </c>
      <c r="K51" s="517">
        <v>0</v>
      </c>
      <c r="L51" s="517">
        <v>0</v>
      </c>
      <c r="M51" s="517">
        <v>0</v>
      </c>
      <c r="N51" s="517">
        <v>0</v>
      </c>
      <c r="O51" s="517">
        <v>0</v>
      </c>
      <c r="P51" s="517">
        <v>940.68</v>
      </c>
      <c r="Q51" s="517">
        <v>507.82</v>
      </c>
      <c r="R51" s="517">
        <v>0</v>
      </c>
      <c r="S51" s="517">
        <v>128.63999999999999</v>
      </c>
      <c r="T51" s="517"/>
      <c r="U51" s="517"/>
      <c r="V51" s="517">
        <f t="shared" si="12"/>
        <v>1577.1399999999999</v>
      </c>
      <c r="W51" s="524">
        <f t="shared" si="5"/>
        <v>-306.94374999999991</v>
      </c>
    </row>
    <row r="52" spans="1:23" x14ac:dyDescent="0.25">
      <c r="A52" s="534" t="s">
        <v>72</v>
      </c>
      <c r="B52" s="643">
        <v>890</v>
      </c>
      <c r="C52" s="517">
        <f>'5 Gillies Street'!T73</f>
        <v>901.24983599999996</v>
      </c>
      <c r="D52" s="518">
        <f>'5 Gillies Street'!Y73</f>
        <v>11422.190000000002</v>
      </c>
      <c r="E52" s="519">
        <f>'5 Gillies Street'!AA73</f>
        <v>1</v>
      </c>
      <c r="F52" s="520">
        <f>'5 Gillies Street'!AB73</f>
        <v>11422.190000000002</v>
      </c>
      <c r="G52" s="521">
        <f t="shared" si="11"/>
        <v>5224.3500000000013</v>
      </c>
      <c r="H52" s="522">
        <f>'5 Gillies Street'!AC73</f>
        <v>0.54261398208224521</v>
      </c>
      <c r="I52" s="523">
        <f>'5 Gillies Street'!AD73</f>
        <v>6197.8400000000011</v>
      </c>
      <c r="J52" s="517">
        <v>0</v>
      </c>
      <c r="K52" s="517">
        <v>0</v>
      </c>
      <c r="L52" s="517">
        <v>0</v>
      </c>
      <c r="M52" s="517">
        <v>0</v>
      </c>
      <c r="N52" s="517">
        <v>551.25</v>
      </c>
      <c r="O52" s="517">
        <v>350</v>
      </c>
      <c r="P52" s="517">
        <v>0</v>
      </c>
      <c r="Q52" s="517">
        <v>4709.93</v>
      </c>
      <c r="R52" s="517">
        <v>0</v>
      </c>
      <c r="S52" s="517">
        <v>0</v>
      </c>
      <c r="T52" s="517"/>
      <c r="U52" s="517"/>
      <c r="V52" s="517">
        <f t="shared" si="12"/>
        <v>5611.18</v>
      </c>
      <c r="W52" s="524">
        <f t="shared" si="5"/>
        <v>586.66000000000076</v>
      </c>
    </row>
    <row r="53" spans="1:23" x14ac:dyDescent="0.25">
      <c r="A53" s="534" t="s">
        <v>164</v>
      </c>
      <c r="B53" s="643">
        <v>711</v>
      </c>
      <c r="C53" s="517">
        <f>'5 Gillies Street'!T74</f>
        <v>399.74503499999997</v>
      </c>
      <c r="D53" s="518">
        <f>'5 Gillies Street'!Y74</f>
        <v>2302.9128599999999</v>
      </c>
      <c r="E53" s="519">
        <f>'5 Gillies Street'!AA74</f>
        <v>1</v>
      </c>
      <c r="F53" s="520">
        <f>'5 Gillies Street'!AB74</f>
        <v>2302.9128599999999</v>
      </c>
      <c r="G53" s="521">
        <f t="shared" si="11"/>
        <v>0</v>
      </c>
      <c r="H53" s="522">
        <f>'5 Gillies Street'!AC74</f>
        <v>1</v>
      </c>
      <c r="I53" s="523">
        <f>'5 Gillies Street'!AD74</f>
        <v>2302.9128599999999</v>
      </c>
      <c r="J53" s="517">
        <v>0</v>
      </c>
      <c r="K53" s="517">
        <v>0</v>
      </c>
      <c r="L53" s="517">
        <v>0</v>
      </c>
      <c r="M53" s="517">
        <v>0</v>
      </c>
      <c r="N53" s="517">
        <v>0</v>
      </c>
      <c r="O53" s="517">
        <v>0</v>
      </c>
      <c r="P53" s="517">
        <v>399.75</v>
      </c>
      <c r="Q53" s="517">
        <v>1716.7</v>
      </c>
      <c r="R53" s="517">
        <v>186.46</v>
      </c>
      <c r="S53" s="517">
        <v>0</v>
      </c>
      <c r="T53" s="517"/>
      <c r="U53" s="517"/>
      <c r="V53" s="517">
        <f t="shared" si="12"/>
        <v>2302.91</v>
      </c>
      <c r="W53" s="524">
        <f t="shared" si="5"/>
        <v>2.8600000000551518E-3</v>
      </c>
    </row>
    <row r="54" spans="1:23" x14ac:dyDescent="0.25">
      <c r="A54" s="534" t="s">
        <v>24</v>
      </c>
      <c r="B54" s="643">
        <v>882</v>
      </c>
      <c r="C54" s="517">
        <f>'5 Gillies Street'!T75</f>
        <v>2556.002</v>
      </c>
      <c r="D54" s="518">
        <f>'5 Gillies Street'!Y75</f>
        <v>14705.06433967</v>
      </c>
      <c r="E54" s="519">
        <f>'5 Gillies Street'!AA75</f>
        <v>1</v>
      </c>
      <c r="F54" s="520">
        <f>'5 Gillies Street'!AB75</f>
        <v>14705.06433967</v>
      </c>
      <c r="G54" s="521">
        <f t="shared" si="11"/>
        <v>12366.740339669999</v>
      </c>
      <c r="H54" s="522">
        <f>'5 Gillies Street'!AC75</f>
        <v>0.15901487718703006</v>
      </c>
      <c r="I54" s="523">
        <f>'5 Gillies Street'!AD75</f>
        <v>2338.3240000000001</v>
      </c>
      <c r="J54" s="517">
        <v>0</v>
      </c>
      <c r="K54" s="517">
        <v>0</v>
      </c>
      <c r="L54" s="517">
        <v>1789.2</v>
      </c>
      <c r="M54" s="517">
        <v>0</v>
      </c>
      <c r="N54" s="517">
        <v>0</v>
      </c>
      <c r="O54" s="517">
        <v>0</v>
      </c>
      <c r="P54" s="517">
        <v>0</v>
      </c>
      <c r="Q54" s="517">
        <v>766.81</v>
      </c>
      <c r="R54" s="517">
        <v>4144.68</v>
      </c>
      <c r="S54" s="517">
        <v>0</v>
      </c>
      <c r="T54" s="517"/>
      <c r="U54" s="517"/>
      <c r="V54" s="517">
        <f t="shared" si="12"/>
        <v>6700.6900000000005</v>
      </c>
      <c r="W54" s="524">
        <f t="shared" si="5"/>
        <v>-4362.366</v>
      </c>
    </row>
    <row r="55" spans="1:23" x14ac:dyDescent="0.25">
      <c r="A55" s="534" t="s">
        <v>312</v>
      </c>
      <c r="B55" s="643">
        <v>888</v>
      </c>
      <c r="C55" s="517">
        <f>'5 Gillies Street'!T76</f>
        <v>945.3985100000001</v>
      </c>
      <c r="D55" s="518">
        <f>'5 Gillies Street'!Y76</f>
        <v>945.3985100000001</v>
      </c>
      <c r="E55" s="519">
        <f>'5 Gillies Street'!AA76</f>
        <v>0.57689800039985262</v>
      </c>
      <c r="F55" s="520">
        <f>'5 Gillies Street'!AB76</f>
        <v>545.3985100000001</v>
      </c>
      <c r="G55" s="521">
        <f t="shared" si="11"/>
        <v>0</v>
      </c>
      <c r="H55" s="522">
        <f>'5 Gillies Street'!AC76</f>
        <v>0.57689800039985262</v>
      </c>
      <c r="I55" s="523">
        <f>'5 Gillies Street'!AD76</f>
        <v>545.3985100000001</v>
      </c>
      <c r="J55" s="517">
        <v>0</v>
      </c>
      <c r="K55" s="517">
        <v>0</v>
      </c>
      <c r="L55" s="517">
        <v>0</v>
      </c>
      <c r="M55" s="517">
        <v>0</v>
      </c>
      <c r="N55" s="517">
        <v>0</v>
      </c>
      <c r="O55" s="517">
        <v>0</v>
      </c>
      <c r="P55" s="517">
        <v>945.5</v>
      </c>
      <c r="Q55" s="517">
        <v>0</v>
      </c>
      <c r="R55" s="517">
        <v>0</v>
      </c>
      <c r="S55" s="517">
        <v>0</v>
      </c>
      <c r="T55" s="517"/>
      <c r="U55" s="517"/>
      <c r="V55" s="517">
        <f t="shared" si="12"/>
        <v>945.5</v>
      </c>
      <c r="W55" s="524">
        <f t="shared" si="5"/>
        <v>-400.1014899999999</v>
      </c>
    </row>
    <row r="56" spans="1:23" x14ac:dyDescent="0.25">
      <c r="A56" s="534" t="s">
        <v>674</v>
      </c>
      <c r="B56" s="643"/>
      <c r="C56" s="517">
        <f>'5 Gillies Street'!T77</f>
        <v>0</v>
      </c>
      <c r="D56" s="518">
        <f>'5 Gillies Street'!Y77</f>
        <v>3600</v>
      </c>
      <c r="E56" s="519">
        <f>'5 Gillies Street'!AA77</f>
        <v>1</v>
      </c>
      <c r="F56" s="520">
        <f>'5 Gillies Street'!AB77</f>
        <v>3600</v>
      </c>
      <c r="G56" s="521">
        <f t="shared" si="11"/>
        <v>3600</v>
      </c>
      <c r="H56" s="522">
        <f>'5 Gillies Street'!AC77</f>
        <v>0</v>
      </c>
      <c r="I56" s="523">
        <f>'5 Gillies Street'!AD77</f>
        <v>0</v>
      </c>
      <c r="J56" s="517"/>
      <c r="K56" s="517"/>
      <c r="L56" s="517"/>
      <c r="M56" s="517"/>
      <c r="N56" s="517"/>
      <c r="O56" s="517"/>
      <c r="P56" s="517"/>
      <c r="Q56" s="517"/>
      <c r="R56" s="517"/>
      <c r="S56" s="517"/>
      <c r="T56" s="517"/>
      <c r="U56" s="517"/>
      <c r="V56" s="517">
        <f t="shared" si="12"/>
        <v>0</v>
      </c>
      <c r="W56" s="524">
        <f t="shared" si="5"/>
        <v>0</v>
      </c>
    </row>
    <row r="57" spans="1:23" x14ac:dyDescent="0.25">
      <c r="A57" s="534"/>
      <c r="B57" s="643"/>
      <c r="C57" s="517"/>
      <c r="D57" s="518"/>
      <c r="E57" s="519"/>
      <c r="F57" s="520"/>
      <c r="G57" s="521"/>
      <c r="H57" s="522"/>
      <c r="I57" s="523"/>
      <c r="J57" s="517"/>
      <c r="K57" s="517"/>
      <c r="L57" s="517"/>
      <c r="M57" s="517"/>
      <c r="N57" s="517"/>
      <c r="O57" s="517"/>
      <c r="P57" s="517"/>
      <c r="Q57" s="517"/>
      <c r="R57" s="517"/>
      <c r="S57" s="517"/>
      <c r="T57" s="517"/>
      <c r="U57" s="517"/>
      <c r="V57" s="517"/>
      <c r="W57" s="524"/>
    </row>
    <row r="58" spans="1:23" s="132" customFormat="1" x14ac:dyDescent="0.25">
      <c r="A58" s="525" t="s">
        <v>599</v>
      </c>
      <c r="B58" s="642"/>
      <c r="C58" s="526"/>
      <c r="D58" s="527"/>
      <c r="E58" s="528"/>
      <c r="F58" s="529"/>
      <c r="G58" s="530"/>
      <c r="H58" s="531"/>
      <c r="I58" s="532"/>
      <c r="J58" s="526"/>
      <c r="K58" s="526"/>
      <c r="L58" s="526"/>
      <c r="M58" s="526"/>
      <c r="N58" s="526"/>
      <c r="O58" s="526"/>
      <c r="P58" s="526"/>
      <c r="Q58" s="526"/>
      <c r="R58" s="526"/>
      <c r="S58" s="517"/>
      <c r="T58" s="526"/>
      <c r="U58" s="526"/>
      <c r="V58" s="526"/>
      <c r="W58" s="533"/>
    </row>
    <row r="59" spans="1:23" x14ac:dyDescent="0.25">
      <c r="A59" s="534" t="s">
        <v>372</v>
      </c>
      <c r="B59" s="643">
        <v>13460</v>
      </c>
      <c r="C59" s="517">
        <f>'8 Dale Road'!T66</f>
        <v>399.99552</v>
      </c>
      <c r="D59" s="518">
        <f>'8 Dale Road'!Y66</f>
        <v>399.99552</v>
      </c>
      <c r="E59" s="519">
        <f>'8 Dale Road'!AA66</f>
        <v>1</v>
      </c>
      <c r="F59" s="520">
        <f>'8 Dale Road'!AB66</f>
        <v>399.99552</v>
      </c>
      <c r="G59" s="521">
        <f t="shared" ref="G59:G67" si="13">F59-I59</f>
        <v>0</v>
      </c>
      <c r="H59" s="522">
        <f>'8 Dale Road'!AC66</f>
        <v>1</v>
      </c>
      <c r="I59" s="523">
        <f>'8 Dale Road'!AD66</f>
        <v>399.99552</v>
      </c>
      <c r="J59" s="517"/>
      <c r="K59" s="517"/>
      <c r="L59" s="517"/>
      <c r="M59" s="517"/>
      <c r="N59" s="517"/>
      <c r="O59" s="517"/>
      <c r="P59" s="517"/>
      <c r="Q59" s="517"/>
      <c r="R59" s="517"/>
      <c r="S59" s="517"/>
      <c r="T59" s="517"/>
      <c r="U59" s="517"/>
      <c r="V59" s="517">
        <f t="shared" ref="V59:V67" si="14">SUM(J59:U59)</f>
        <v>0</v>
      </c>
      <c r="W59" s="524">
        <f t="shared" si="5"/>
        <v>399.99552</v>
      </c>
    </row>
    <row r="60" spans="1:23" x14ac:dyDescent="0.25">
      <c r="A60" s="534" t="s">
        <v>308</v>
      </c>
      <c r="B60" s="643">
        <v>869</v>
      </c>
      <c r="C60" s="517">
        <f>'8 Dale Road'!T67</f>
        <v>222.29999999999998</v>
      </c>
      <c r="D60" s="518">
        <f>'8 Dale Road'!Y67</f>
        <v>444.59999999999997</v>
      </c>
      <c r="E60" s="519">
        <f>'8 Dale Road'!AA67</f>
        <v>1</v>
      </c>
      <c r="F60" s="520">
        <f>'8 Dale Road'!AB67</f>
        <v>444.59999999999997</v>
      </c>
      <c r="G60" s="521">
        <f t="shared" si="13"/>
        <v>222.29999999999998</v>
      </c>
      <c r="H60" s="522">
        <f>'8 Dale Road'!AC67</f>
        <v>0.5</v>
      </c>
      <c r="I60" s="523">
        <f>'8 Dale Road'!AD67</f>
        <v>222.29999999999998</v>
      </c>
      <c r="J60" s="517">
        <v>0</v>
      </c>
      <c r="K60" s="517">
        <v>0</v>
      </c>
      <c r="L60" s="517">
        <v>0</v>
      </c>
      <c r="M60" s="517">
        <v>222.3</v>
      </c>
      <c r="N60" s="517">
        <v>0</v>
      </c>
      <c r="O60" s="517">
        <v>0</v>
      </c>
      <c r="P60" s="517">
        <v>0</v>
      </c>
      <c r="Q60" s="517">
        <v>0</v>
      </c>
      <c r="R60" s="517">
        <v>0</v>
      </c>
      <c r="S60" s="517">
        <v>0</v>
      </c>
      <c r="T60" s="517"/>
      <c r="U60" s="517"/>
      <c r="V60" s="517">
        <f t="shared" si="14"/>
        <v>222.3</v>
      </c>
      <c r="W60" s="524">
        <f t="shared" si="5"/>
        <v>0</v>
      </c>
    </row>
    <row r="61" spans="1:23" x14ac:dyDescent="0.25">
      <c r="A61" s="534" t="s">
        <v>285</v>
      </c>
      <c r="B61" s="643">
        <v>871</v>
      </c>
      <c r="C61" s="517">
        <f>'8 Dale Road'!T68</f>
        <v>0</v>
      </c>
      <c r="D61" s="518">
        <f>'8 Dale Road'!Y68</f>
        <v>0</v>
      </c>
      <c r="E61" s="519" t="e">
        <f>'8 Dale Road'!AA68</f>
        <v>#DIV/0!</v>
      </c>
      <c r="F61" s="520">
        <f>'8 Dale Road'!AB68</f>
        <v>0</v>
      </c>
      <c r="G61" s="521">
        <f t="shared" si="13"/>
        <v>0</v>
      </c>
      <c r="H61" s="522" t="e">
        <f>'8 Dale Road'!AC68</f>
        <v>#DIV/0!</v>
      </c>
      <c r="I61" s="523">
        <f>'8 Dale Road'!AD68</f>
        <v>0</v>
      </c>
      <c r="J61" s="517"/>
      <c r="K61" s="517"/>
      <c r="L61" s="517"/>
      <c r="M61" s="517"/>
      <c r="N61" s="517"/>
      <c r="O61" s="517"/>
      <c r="P61" s="517"/>
      <c r="Q61" s="517"/>
      <c r="R61" s="517"/>
      <c r="S61" s="517"/>
      <c r="T61" s="517"/>
      <c r="U61" s="517"/>
      <c r="V61" s="517">
        <f t="shared" si="14"/>
        <v>0</v>
      </c>
      <c r="W61" s="524">
        <f t="shared" si="5"/>
        <v>0</v>
      </c>
    </row>
    <row r="62" spans="1:23" x14ac:dyDescent="0.25">
      <c r="A62" s="534" t="s">
        <v>189</v>
      </c>
      <c r="B62" s="643">
        <v>875</v>
      </c>
      <c r="C62" s="517">
        <f>'8 Dale Road'!T69</f>
        <v>704.51224999999999</v>
      </c>
      <c r="D62" s="518">
        <f>'8 Dale Road'!Y69</f>
        <v>704.51224999999999</v>
      </c>
      <c r="E62" s="519">
        <f>'8 Dale Road'!AA69</f>
        <v>1</v>
      </c>
      <c r="F62" s="520">
        <f>'8 Dale Road'!AB69</f>
        <v>704.51224999999999</v>
      </c>
      <c r="G62" s="521">
        <f t="shared" si="13"/>
        <v>0</v>
      </c>
      <c r="H62" s="522">
        <f>'8 Dale Road'!AC69</f>
        <v>1</v>
      </c>
      <c r="I62" s="523">
        <f>'8 Dale Road'!AD69</f>
        <v>704.51224999999999</v>
      </c>
      <c r="J62" s="517">
        <v>0</v>
      </c>
      <c r="K62" s="517">
        <v>0</v>
      </c>
      <c r="L62" s="517">
        <v>0</v>
      </c>
      <c r="M62" s="517">
        <v>0</v>
      </c>
      <c r="N62" s="517">
        <v>0</v>
      </c>
      <c r="O62" s="517">
        <v>0</v>
      </c>
      <c r="P62" s="517">
        <v>128.91999999999999</v>
      </c>
      <c r="Q62" s="517">
        <v>575.59</v>
      </c>
      <c r="R62" s="517">
        <v>0</v>
      </c>
      <c r="S62" s="517">
        <v>0</v>
      </c>
      <c r="T62" s="517"/>
      <c r="U62" s="517"/>
      <c r="V62" s="517">
        <f t="shared" si="14"/>
        <v>704.51</v>
      </c>
      <c r="W62" s="524">
        <f t="shared" si="5"/>
        <v>2.250000000003638E-3</v>
      </c>
    </row>
    <row r="63" spans="1:23" x14ac:dyDescent="0.25">
      <c r="A63" s="534" t="s">
        <v>72</v>
      </c>
      <c r="B63" s="643">
        <v>876</v>
      </c>
      <c r="C63" s="517">
        <f>'8 Dale Road'!T70</f>
        <v>1236.0480000000002</v>
      </c>
      <c r="D63" s="518">
        <f>'8 Dale Road'!Y70</f>
        <v>1564.1120000000001</v>
      </c>
      <c r="E63" s="519">
        <f>'8 Dale Road'!AA70</f>
        <v>1</v>
      </c>
      <c r="F63" s="520">
        <f>'8 Dale Road'!AB70</f>
        <v>1564.1120000000001</v>
      </c>
      <c r="G63" s="521">
        <f t="shared" si="13"/>
        <v>372.70399999999995</v>
      </c>
      <c r="H63" s="522">
        <f>'8 Dale Road'!AC70</f>
        <v>0.76171527358654623</v>
      </c>
      <c r="I63" s="523">
        <f>'8 Dale Road'!AD70</f>
        <v>1191.4080000000001</v>
      </c>
      <c r="J63" s="517">
        <v>0</v>
      </c>
      <c r="K63" s="517">
        <v>0</v>
      </c>
      <c r="L63" s="517">
        <v>0</v>
      </c>
      <c r="M63" s="517">
        <v>0</v>
      </c>
      <c r="N63" s="517">
        <v>0</v>
      </c>
      <c r="O63" s="517">
        <v>0</v>
      </c>
      <c r="P63" s="517">
        <v>0</v>
      </c>
      <c r="Q63" s="517">
        <v>183.87</v>
      </c>
      <c r="R63" s="517">
        <v>1052.18</v>
      </c>
      <c r="S63" s="517">
        <v>0</v>
      </c>
      <c r="T63" s="517"/>
      <c r="U63" s="517"/>
      <c r="V63" s="517">
        <f t="shared" si="14"/>
        <v>1236.0500000000002</v>
      </c>
      <c r="W63" s="524">
        <f t="shared" si="5"/>
        <v>-44.642000000000053</v>
      </c>
    </row>
    <row r="64" spans="1:23" x14ac:dyDescent="0.25">
      <c r="A64" s="534" t="s">
        <v>164</v>
      </c>
      <c r="B64" s="643">
        <v>879</v>
      </c>
      <c r="C64" s="517">
        <f>'8 Dale Road'!T71</f>
        <v>727.78990499999998</v>
      </c>
      <c r="D64" s="518">
        <f>'8 Dale Road'!Y71</f>
        <v>1078.7899050000001</v>
      </c>
      <c r="E64" s="519">
        <f>'8 Dale Road'!AA71</f>
        <v>0.67463544257025643</v>
      </c>
      <c r="F64" s="520">
        <f>'8 Dale Road'!AB71</f>
        <v>727.78990499999998</v>
      </c>
      <c r="G64" s="521">
        <f t="shared" si="13"/>
        <v>0</v>
      </c>
      <c r="H64" s="522">
        <f>'8 Dale Road'!AC71</f>
        <v>0.67463544257025643</v>
      </c>
      <c r="I64" s="523">
        <f>'8 Dale Road'!AD71</f>
        <v>727.78990499999998</v>
      </c>
      <c r="J64" s="517">
        <v>0</v>
      </c>
      <c r="K64" s="517">
        <v>0</v>
      </c>
      <c r="L64" s="517">
        <v>0</v>
      </c>
      <c r="M64" s="517">
        <v>0</v>
      </c>
      <c r="N64" s="517">
        <v>0</v>
      </c>
      <c r="O64" s="517">
        <v>0</v>
      </c>
      <c r="P64" s="517">
        <v>0</v>
      </c>
      <c r="Q64" s="517">
        <v>727.79</v>
      </c>
      <c r="R64" s="517">
        <v>0</v>
      </c>
      <c r="S64" s="517">
        <v>0</v>
      </c>
      <c r="T64" s="517"/>
      <c r="U64" s="517"/>
      <c r="V64" s="517">
        <f t="shared" si="14"/>
        <v>727.79</v>
      </c>
      <c r="W64" s="524">
        <f t="shared" si="5"/>
        <v>-9.4999999987521733E-5</v>
      </c>
    </row>
    <row r="65" spans="1:23" x14ac:dyDescent="0.25">
      <c r="A65" s="534" t="s">
        <v>24</v>
      </c>
      <c r="B65" s="643">
        <v>868</v>
      </c>
      <c r="C65" s="517">
        <f>'8 Dale Road'!T72</f>
        <v>3917.3404</v>
      </c>
      <c r="D65" s="518">
        <f>'8 Dale Road'!Y72</f>
        <v>10628.521973800001</v>
      </c>
      <c r="E65" s="519">
        <f>'8 Dale Road'!AA72</f>
        <v>1</v>
      </c>
      <c r="F65" s="520">
        <f>'8 Dale Road'!AB72</f>
        <v>10628.521973800001</v>
      </c>
      <c r="G65" s="521">
        <f t="shared" si="13"/>
        <v>4840.6239738000004</v>
      </c>
      <c r="H65" s="522">
        <f>'8 Dale Road'!AC72</f>
        <v>0.54456282955123458</v>
      </c>
      <c r="I65" s="523">
        <f>'8 Dale Road'!AD72</f>
        <v>5787.898000000001</v>
      </c>
      <c r="J65" s="517">
        <v>0</v>
      </c>
      <c r="K65" s="517">
        <v>0</v>
      </c>
      <c r="L65" s="517">
        <v>0</v>
      </c>
      <c r="M65" s="517">
        <v>2742.14</v>
      </c>
      <c r="N65" s="517">
        <v>0</v>
      </c>
      <c r="O65" s="517">
        <v>0</v>
      </c>
      <c r="P65" s="517">
        <v>0</v>
      </c>
      <c r="Q65" s="517">
        <v>1717.32</v>
      </c>
      <c r="R65" s="517">
        <v>0</v>
      </c>
      <c r="S65" s="517">
        <v>1104.03</v>
      </c>
      <c r="T65" s="517"/>
      <c r="U65" s="517"/>
      <c r="V65" s="517">
        <f t="shared" si="14"/>
        <v>5563.49</v>
      </c>
      <c r="W65" s="524">
        <f t="shared" si="5"/>
        <v>224.40800000000127</v>
      </c>
    </row>
    <row r="66" spans="1:23" x14ac:dyDescent="0.25">
      <c r="A66" s="534" t="s">
        <v>312</v>
      </c>
      <c r="B66" s="643">
        <v>874</v>
      </c>
      <c r="C66" s="517">
        <f>'8 Dale Road'!T73</f>
        <v>310.09097999999994</v>
      </c>
      <c r="D66" s="518">
        <f>'8 Dale Road'!Y73</f>
        <v>310.09097999999994</v>
      </c>
      <c r="E66" s="519">
        <f>'8 Dale Road'!AA73</f>
        <v>0</v>
      </c>
      <c r="F66" s="520">
        <f>'8 Dale Road'!AB73</f>
        <v>0</v>
      </c>
      <c r="G66" s="521">
        <f t="shared" si="13"/>
        <v>0</v>
      </c>
      <c r="H66" s="522">
        <f>'8 Dale Road'!AC73</f>
        <v>0</v>
      </c>
      <c r="I66" s="523">
        <f>'8 Dale Road'!AD73</f>
        <v>0</v>
      </c>
      <c r="J66" s="517"/>
      <c r="K66" s="517"/>
      <c r="L66" s="517"/>
      <c r="M66" s="517"/>
      <c r="N66" s="517"/>
      <c r="O66" s="517"/>
      <c r="P66" s="517"/>
      <c r="Q66" s="517"/>
      <c r="R66" s="517"/>
      <c r="S66" s="517"/>
      <c r="T66" s="517"/>
      <c r="U66" s="517"/>
      <c r="V66" s="517">
        <f t="shared" si="14"/>
        <v>0</v>
      </c>
      <c r="W66" s="524">
        <f t="shared" si="5"/>
        <v>0</v>
      </c>
    </row>
    <row r="67" spans="1:23" x14ac:dyDescent="0.25">
      <c r="A67" s="534" t="s">
        <v>341</v>
      </c>
      <c r="B67" s="643">
        <v>13097</v>
      </c>
      <c r="C67" s="517">
        <f>'8 Dale Road'!T74</f>
        <v>3270.8897349999997</v>
      </c>
      <c r="D67" s="518">
        <f>'8 Dale Road'!Y74</f>
        <v>3270.8897349999997</v>
      </c>
      <c r="E67" s="519">
        <f>'8 Dale Road'!AA74</f>
        <v>0</v>
      </c>
      <c r="F67" s="520">
        <f>'8 Dale Road'!AB74</f>
        <v>0</v>
      </c>
      <c r="G67" s="521">
        <f t="shared" si="13"/>
        <v>0</v>
      </c>
      <c r="H67" s="522">
        <f>'8 Dale Road'!AC74</f>
        <v>0</v>
      </c>
      <c r="I67" s="523">
        <f>'8 Dale Road'!AD74</f>
        <v>0</v>
      </c>
      <c r="J67" s="517"/>
      <c r="K67" s="517"/>
      <c r="L67" s="517"/>
      <c r="M67" s="517"/>
      <c r="N67" s="517"/>
      <c r="O67" s="517"/>
      <c r="P67" s="517"/>
      <c r="Q67" s="517"/>
      <c r="R67" s="517"/>
      <c r="S67" s="517"/>
      <c r="T67" s="517"/>
      <c r="U67" s="517"/>
      <c r="V67" s="517">
        <f t="shared" si="14"/>
        <v>0</v>
      </c>
      <c r="W67" s="524">
        <f t="shared" si="5"/>
        <v>0</v>
      </c>
    </row>
    <row r="68" spans="1:23" x14ac:dyDescent="0.25">
      <c r="A68" s="534"/>
      <c r="B68" s="643"/>
      <c r="C68" s="517"/>
      <c r="D68" s="518"/>
      <c r="E68" s="519"/>
      <c r="F68" s="520"/>
      <c r="G68" s="521"/>
      <c r="H68" s="522"/>
      <c r="I68" s="523"/>
      <c r="J68" s="517"/>
      <c r="K68" s="517"/>
      <c r="L68" s="517"/>
      <c r="M68" s="517"/>
      <c r="N68" s="517"/>
      <c r="O68" s="517"/>
      <c r="P68" s="517"/>
      <c r="Q68" s="517"/>
      <c r="R68" s="517"/>
      <c r="S68" s="517"/>
      <c r="T68" s="517"/>
      <c r="U68" s="517"/>
      <c r="V68" s="517"/>
      <c r="W68" s="524"/>
    </row>
    <row r="69" spans="1:23" s="132" customFormat="1" x14ac:dyDescent="0.25">
      <c r="A69" s="525" t="s">
        <v>600</v>
      </c>
      <c r="B69" s="642"/>
      <c r="C69" s="526"/>
      <c r="D69" s="527"/>
      <c r="E69" s="528"/>
      <c r="F69" s="529"/>
      <c r="G69" s="530"/>
      <c r="H69" s="531"/>
      <c r="I69" s="532"/>
      <c r="J69" s="526"/>
      <c r="K69" s="526"/>
      <c r="L69" s="526"/>
      <c r="M69" s="526"/>
      <c r="N69" s="526"/>
      <c r="O69" s="526"/>
      <c r="P69" s="526"/>
      <c r="Q69" s="526"/>
      <c r="R69" s="526"/>
      <c r="S69" s="517"/>
      <c r="T69" s="526"/>
      <c r="U69" s="526"/>
      <c r="V69" s="526"/>
      <c r="W69" s="533"/>
    </row>
    <row r="70" spans="1:23" x14ac:dyDescent="0.25">
      <c r="A70" s="534" t="s">
        <v>372</v>
      </c>
      <c r="B70" s="643">
        <v>13315</v>
      </c>
      <c r="C70" s="517">
        <f>'11 Gillies Street'!T90</f>
        <v>399.99552</v>
      </c>
      <c r="D70" s="518">
        <f>'11 Gillies Street'!Y90</f>
        <v>408.33600000000001</v>
      </c>
      <c r="E70" s="519">
        <f>'11 Gillies Street'!AA90</f>
        <v>1</v>
      </c>
      <c r="F70" s="520">
        <f>'11 Gillies Street'!AB90</f>
        <v>408.33600000000001</v>
      </c>
      <c r="G70" s="521">
        <f t="shared" ref="G70:G78" si="15">F70-I70</f>
        <v>0</v>
      </c>
      <c r="H70" s="522">
        <f>'11 Gillies Street'!AC90</f>
        <v>1</v>
      </c>
      <c r="I70" s="523">
        <f>'11 Gillies Street'!AD90</f>
        <v>408.33600000000001</v>
      </c>
      <c r="J70" s="517">
        <v>0</v>
      </c>
      <c r="K70" s="517">
        <v>0</v>
      </c>
      <c r="L70" s="517">
        <v>0</v>
      </c>
      <c r="M70" s="517">
        <v>0</v>
      </c>
      <c r="N70" s="517">
        <v>0</v>
      </c>
      <c r="O70" s="517">
        <v>0</v>
      </c>
      <c r="P70" s="517">
        <v>0</v>
      </c>
      <c r="Q70" s="517">
        <v>0</v>
      </c>
      <c r="R70" s="517">
        <v>408.69</v>
      </c>
      <c r="S70" s="517">
        <v>0</v>
      </c>
      <c r="T70" s="517"/>
      <c r="U70" s="517"/>
      <c r="V70" s="517">
        <f t="shared" ref="V70:V78" si="16">SUM(J70:U70)</f>
        <v>408.69</v>
      </c>
      <c r="W70" s="524">
        <f t="shared" si="5"/>
        <v>-0.35399999999998499</v>
      </c>
    </row>
    <row r="71" spans="1:23" x14ac:dyDescent="0.25">
      <c r="A71" s="534" t="s">
        <v>308</v>
      </c>
      <c r="B71" s="643">
        <v>715</v>
      </c>
      <c r="C71" s="517">
        <f>'11 Gillies Street'!T91</f>
        <v>1222.3</v>
      </c>
      <c r="D71" s="518">
        <f>'11 Gillies Street'!Y91</f>
        <v>8946.85</v>
      </c>
      <c r="E71" s="519">
        <f>'11 Gillies Street'!AA91</f>
        <v>0.44114408981932185</v>
      </c>
      <c r="F71" s="520">
        <f>'11 Gillies Street'!AB91</f>
        <v>3946.85</v>
      </c>
      <c r="G71" s="521">
        <f t="shared" si="15"/>
        <v>3724.5499999999997</v>
      </c>
      <c r="H71" s="522">
        <f>'11 Gillies Street'!AC91</f>
        <v>2.4846733766632947E-2</v>
      </c>
      <c r="I71" s="523">
        <f>'11 Gillies Street'!AD91</f>
        <v>222.29999999999998</v>
      </c>
      <c r="J71" s="517">
        <v>0</v>
      </c>
      <c r="K71" s="517">
        <v>0</v>
      </c>
      <c r="L71" s="517">
        <v>0</v>
      </c>
      <c r="M71" s="517">
        <v>222.3</v>
      </c>
      <c r="N71" s="517">
        <v>0</v>
      </c>
      <c r="O71" s="517">
        <v>0</v>
      </c>
      <c r="P71" s="517">
        <v>0</v>
      </c>
      <c r="Q71" s="517">
        <v>0</v>
      </c>
      <c r="R71" s="517">
        <v>0</v>
      </c>
      <c r="S71" s="517">
        <v>0</v>
      </c>
      <c r="T71" s="517"/>
      <c r="U71" s="517"/>
      <c r="V71" s="517">
        <f t="shared" si="16"/>
        <v>222.3</v>
      </c>
      <c r="W71" s="524">
        <f t="shared" si="5"/>
        <v>0</v>
      </c>
    </row>
    <row r="72" spans="1:23" x14ac:dyDescent="0.25">
      <c r="A72" s="534" t="s">
        <v>285</v>
      </c>
      <c r="B72" s="643">
        <v>717</v>
      </c>
      <c r="C72" s="517">
        <f>'11 Gillies Street'!T92</f>
        <v>525.41123200000004</v>
      </c>
      <c r="D72" s="518">
        <f>'11 Gillies Street'!Y92</f>
        <v>1342.9912320000001</v>
      </c>
      <c r="E72" s="519">
        <f>'11 Gillies Street'!AA92</f>
        <v>0.61552337818985847</v>
      </c>
      <c r="F72" s="520">
        <f>'11 Gillies Street'!AB92</f>
        <v>826.64250000000004</v>
      </c>
      <c r="G72" s="521">
        <f t="shared" si="15"/>
        <v>408.79</v>
      </c>
      <c r="H72" s="522">
        <f>'11 Gillies Street'!AC92</f>
        <v>0.3111356872953881</v>
      </c>
      <c r="I72" s="523">
        <f>'11 Gillies Street'!AD92</f>
        <v>417.85250000000002</v>
      </c>
      <c r="J72" s="517">
        <v>0</v>
      </c>
      <c r="K72" s="517">
        <v>0</v>
      </c>
      <c r="L72" s="517">
        <v>0</v>
      </c>
      <c r="M72" s="517">
        <v>0</v>
      </c>
      <c r="N72" s="517">
        <v>0</v>
      </c>
      <c r="O72" s="517">
        <v>0</v>
      </c>
      <c r="P72" s="517">
        <v>6.34</v>
      </c>
      <c r="Q72" s="517">
        <v>0</v>
      </c>
      <c r="R72" s="517">
        <v>0</v>
      </c>
      <c r="S72" s="517">
        <v>9.06</v>
      </c>
      <c r="T72" s="517"/>
      <c r="U72" s="517"/>
      <c r="V72" s="517">
        <f t="shared" si="16"/>
        <v>15.4</v>
      </c>
      <c r="W72" s="524">
        <f t="shared" si="5"/>
        <v>402.45250000000004</v>
      </c>
    </row>
    <row r="73" spans="1:23" x14ac:dyDescent="0.25">
      <c r="A73" s="534" t="s">
        <v>189</v>
      </c>
      <c r="B73" s="643">
        <v>721</v>
      </c>
      <c r="C73" s="517">
        <f>'11 Gillies Street'!T93</f>
        <v>812.53924999999992</v>
      </c>
      <c r="D73" s="518">
        <f>'11 Gillies Street'!Y93</f>
        <v>1384.8100000000002</v>
      </c>
      <c r="E73" s="519">
        <f>'11 Gillies Street'!AA93</f>
        <v>0.91736555917418272</v>
      </c>
      <c r="F73" s="520">
        <f>'11 Gillies Street'!AB93</f>
        <v>1270.3770000000002</v>
      </c>
      <c r="G73" s="521">
        <f t="shared" si="15"/>
        <v>0</v>
      </c>
      <c r="H73" s="522">
        <f>'11 Gillies Street'!AC93</f>
        <v>0.91736555917418272</v>
      </c>
      <c r="I73" s="523">
        <f>'11 Gillies Street'!AD93</f>
        <v>1270.3770000000002</v>
      </c>
      <c r="J73" s="517">
        <v>0</v>
      </c>
      <c r="K73" s="517">
        <v>0</v>
      </c>
      <c r="L73" s="517">
        <v>0</v>
      </c>
      <c r="M73" s="517">
        <v>0</v>
      </c>
      <c r="N73" s="517">
        <v>0</v>
      </c>
      <c r="O73" s="517">
        <v>0</v>
      </c>
      <c r="P73" s="517">
        <v>907.31</v>
      </c>
      <c r="Q73" s="517">
        <v>412.29</v>
      </c>
      <c r="R73" s="517">
        <v>0</v>
      </c>
      <c r="S73" s="517">
        <v>0</v>
      </c>
      <c r="T73" s="517"/>
      <c r="U73" s="517"/>
      <c r="V73" s="517">
        <f t="shared" si="16"/>
        <v>1319.6</v>
      </c>
      <c r="W73" s="524">
        <f t="shared" si="5"/>
        <v>-49.222999999999729</v>
      </c>
    </row>
    <row r="74" spans="1:23" x14ac:dyDescent="0.25">
      <c r="A74" s="534" t="s">
        <v>72</v>
      </c>
      <c r="B74" s="643">
        <v>722</v>
      </c>
      <c r="C74" s="517">
        <f>'11 Gillies Street'!T94</f>
        <v>5816.1278020000009</v>
      </c>
      <c r="D74" s="518">
        <f>'11 Gillies Street'!Y94</f>
        <v>10049.817910000002</v>
      </c>
      <c r="E74" s="519">
        <f>'11 Gillies Street'!AA94</f>
        <v>0.93999891287582549</v>
      </c>
      <c r="F74" s="520">
        <f>'11 Gillies Street'!AB94</f>
        <v>9446.8179100000016</v>
      </c>
      <c r="G74" s="521">
        <f t="shared" si="15"/>
        <v>470.51000000000204</v>
      </c>
      <c r="H74" s="522">
        <f>'11 Gillies Street'!AC94</f>
        <v>0.89318114918959746</v>
      </c>
      <c r="I74" s="523">
        <f>'11 Gillies Street'!AD94</f>
        <v>8976.3079099999995</v>
      </c>
      <c r="J74" s="517">
        <v>0</v>
      </c>
      <c r="K74" s="517">
        <v>0</v>
      </c>
      <c r="L74" s="517">
        <v>0</v>
      </c>
      <c r="M74" s="517">
        <v>0</v>
      </c>
      <c r="N74" s="517">
        <v>0</v>
      </c>
      <c r="O74" s="517">
        <v>0</v>
      </c>
      <c r="P74" s="517">
        <v>5932.72</v>
      </c>
      <c r="Q74" s="517">
        <v>1995.68</v>
      </c>
      <c r="R74" s="517">
        <v>0</v>
      </c>
      <c r="S74" s="517">
        <v>244.6</v>
      </c>
      <c r="T74" s="517"/>
      <c r="U74" s="517"/>
      <c r="V74" s="517">
        <f t="shared" si="16"/>
        <v>8173.0000000000009</v>
      </c>
      <c r="W74" s="524">
        <f t="shared" ref="W74:W137" si="17">I74-V74</f>
        <v>803.30790999999863</v>
      </c>
    </row>
    <row r="75" spans="1:23" x14ac:dyDescent="0.25">
      <c r="A75" s="534" t="s">
        <v>164</v>
      </c>
      <c r="B75" s="643">
        <v>725</v>
      </c>
      <c r="C75" s="517">
        <f>'11 Gillies Street'!T95</f>
        <v>1054.5892650000001</v>
      </c>
      <c r="D75" s="518">
        <f>'11 Gillies Street'!Y95</f>
        <v>7006.3236650000008</v>
      </c>
      <c r="E75" s="519">
        <f>'11 Gillies Street'!AA95</f>
        <v>0.78590769257588966</v>
      </c>
      <c r="F75" s="520">
        <f>'11 Gillies Street'!AB95</f>
        <v>5506.3236650000008</v>
      </c>
      <c r="G75" s="521">
        <f t="shared" si="15"/>
        <v>0</v>
      </c>
      <c r="H75" s="522">
        <f>'11 Gillies Street'!AC95</f>
        <v>0.78590769257588966</v>
      </c>
      <c r="I75" s="523">
        <f>'11 Gillies Street'!AD95</f>
        <v>5506.3236650000008</v>
      </c>
      <c r="J75" s="517">
        <v>0</v>
      </c>
      <c r="K75" s="517">
        <v>0</v>
      </c>
      <c r="L75" s="517">
        <v>0</v>
      </c>
      <c r="M75" s="517">
        <v>0</v>
      </c>
      <c r="N75" s="517">
        <v>0</v>
      </c>
      <c r="O75" s="517">
        <v>0</v>
      </c>
      <c r="P75" s="517">
        <v>883.47</v>
      </c>
      <c r="Q75" s="517">
        <v>0</v>
      </c>
      <c r="R75" s="517">
        <v>0</v>
      </c>
      <c r="S75" s="517">
        <v>4622.8500000000004</v>
      </c>
      <c r="T75" s="517"/>
      <c r="U75" s="517"/>
      <c r="V75" s="517">
        <f t="shared" si="16"/>
        <v>5506.3200000000006</v>
      </c>
      <c r="W75" s="524">
        <f t="shared" si="17"/>
        <v>3.6650000001827721E-3</v>
      </c>
    </row>
    <row r="76" spans="1:23" x14ac:dyDescent="0.25">
      <c r="A76" s="534" t="s">
        <v>24</v>
      </c>
      <c r="B76" s="643">
        <v>714</v>
      </c>
      <c r="C76" s="517">
        <f>'11 Gillies Street'!T96</f>
        <v>3556.9144000000001</v>
      </c>
      <c r="D76" s="518">
        <f>'11 Gillies Street'!Y96</f>
        <v>26293.479189696001</v>
      </c>
      <c r="E76" s="519">
        <f>'11 Gillies Street'!AA96</f>
        <v>1</v>
      </c>
      <c r="F76" s="520">
        <f>'11 Gillies Street'!AB96</f>
        <v>26293.479189696001</v>
      </c>
      <c r="G76" s="521">
        <f t="shared" si="15"/>
        <v>18563.039989696001</v>
      </c>
      <c r="H76" s="522">
        <f>'11 Gillies Street'!AC96</f>
        <v>0.29400594513294526</v>
      </c>
      <c r="I76" s="523">
        <f>'11 Gillies Street'!AD96</f>
        <v>7730.4391999999998</v>
      </c>
      <c r="J76" s="517">
        <v>0</v>
      </c>
      <c r="K76" s="517">
        <v>0</v>
      </c>
      <c r="L76" s="517">
        <v>2459.96</v>
      </c>
      <c r="M76" s="517">
        <v>0</v>
      </c>
      <c r="N76" s="517">
        <v>0</v>
      </c>
      <c r="O76" s="517">
        <v>0</v>
      </c>
      <c r="P76" s="517">
        <v>0</v>
      </c>
      <c r="Q76" s="517">
        <v>1652.38</v>
      </c>
      <c r="R76" s="517">
        <v>1280.57</v>
      </c>
      <c r="S76" s="517">
        <v>0</v>
      </c>
      <c r="T76" s="517"/>
      <c r="U76" s="517"/>
      <c r="V76" s="517">
        <f t="shared" si="16"/>
        <v>5392.91</v>
      </c>
      <c r="W76" s="524">
        <f t="shared" si="17"/>
        <v>2337.5291999999999</v>
      </c>
    </row>
    <row r="77" spans="1:23" x14ac:dyDescent="0.25">
      <c r="A77" s="534" t="s">
        <v>312</v>
      </c>
      <c r="B77" s="643">
        <v>720</v>
      </c>
      <c r="C77" s="517">
        <f>'11 Gillies Street'!T97</f>
        <v>500</v>
      </c>
      <c r="D77" s="518">
        <f>'11 Gillies Street'!Y97</f>
        <v>2380.3225000000002</v>
      </c>
      <c r="E77" s="519">
        <f>'11 Gillies Street'!AA97</f>
        <v>0.78994442979890322</v>
      </c>
      <c r="F77" s="520">
        <f>'11 Gillies Street'!AB97</f>
        <v>1880.3225</v>
      </c>
      <c r="G77" s="521">
        <f t="shared" si="15"/>
        <v>1880.3225</v>
      </c>
      <c r="H77" s="522">
        <f>'11 Gillies Street'!AC97</f>
        <v>0</v>
      </c>
      <c r="I77" s="523">
        <f>'11 Gillies Street'!AD97</f>
        <v>0</v>
      </c>
      <c r="J77" s="517"/>
      <c r="K77" s="517"/>
      <c r="L77" s="517"/>
      <c r="M77" s="517"/>
      <c r="N77" s="517"/>
      <c r="O77" s="517"/>
      <c r="P77" s="517"/>
      <c r="Q77" s="517"/>
      <c r="R77" s="517"/>
      <c r="S77" s="517"/>
      <c r="T77" s="517"/>
      <c r="U77" s="517"/>
      <c r="V77" s="517">
        <f t="shared" si="16"/>
        <v>0</v>
      </c>
      <c r="W77" s="524">
        <f t="shared" si="17"/>
        <v>0</v>
      </c>
    </row>
    <row r="78" spans="1:23" x14ac:dyDescent="0.25">
      <c r="A78" s="534" t="s">
        <v>341</v>
      </c>
      <c r="B78" s="643">
        <v>13104</v>
      </c>
      <c r="C78" s="517">
        <f>'11 Gillies Street'!T98</f>
        <v>3288.2828650000001</v>
      </c>
      <c r="D78" s="518">
        <f>'11 Gillies Street'!Y98</f>
        <v>7350.2327650000007</v>
      </c>
      <c r="E78" s="519">
        <f>'11 Gillies Street'!AA98</f>
        <v>0</v>
      </c>
      <c r="F78" s="520">
        <f>'11 Gillies Street'!AB98</f>
        <v>0</v>
      </c>
      <c r="G78" s="521">
        <f t="shared" si="15"/>
        <v>0</v>
      </c>
      <c r="H78" s="522">
        <f>'11 Gillies Street'!AC98</f>
        <v>0</v>
      </c>
      <c r="I78" s="523">
        <f>'11 Gillies Street'!AD98</f>
        <v>0</v>
      </c>
      <c r="J78" s="517"/>
      <c r="K78" s="517"/>
      <c r="L78" s="517"/>
      <c r="M78" s="517"/>
      <c r="N78" s="517"/>
      <c r="O78" s="517"/>
      <c r="P78" s="517"/>
      <c r="Q78" s="517"/>
      <c r="R78" s="517"/>
      <c r="S78" s="517"/>
      <c r="T78" s="517"/>
      <c r="U78" s="517"/>
      <c r="V78" s="517">
        <f t="shared" si="16"/>
        <v>0</v>
      </c>
      <c r="W78" s="524">
        <f t="shared" si="17"/>
        <v>0</v>
      </c>
    </row>
    <row r="79" spans="1:23" x14ac:dyDescent="0.25">
      <c r="A79" s="534"/>
      <c r="B79" s="643"/>
      <c r="C79" s="517"/>
      <c r="D79" s="518"/>
      <c r="E79" s="519"/>
      <c r="F79" s="520"/>
      <c r="G79" s="521"/>
      <c r="H79" s="522"/>
      <c r="I79" s="523"/>
      <c r="J79" s="517"/>
      <c r="K79" s="517"/>
      <c r="L79" s="517"/>
      <c r="M79" s="517"/>
      <c r="N79" s="517"/>
      <c r="O79" s="517"/>
      <c r="P79" s="517"/>
      <c r="Q79" s="517"/>
      <c r="R79" s="517"/>
      <c r="S79" s="517"/>
      <c r="T79" s="517"/>
      <c r="U79" s="517"/>
      <c r="V79" s="517"/>
      <c r="W79" s="524"/>
    </row>
    <row r="80" spans="1:23" s="132" customFormat="1" x14ac:dyDescent="0.25">
      <c r="A80" s="525" t="s">
        <v>601</v>
      </c>
      <c r="B80" s="642"/>
      <c r="C80" s="526"/>
      <c r="D80" s="527"/>
      <c r="E80" s="528"/>
      <c r="F80" s="529"/>
      <c r="G80" s="530"/>
      <c r="H80" s="531"/>
      <c r="I80" s="532"/>
      <c r="J80" s="526"/>
      <c r="K80" s="526"/>
      <c r="L80" s="526"/>
      <c r="M80" s="526"/>
      <c r="N80" s="526"/>
      <c r="O80" s="526"/>
      <c r="P80" s="526"/>
      <c r="Q80" s="526"/>
      <c r="R80" s="526"/>
      <c r="S80" s="517"/>
      <c r="T80" s="526"/>
      <c r="U80" s="526"/>
      <c r="V80" s="526"/>
      <c r="W80" s="533"/>
    </row>
    <row r="81" spans="1:23" x14ac:dyDescent="0.25">
      <c r="A81" s="534" t="s">
        <v>372</v>
      </c>
      <c r="B81" s="643">
        <v>13384</v>
      </c>
      <c r="C81" s="517">
        <f>'30 Grove Terrace'!T79</f>
        <v>399.99552</v>
      </c>
      <c r="D81" s="518">
        <f>'30 Grove Terrace'!Y79</f>
        <v>399.99552</v>
      </c>
      <c r="E81" s="519">
        <f ca="1">'30 Grove Terrace'!AA79</f>
        <v>0</v>
      </c>
      <c r="F81" s="520">
        <f ca="1">'30 Grove Terrace'!AB79</f>
        <v>0</v>
      </c>
      <c r="G81" s="521">
        <f t="shared" ref="G81:G88" ca="1" si="18">F81-I81</f>
        <v>0</v>
      </c>
      <c r="H81" s="522">
        <f>'30 Grove Terrace'!AC79</f>
        <v>0</v>
      </c>
      <c r="I81" s="523">
        <f>'30 Grove Terrace'!AD79</f>
        <v>0</v>
      </c>
      <c r="J81" s="517"/>
      <c r="K81" s="517"/>
      <c r="L81" s="517"/>
      <c r="M81" s="517"/>
      <c r="N81" s="517"/>
      <c r="O81" s="517"/>
      <c r="P81" s="517"/>
      <c r="Q81" s="517"/>
      <c r="R81" s="517"/>
      <c r="S81" s="517"/>
      <c r="T81" s="517"/>
      <c r="U81" s="517"/>
      <c r="V81" s="517">
        <f t="shared" ref="V81:V88" si="19">SUM(J81:U81)</f>
        <v>0</v>
      </c>
      <c r="W81" s="524">
        <f t="shared" si="17"/>
        <v>0</v>
      </c>
    </row>
    <row r="82" spans="1:23" x14ac:dyDescent="0.25">
      <c r="A82" s="534" t="s">
        <v>308</v>
      </c>
      <c r="B82" s="643">
        <v>827</v>
      </c>
      <c r="C82" s="517">
        <f>'30 Grove Terrace'!T80</f>
        <v>222.29999999999998</v>
      </c>
      <c r="D82" s="518">
        <f>'30 Grove Terrace'!Y80</f>
        <v>5666.9000000000005</v>
      </c>
      <c r="E82" s="519">
        <f>'30 Grove Terrace'!AA80</f>
        <v>1</v>
      </c>
      <c r="F82" s="520">
        <f>'30 Grove Terrace'!AB80</f>
        <v>5666.9000000000005</v>
      </c>
      <c r="G82" s="521">
        <f t="shared" si="18"/>
        <v>5444.6</v>
      </c>
      <c r="H82" s="522">
        <f>'30 Grove Terrace'!AC80</f>
        <v>3.9227796502496949E-2</v>
      </c>
      <c r="I82" s="523">
        <f>'30 Grove Terrace'!AD80</f>
        <v>222.29999999999998</v>
      </c>
      <c r="J82" s="517">
        <v>0</v>
      </c>
      <c r="K82" s="517">
        <v>0</v>
      </c>
      <c r="L82" s="517">
        <v>0</v>
      </c>
      <c r="M82" s="517">
        <v>222.3</v>
      </c>
      <c r="N82" s="517">
        <v>0</v>
      </c>
      <c r="O82" s="517">
        <v>0</v>
      </c>
      <c r="P82" s="517">
        <v>0</v>
      </c>
      <c r="Q82" s="517">
        <v>0</v>
      </c>
      <c r="R82" s="517">
        <v>0</v>
      </c>
      <c r="S82" s="517">
        <v>0</v>
      </c>
      <c r="T82" s="517"/>
      <c r="U82" s="517"/>
      <c r="V82" s="517">
        <f t="shared" si="19"/>
        <v>222.3</v>
      </c>
      <c r="W82" s="524">
        <f t="shared" si="17"/>
        <v>0</v>
      </c>
    </row>
    <row r="83" spans="1:23" x14ac:dyDescent="0.25">
      <c r="A83" s="534" t="s">
        <v>285</v>
      </c>
      <c r="B83" s="643">
        <v>829</v>
      </c>
      <c r="C83" s="517">
        <f>'30 Grove Terrace'!T81</f>
        <v>1258</v>
      </c>
      <c r="D83" s="518">
        <f>'30 Grove Terrace'!Y81</f>
        <v>1258</v>
      </c>
      <c r="E83" s="519">
        <f>'30 Grove Terrace'!AA81</f>
        <v>0</v>
      </c>
      <c r="F83" s="520">
        <f>'30 Grove Terrace'!AB81</f>
        <v>0</v>
      </c>
      <c r="G83" s="521">
        <f t="shared" si="18"/>
        <v>0</v>
      </c>
      <c r="H83" s="522">
        <f>'30 Grove Terrace'!AC81</f>
        <v>0</v>
      </c>
      <c r="I83" s="523">
        <f>'30 Grove Terrace'!AD81</f>
        <v>0</v>
      </c>
      <c r="J83" s="517"/>
      <c r="K83" s="517"/>
      <c r="L83" s="517"/>
      <c r="M83" s="517"/>
      <c r="N83" s="517"/>
      <c r="O83" s="517"/>
      <c r="P83" s="517"/>
      <c r="Q83" s="517"/>
      <c r="R83" s="517"/>
      <c r="S83" s="517"/>
      <c r="T83" s="517"/>
      <c r="U83" s="517"/>
      <c r="V83" s="517">
        <f t="shared" si="19"/>
        <v>0</v>
      </c>
      <c r="W83" s="524">
        <f t="shared" si="17"/>
        <v>0</v>
      </c>
    </row>
    <row r="84" spans="1:23" x14ac:dyDescent="0.25">
      <c r="A84" s="534" t="s">
        <v>189</v>
      </c>
      <c r="B84" s="643">
        <v>833</v>
      </c>
      <c r="C84" s="517">
        <f>'30 Grove Terrace'!T82</f>
        <v>3270.6079999999997</v>
      </c>
      <c r="D84" s="518">
        <f>'30 Grove Terrace'!Y82</f>
        <v>3270.6079999999997</v>
      </c>
      <c r="E84" s="519">
        <f>'30 Grove Terrace'!AA82</f>
        <v>0.87769858081433172</v>
      </c>
      <c r="F84" s="520">
        <f>'30 Grove Terrace'!AB82</f>
        <v>2870.6079999999997</v>
      </c>
      <c r="G84" s="521">
        <f t="shared" si="18"/>
        <v>2673.6969999999997</v>
      </c>
      <c r="H84" s="522">
        <f>'30 Grove Terrace'!AC82</f>
        <v>6.0206236883172795E-2</v>
      </c>
      <c r="I84" s="523">
        <f>'30 Grove Terrace'!AD82</f>
        <v>196.911</v>
      </c>
      <c r="J84" s="517">
        <v>0</v>
      </c>
      <c r="K84" s="517">
        <v>0</v>
      </c>
      <c r="L84" s="517">
        <v>0</v>
      </c>
      <c r="M84" s="517">
        <v>0</v>
      </c>
      <c r="N84" s="517">
        <v>0</v>
      </c>
      <c r="O84" s="517">
        <v>0</v>
      </c>
      <c r="P84" s="517">
        <v>196.91</v>
      </c>
      <c r="Q84" s="517">
        <v>2235.09</v>
      </c>
      <c r="R84" s="517">
        <v>712.9</v>
      </c>
      <c r="S84" s="517">
        <v>712.89</v>
      </c>
      <c r="T84" s="517"/>
      <c r="U84" s="517"/>
      <c r="V84" s="517">
        <f t="shared" si="19"/>
        <v>3857.79</v>
      </c>
      <c r="W84" s="524">
        <f t="shared" si="17"/>
        <v>-3660.8789999999999</v>
      </c>
    </row>
    <row r="85" spans="1:23" x14ac:dyDescent="0.25">
      <c r="A85" s="534" t="s">
        <v>72</v>
      </c>
      <c r="B85" s="643">
        <v>834</v>
      </c>
      <c r="C85" s="517">
        <f>'30 Grove Terrace'!T83</f>
        <v>1013.889108</v>
      </c>
      <c r="D85" s="518">
        <f>'30 Grove Terrace'!Y83</f>
        <v>20376.546352941186</v>
      </c>
      <c r="E85" s="519">
        <f>'30 Grove Terrace'!AA83</f>
        <v>0.99263859550083433</v>
      </c>
      <c r="F85" s="520">
        <f>'30 Grove Terrace'!AB83</f>
        <v>20226.546352941186</v>
      </c>
      <c r="G85" s="521">
        <f t="shared" si="18"/>
        <v>9979.8732449411837</v>
      </c>
      <c r="H85" s="522">
        <f>'30 Grove Terrace'!AC83</f>
        <v>0.5028660367914104</v>
      </c>
      <c r="I85" s="523">
        <f>'30 Grove Terrace'!AD83</f>
        <v>10246.673108000003</v>
      </c>
      <c r="J85" s="517">
        <v>0</v>
      </c>
      <c r="K85" s="517">
        <v>0</v>
      </c>
      <c r="L85" s="517">
        <v>0</v>
      </c>
      <c r="M85" s="517">
        <v>0</v>
      </c>
      <c r="N85" s="517">
        <v>0</v>
      </c>
      <c r="O85" s="517">
        <v>0</v>
      </c>
      <c r="P85" s="517">
        <v>1115.6600000000001</v>
      </c>
      <c r="Q85" s="517">
        <v>8106.23</v>
      </c>
      <c r="R85" s="517">
        <v>750.7</v>
      </c>
      <c r="S85" s="517">
        <v>427.44</v>
      </c>
      <c r="T85" s="517"/>
      <c r="U85" s="517"/>
      <c r="V85" s="517">
        <f t="shared" si="19"/>
        <v>10400.030000000001</v>
      </c>
      <c r="W85" s="524">
        <f t="shared" si="17"/>
        <v>-153.35689199999797</v>
      </c>
    </row>
    <row r="86" spans="1:23" x14ac:dyDescent="0.25">
      <c r="A86" s="534" t="s">
        <v>164</v>
      </c>
      <c r="B86" s="643">
        <v>837</v>
      </c>
      <c r="C86" s="517">
        <f>'30 Grove Terrace'!T84</f>
        <v>1116.1611899999998</v>
      </c>
      <c r="D86" s="518">
        <f>'30 Grove Terrace'!Y84</f>
        <v>2368.1611899999998</v>
      </c>
      <c r="E86" s="519">
        <f>'30 Grove Terrace'!AA84</f>
        <v>1</v>
      </c>
      <c r="F86" s="520">
        <f>'30 Grove Terrace'!AB84</f>
        <v>2368.1611899999998</v>
      </c>
      <c r="G86" s="521">
        <f t="shared" si="18"/>
        <v>0</v>
      </c>
      <c r="H86" s="522">
        <f>'30 Grove Terrace'!AC84</f>
        <v>1</v>
      </c>
      <c r="I86" s="523">
        <f>'30 Grove Terrace'!AD84</f>
        <v>2368.1611899999998</v>
      </c>
      <c r="J86" s="517">
        <v>0</v>
      </c>
      <c r="K86" s="517">
        <v>0</v>
      </c>
      <c r="L86" s="517">
        <v>0</v>
      </c>
      <c r="M86" s="517">
        <v>0</v>
      </c>
      <c r="N86" s="517">
        <v>0</v>
      </c>
      <c r="O86" s="517">
        <v>0</v>
      </c>
      <c r="P86" s="517">
        <v>0</v>
      </c>
      <c r="Q86" s="517">
        <v>2368.16</v>
      </c>
      <c r="R86" s="517">
        <v>0</v>
      </c>
      <c r="S86" s="517">
        <v>0</v>
      </c>
      <c r="T86" s="517"/>
      <c r="U86" s="517"/>
      <c r="V86" s="517">
        <f t="shared" si="19"/>
        <v>2368.16</v>
      </c>
      <c r="W86" s="524">
        <f t="shared" si="17"/>
        <v>1.1899999999513966E-3</v>
      </c>
    </row>
    <row r="87" spans="1:23" x14ac:dyDescent="0.25">
      <c r="A87" s="534" t="s">
        <v>24</v>
      </c>
      <c r="B87" s="643">
        <v>826</v>
      </c>
      <c r="C87" s="517">
        <f>'30 Grove Terrace'!T85</f>
        <v>5343.2963999999993</v>
      </c>
      <c r="D87" s="518">
        <f>'30 Grove Terrace'!Y85</f>
        <v>20714.893185912002</v>
      </c>
      <c r="E87" s="519">
        <f>'30 Grove Terrace'!AA85</f>
        <v>1</v>
      </c>
      <c r="F87" s="520">
        <f>'30 Grove Terrace'!AB85</f>
        <v>20714.893185912002</v>
      </c>
      <c r="G87" s="521">
        <f t="shared" si="18"/>
        <v>11433.480385912002</v>
      </c>
      <c r="H87" s="522">
        <f>'30 Grove Terrace'!AC85</f>
        <v>0.44805506437813536</v>
      </c>
      <c r="I87" s="523">
        <f>'30 Grove Terrace'!AD85</f>
        <v>9281.4128000000001</v>
      </c>
      <c r="J87" s="517">
        <v>0</v>
      </c>
      <c r="K87" s="517">
        <v>0</v>
      </c>
      <c r="L87" s="517">
        <v>3740.31</v>
      </c>
      <c r="M87" s="517">
        <v>0</v>
      </c>
      <c r="N87" s="517">
        <v>0</v>
      </c>
      <c r="O87" s="517">
        <v>0</v>
      </c>
      <c r="P87" s="517">
        <v>0</v>
      </c>
      <c r="Q87" s="517">
        <v>2635</v>
      </c>
      <c r="R87" s="517">
        <v>2911.91</v>
      </c>
      <c r="S87" s="517">
        <v>0</v>
      </c>
      <c r="T87" s="517"/>
      <c r="U87" s="517"/>
      <c r="V87" s="517">
        <f t="shared" si="19"/>
        <v>9287.2199999999993</v>
      </c>
      <c r="W87" s="524">
        <f t="shared" si="17"/>
        <v>-5.807199999999284</v>
      </c>
    </row>
    <row r="88" spans="1:23" x14ac:dyDescent="0.25">
      <c r="A88" s="534" t="s">
        <v>312</v>
      </c>
      <c r="B88" s="643">
        <v>832</v>
      </c>
      <c r="C88" s="517">
        <f>'30 Grove Terrace'!T86</f>
        <v>1379.2844600000001</v>
      </c>
      <c r="D88" s="518">
        <f>'30 Grove Terrace'!Y86</f>
        <v>1379.2844600000001</v>
      </c>
      <c r="E88" s="519">
        <f>'30 Grove Terrace'!AA86</f>
        <v>0.78249591820964914</v>
      </c>
      <c r="F88" s="520">
        <f>'30 Grove Terrace'!AB86</f>
        <v>1079.2844600000001</v>
      </c>
      <c r="G88" s="521">
        <f t="shared" si="18"/>
        <v>1079.2844600000001</v>
      </c>
      <c r="H88" s="522">
        <f>'30 Grove Terrace'!AC86</f>
        <v>0</v>
      </c>
      <c r="I88" s="523">
        <f>'30 Grove Terrace'!AD86</f>
        <v>0</v>
      </c>
      <c r="J88" s="517"/>
      <c r="K88" s="517"/>
      <c r="L88" s="517"/>
      <c r="M88" s="517"/>
      <c r="N88" s="517"/>
      <c r="O88" s="517"/>
      <c r="P88" s="517"/>
      <c r="Q88" s="517"/>
      <c r="R88" s="517"/>
      <c r="S88" s="517">
        <v>91.89</v>
      </c>
      <c r="T88" s="517"/>
      <c r="U88" s="517"/>
      <c r="V88" s="517">
        <f t="shared" si="19"/>
        <v>91.89</v>
      </c>
      <c r="W88" s="524">
        <f t="shared" si="17"/>
        <v>-91.89</v>
      </c>
    </row>
    <row r="89" spans="1:23" x14ac:dyDescent="0.25">
      <c r="A89" s="534"/>
      <c r="B89" s="643"/>
      <c r="C89" s="517"/>
      <c r="D89" s="518"/>
      <c r="E89" s="519"/>
      <c r="F89" s="520"/>
      <c r="G89" s="521"/>
      <c r="H89" s="522"/>
      <c r="I89" s="523"/>
      <c r="J89" s="517"/>
      <c r="K89" s="517"/>
      <c r="L89" s="517"/>
      <c r="M89" s="517"/>
      <c r="N89" s="517"/>
      <c r="O89" s="517"/>
      <c r="P89" s="517"/>
      <c r="Q89" s="517"/>
      <c r="R89" s="517"/>
      <c r="S89" s="517"/>
      <c r="T89" s="517"/>
      <c r="U89" s="517"/>
      <c r="V89" s="517"/>
      <c r="W89" s="524"/>
    </row>
    <row r="90" spans="1:23" s="132" customFormat="1" x14ac:dyDescent="0.25">
      <c r="A90" s="525" t="s">
        <v>509</v>
      </c>
      <c r="B90" s="642"/>
      <c r="C90" s="526"/>
      <c r="D90" s="527"/>
      <c r="E90" s="528"/>
      <c r="F90" s="529"/>
      <c r="G90" s="530"/>
      <c r="H90" s="531"/>
      <c r="I90" s="532"/>
      <c r="J90" s="526"/>
      <c r="K90" s="526"/>
      <c r="L90" s="526"/>
      <c r="M90" s="526"/>
      <c r="N90" s="526"/>
      <c r="O90" s="526"/>
      <c r="P90" s="526"/>
      <c r="Q90" s="526"/>
      <c r="R90" s="526"/>
      <c r="S90" s="517"/>
      <c r="T90" s="526"/>
      <c r="U90" s="526"/>
      <c r="V90" s="526"/>
      <c r="W90" s="533"/>
    </row>
    <row r="91" spans="1:23" x14ac:dyDescent="0.25">
      <c r="A91" s="534" t="s">
        <v>372</v>
      </c>
      <c r="B91" s="643">
        <v>13310</v>
      </c>
      <c r="C91" s="517">
        <f>'25 Elaine Grove'!T92</f>
        <v>399.99552</v>
      </c>
      <c r="D91" s="518">
        <f>'25 Elaine Grove'!Y92</f>
        <v>399.99552</v>
      </c>
      <c r="E91" s="519">
        <f>'25 Elaine Grove'!AA92</f>
        <v>1</v>
      </c>
      <c r="F91" s="520">
        <f>'25 Elaine Grove'!AB92</f>
        <v>399.99552</v>
      </c>
      <c r="G91" s="521">
        <f t="shared" ref="G91:G100" si="20">F91-I91</f>
        <v>0</v>
      </c>
      <c r="H91" s="522">
        <f>'25 Elaine Grove'!AC92</f>
        <v>1</v>
      </c>
      <c r="I91" s="523">
        <f>'25 Elaine Grove'!AD92</f>
        <v>399.99552</v>
      </c>
      <c r="J91" s="517">
        <v>0</v>
      </c>
      <c r="K91" s="517">
        <v>0</v>
      </c>
      <c r="L91" s="517">
        <v>0</v>
      </c>
      <c r="M91" s="517">
        <v>0</v>
      </c>
      <c r="N91" s="517">
        <v>400</v>
      </c>
      <c r="O91" s="517">
        <v>0</v>
      </c>
      <c r="P91" s="517">
        <v>0</v>
      </c>
      <c r="Q91" s="517">
        <v>0</v>
      </c>
      <c r="R91" s="517">
        <v>0</v>
      </c>
      <c r="S91" s="517">
        <v>0</v>
      </c>
      <c r="T91" s="517"/>
      <c r="U91" s="517"/>
      <c r="V91" s="517">
        <f t="shared" ref="V91:V100" si="21">SUM(J91:U91)</f>
        <v>400</v>
      </c>
      <c r="W91" s="524">
        <f t="shared" si="17"/>
        <v>-4.4800000000009277E-3</v>
      </c>
    </row>
    <row r="92" spans="1:23" x14ac:dyDescent="0.25">
      <c r="A92" s="534" t="s">
        <v>308</v>
      </c>
      <c r="B92" s="643">
        <v>11731</v>
      </c>
      <c r="C92" s="517">
        <f>'25 Elaine Grove'!T93</f>
        <v>222.29999999999998</v>
      </c>
      <c r="D92" s="518">
        <f>'25 Elaine Grove'!Y93</f>
        <v>666.9</v>
      </c>
      <c r="E92" s="519">
        <f>'25 Elaine Grove'!AA93</f>
        <v>1</v>
      </c>
      <c r="F92" s="520">
        <f>'25 Elaine Grove'!AB93</f>
        <v>666.9</v>
      </c>
      <c r="G92" s="521">
        <f t="shared" si="20"/>
        <v>444.6</v>
      </c>
      <c r="H92" s="522">
        <f>'25 Elaine Grove'!AC93</f>
        <v>0.33333333333333331</v>
      </c>
      <c r="I92" s="523">
        <f>'25 Elaine Grove'!AD93</f>
        <v>222.29999999999998</v>
      </c>
      <c r="J92" s="517">
        <v>0</v>
      </c>
      <c r="K92" s="517">
        <v>0</v>
      </c>
      <c r="L92" s="517">
        <v>0</v>
      </c>
      <c r="M92" s="517">
        <v>222.3</v>
      </c>
      <c r="N92" s="517">
        <v>0</v>
      </c>
      <c r="O92" s="517">
        <v>0</v>
      </c>
      <c r="P92" s="517">
        <v>0</v>
      </c>
      <c r="Q92" s="517">
        <v>2470</v>
      </c>
      <c r="R92" s="517">
        <v>0</v>
      </c>
      <c r="S92" s="517">
        <v>0</v>
      </c>
      <c r="T92" s="517"/>
      <c r="U92" s="517"/>
      <c r="V92" s="517">
        <f t="shared" si="21"/>
        <v>2692.3</v>
      </c>
      <c r="W92" s="524">
        <f t="shared" si="17"/>
        <v>-2470</v>
      </c>
    </row>
    <row r="93" spans="1:23" x14ac:dyDescent="0.25">
      <c r="A93" s="534" t="s">
        <v>285</v>
      </c>
      <c r="B93" s="643">
        <v>11733</v>
      </c>
      <c r="C93" s="517">
        <f>'25 Elaine Grove'!T94</f>
        <v>0</v>
      </c>
      <c r="D93" s="518">
        <f>'25 Elaine Grove'!Y94</f>
        <v>0</v>
      </c>
      <c r="E93" s="519" t="e">
        <f>'25 Elaine Grove'!AA94</f>
        <v>#DIV/0!</v>
      </c>
      <c r="F93" s="520">
        <f>'25 Elaine Grove'!AB94</f>
        <v>0</v>
      </c>
      <c r="G93" s="521">
        <f t="shared" si="20"/>
        <v>0</v>
      </c>
      <c r="H93" s="522" t="e">
        <f>'25 Elaine Grove'!AC94</f>
        <v>#DIV/0!</v>
      </c>
      <c r="I93" s="523">
        <f>'25 Elaine Grove'!AD94</f>
        <v>0</v>
      </c>
      <c r="J93" s="517"/>
      <c r="K93" s="517"/>
      <c r="L93" s="517"/>
      <c r="M93" s="517"/>
      <c r="N93" s="517"/>
      <c r="O93" s="517"/>
      <c r="P93" s="517"/>
      <c r="Q93" s="517"/>
      <c r="R93" s="517"/>
      <c r="S93" s="517"/>
      <c r="T93" s="517"/>
      <c r="U93" s="517"/>
      <c r="V93" s="517">
        <f t="shared" si="21"/>
        <v>0</v>
      </c>
      <c r="W93" s="524">
        <f t="shared" si="17"/>
        <v>0</v>
      </c>
    </row>
    <row r="94" spans="1:23" x14ac:dyDescent="0.25">
      <c r="A94" s="534" t="s">
        <v>189</v>
      </c>
      <c r="B94" s="643">
        <v>11737</v>
      </c>
      <c r="C94" s="517">
        <f>'25 Elaine Grove'!T95</f>
        <v>1254.3729999999998</v>
      </c>
      <c r="D94" s="518">
        <f>'25 Elaine Grove'!Y95</f>
        <v>1873.1895</v>
      </c>
      <c r="E94" s="519">
        <f>'25 Elaine Grove'!AA95</f>
        <v>1</v>
      </c>
      <c r="F94" s="520">
        <f>'25 Elaine Grove'!AB95</f>
        <v>1873.1895</v>
      </c>
      <c r="G94" s="521">
        <f t="shared" si="20"/>
        <v>0</v>
      </c>
      <c r="H94" s="522">
        <f>'25 Elaine Grove'!AC95</f>
        <v>1</v>
      </c>
      <c r="I94" s="523">
        <f>'25 Elaine Grove'!AD95</f>
        <v>1873.1895</v>
      </c>
      <c r="J94" s="517">
        <v>0</v>
      </c>
      <c r="K94" s="517">
        <v>0</v>
      </c>
      <c r="L94" s="517">
        <v>0</v>
      </c>
      <c r="M94" s="517">
        <v>0</v>
      </c>
      <c r="N94" s="517">
        <v>0</v>
      </c>
      <c r="O94" s="517">
        <v>0</v>
      </c>
      <c r="P94" s="517">
        <v>29.84</v>
      </c>
      <c r="Q94" s="517">
        <v>1843.35</v>
      </c>
      <c r="R94" s="517">
        <v>0</v>
      </c>
      <c r="S94" s="517">
        <v>0</v>
      </c>
      <c r="T94" s="517"/>
      <c r="U94" s="517"/>
      <c r="V94" s="517">
        <f t="shared" si="21"/>
        <v>1873.1899999999998</v>
      </c>
      <c r="W94" s="524">
        <f t="shared" si="17"/>
        <v>-4.9999999987448973E-4</v>
      </c>
    </row>
    <row r="95" spans="1:23" x14ac:dyDescent="0.25">
      <c r="A95" s="534" t="s">
        <v>72</v>
      </c>
      <c r="B95" s="643">
        <v>11738</v>
      </c>
      <c r="C95" s="517">
        <f>'25 Elaine Grove'!T96</f>
        <v>4593.8035460000001</v>
      </c>
      <c r="D95" s="518">
        <f>'25 Elaine Grove'!Y96</f>
        <v>9236.4811980000013</v>
      </c>
      <c r="E95" s="519">
        <f>'25 Elaine Grove'!AA96</f>
        <v>0.89173366149258959</v>
      </c>
      <c r="F95" s="520">
        <f>'25 Elaine Grove'!AB96</f>
        <v>8236.4811980000013</v>
      </c>
      <c r="G95" s="521">
        <f t="shared" si="20"/>
        <v>3734.3051980000009</v>
      </c>
      <c r="H95" s="522">
        <f>'25 Elaine Grove'!AC96</f>
        <v>0.48743411083593913</v>
      </c>
      <c r="I95" s="523">
        <f>'25 Elaine Grove'!AD96</f>
        <v>4502.1760000000004</v>
      </c>
      <c r="J95" s="517">
        <v>0</v>
      </c>
      <c r="K95" s="517">
        <v>0</v>
      </c>
      <c r="L95" s="517">
        <v>0</v>
      </c>
      <c r="M95" s="517">
        <v>0</v>
      </c>
      <c r="N95" s="517">
        <v>0</v>
      </c>
      <c r="O95" s="517">
        <v>0</v>
      </c>
      <c r="P95" s="517">
        <v>4593.8</v>
      </c>
      <c r="Q95" s="517">
        <v>0</v>
      </c>
      <c r="R95" s="517">
        <v>120.83</v>
      </c>
      <c r="S95" s="517">
        <v>0</v>
      </c>
      <c r="T95" s="517"/>
      <c r="U95" s="517"/>
      <c r="V95" s="517">
        <f t="shared" si="21"/>
        <v>4714.63</v>
      </c>
      <c r="W95" s="524">
        <f t="shared" si="17"/>
        <v>-212.45399999999972</v>
      </c>
    </row>
    <row r="96" spans="1:23" x14ac:dyDescent="0.25">
      <c r="A96" s="534" t="s">
        <v>164</v>
      </c>
      <c r="B96" s="643">
        <v>11741</v>
      </c>
      <c r="C96" s="517">
        <f>'25 Elaine Grove'!T97</f>
        <v>766.51979199999994</v>
      </c>
      <c r="D96" s="518">
        <f>'25 Elaine Grove'!Y97</f>
        <v>3149.9143819999999</v>
      </c>
      <c r="E96" s="519">
        <f>'25 Elaine Grove'!AA97</f>
        <v>0.96825310536329368</v>
      </c>
      <c r="F96" s="520">
        <f>'25 Elaine Grove'!AB97</f>
        <v>3049.9143819999999</v>
      </c>
      <c r="G96" s="521">
        <f t="shared" si="20"/>
        <v>360</v>
      </c>
      <c r="H96" s="522">
        <f>'25 Elaine Grove'!AC97</f>
        <v>0.85396428467115082</v>
      </c>
      <c r="I96" s="523">
        <f>'25 Elaine Grove'!AD97</f>
        <v>2689.9143819999999</v>
      </c>
      <c r="J96" s="517">
        <v>0</v>
      </c>
      <c r="K96" s="517">
        <v>0</v>
      </c>
      <c r="L96" s="517">
        <v>0</v>
      </c>
      <c r="M96" s="517">
        <v>0</v>
      </c>
      <c r="N96" s="517">
        <v>0</v>
      </c>
      <c r="O96" s="517">
        <v>0</v>
      </c>
      <c r="P96" s="517">
        <v>766.52</v>
      </c>
      <c r="Q96" s="517">
        <v>1923.39</v>
      </c>
      <c r="R96" s="517">
        <v>0</v>
      </c>
      <c r="S96" s="517">
        <v>0</v>
      </c>
      <c r="T96" s="517"/>
      <c r="U96" s="517"/>
      <c r="V96" s="517">
        <f t="shared" si="21"/>
        <v>2689.91</v>
      </c>
      <c r="W96" s="524">
        <f t="shared" si="17"/>
        <v>4.3820000000778236E-3</v>
      </c>
    </row>
    <row r="97" spans="1:23" x14ac:dyDescent="0.25">
      <c r="A97" s="534" t="s">
        <v>24</v>
      </c>
      <c r="B97" s="643">
        <v>11730</v>
      </c>
      <c r="C97" s="517">
        <f>'25 Elaine Grove'!T98</f>
        <v>4858.893</v>
      </c>
      <c r="D97" s="518">
        <f>'25 Elaine Grove'!Y98</f>
        <v>19429.275220399999</v>
      </c>
      <c r="E97" s="519">
        <f>'25 Elaine Grove'!AA98</f>
        <v>1</v>
      </c>
      <c r="F97" s="520">
        <f>'25 Elaine Grove'!AB98</f>
        <v>19429.275220399999</v>
      </c>
      <c r="G97" s="521">
        <f t="shared" si="20"/>
        <v>12084.865220399999</v>
      </c>
      <c r="H97" s="522">
        <f>'25 Elaine Grove'!AC98</f>
        <v>0.37800740978174263</v>
      </c>
      <c r="I97" s="523">
        <f>'25 Elaine Grove'!AD98</f>
        <v>7344.41</v>
      </c>
      <c r="J97" s="517">
        <v>3401.25</v>
      </c>
      <c r="K97" s="517">
        <v>0</v>
      </c>
      <c r="L97" s="517">
        <v>0</v>
      </c>
      <c r="M97" s="517">
        <v>0</v>
      </c>
      <c r="N97" s="517">
        <v>0</v>
      </c>
      <c r="O97" s="517">
        <v>0</v>
      </c>
      <c r="P97" s="517">
        <v>0</v>
      </c>
      <c r="Q97" s="517">
        <v>2016.12</v>
      </c>
      <c r="R97" s="517">
        <v>2066.27</v>
      </c>
      <c r="S97" s="517">
        <v>2203.89</v>
      </c>
      <c r="T97" s="517"/>
      <c r="U97" s="517"/>
      <c r="V97" s="517">
        <f t="shared" si="21"/>
        <v>9687.5299999999988</v>
      </c>
      <c r="W97" s="524">
        <f t="shared" si="17"/>
        <v>-2343.119999999999</v>
      </c>
    </row>
    <row r="98" spans="1:23" x14ac:dyDescent="0.25">
      <c r="A98" s="534" t="s">
        <v>312</v>
      </c>
      <c r="B98" s="643">
        <v>11736</v>
      </c>
      <c r="C98" s="517">
        <f>'25 Elaine Grove'!T99</f>
        <v>82.394459999999995</v>
      </c>
      <c r="D98" s="518">
        <f>'25 Elaine Grove'!Y99</f>
        <v>82.394459999999995</v>
      </c>
      <c r="E98" s="519">
        <f>'25 Elaine Grove'!AA99</f>
        <v>1</v>
      </c>
      <c r="F98" s="520">
        <f>'25 Elaine Grove'!AB99</f>
        <v>82.394459999999995</v>
      </c>
      <c r="G98" s="521">
        <f t="shared" si="20"/>
        <v>0</v>
      </c>
      <c r="H98" s="522">
        <f>'25 Elaine Grove'!AC99</f>
        <v>1</v>
      </c>
      <c r="I98" s="523">
        <f>'25 Elaine Grove'!AD99</f>
        <v>82.394459999999995</v>
      </c>
      <c r="J98" s="517">
        <v>0</v>
      </c>
      <c r="K98" s="517">
        <v>0</v>
      </c>
      <c r="L98" s="517">
        <v>0</v>
      </c>
      <c r="M98" s="517">
        <v>0</v>
      </c>
      <c r="N98" s="517">
        <v>0</v>
      </c>
      <c r="O98" s="517">
        <v>0</v>
      </c>
      <c r="P98" s="517">
        <v>0</v>
      </c>
      <c r="Q98" s="517">
        <v>82.39</v>
      </c>
      <c r="R98" s="517">
        <v>0</v>
      </c>
      <c r="S98" s="517">
        <v>0</v>
      </c>
      <c r="T98" s="517"/>
      <c r="U98" s="517"/>
      <c r="V98" s="517">
        <f t="shared" si="21"/>
        <v>82.39</v>
      </c>
      <c r="W98" s="524">
        <f t="shared" si="17"/>
        <v>4.4599999999945794E-3</v>
      </c>
    </row>
    <row r="99" spans="1:23" x14ac:dyDescent="0.25">
      <c r="A99" s="534" t="s">
        <v>341</v>
      </c>
      <c r="B99" s="643">
        <v>13099</v>
      </c>
      <c r="C99" s="517">
        <f>'25 Elaine Grove'!T100</f>
        <v>3288.2828650000001</v>
      </c>
      <c r="D99" s="518">
        <f>'25 Elaine Grove'!Y100</f>
        <v>8288.282865000001</v>
      </c>
      <c r="E99" s="519">
        <f>'25 Elaine Grove'!AA100</f>
        <v>0</v>
      </c>
      <c r="F99" s="520">
        <f>'25 Elaine Grove'!AB100</f>
        <v>0</v>
      </c>
      <c r="G99" s="521">
        <f t="shared" si="20"/>
        <v>0</v>
      </c>
      <c r="H99" s="522">
        <f>'25 Elaine Grove'!AC100</f>
        <v>0</v>
      </c>
      <c r="I99" s="523">
        <f>'25 Elaine Grove'!AD100</f>
        <v>0</v>
      </c>
      <c r="J99" s="517"/>
      <c r="K99" s="517"/>
      <c r="L99" s="517"/>
      <c r="M99" s="517"/>
      <c r="N99" s="517"/>
      <c r="O99" s="517"/>
      <c r="P99" s="517"/>
      <c r="Q99" s="517"/>
      <c r="R99" s="517"/>
      <c r="S99" s="517"/>
      <c r="T99" s="517"/>
      <c r="U99" s="517"/>
      <c r="V99" s="517">
        <f t="shared" si="21"/>
        <v>0</v>
      </c>
      <c r="W99" s="524">
        <f t="shared" si="17"/>
        <v>0</v>
      </c>
    </row>
    <row r="100" spans="1:23" x14ac:dyDescent="0.25">
      <c r="A100" s="534" t="s">
        <v>674</v>
      </c>
      <c r="B100" s="643"/>
      <c r="C100" s="517">
        <f>'25 Elaine Grove'!T101</f>
        <v>0</v>
      </c>
      <c r="D100" s="518">
        <f>'25 Elaine Grove'!Y101</f>
        <v>3952</v>
      </c>
      <c r="E100" s="519">
        <f>'25 Elaine Grove'!AA101</f>
        <v>1</v>
      </c>
      <c r="F100" s="520">
        <f>'25 Elaine Grove'!AB101</f>
        <v>3952</v>
      </c>
      <c r="G100" s="521">
        <f t="shared" si="20"/>
        <v>1482</v>
      </c>
      <c r="H100" s="522">
        <f>'25 Elaine Grove'!AC101</f>
        <v>0.625</v>
      </c>
      <c r="I100" s="523">
        <f>'25 Elaine Grove'!AD101</f>
        <v>2470</v>
      </c>
      <c r="J100" s="517"/>
      <c r="K100" s="517"/>
      <c r="L100" s="517"/>
      <c r="M100" s="517"/>
      <c r="N100" s="517"/>
      <c r="O100" s="517"/>
      <c r="P100" s="517"/>
      <c r="Q100" s="517"/>
      <c r="R100" s="517"/>
      <c r="S100" s="517"/>
      <c r="T100" s="517"/>
      <c r="U100" s="517"/>
      <c r="V100" s="517">
        <f t="shared" si="21"/>
        <v>0</v>
      </c>
      <c r="W100" s="524">
        <f t="shared" si="17"/>
        <v>2470</v>
      </c>
    </row>
    <row r="101" spans="1:23" x14ac:dyDescent="0.25">
      <c r="A101" s="534"/>
      <c r="B101" s="643"/>
      <c r="C101" s="517"/>
      <c r="D101" s="518"/>
      <c r="E101" s="519"/>
      <c r="F101" s="520"/>
      <c r="G101" s="521"/>
      <c r="H101" s="522"/>
      <c r="I101" s="523"/>
      <c r="J101" s="517"/>
      <c r="K101" s="517"/>
      <c r="L101" s="517"/>
      <c r="M101" s="517"/>
      <c r="N101" s="517"/>
      <c r="O101" s="517"/>
      <c r="P101" s="517"/>
      <c r="Q101" s="517"/>
      <c r="R101" s="517"/>
      <c r="S101" s="517"/>
      <c r="T101" s="517"/>
      <c r="U101" s="517"/>
      <c r="V101" s="517"/>
      <c r="W101" s="524"/>
    </row>
    <row r="102" spans="1:23" s="132" customFormat="1" x14ac:dyDescent="0.25">
      <c r="A102" s="525" t="s">
        <v>510</v>
      </c>
      <c r="B102" s="642"/>
      <c r="C102" s="526"/>
      <c r="D102" s="527"/>
      <c r="E102" s="528"/>
      <c r="F102" s="529"/>
      <c r="G102" s="530"/>
      <c r="H102" s="531"/>
      <c r="I102" s="532"/>
      <c r="J102" s="526"/>
      <c r="K102" s="526"/>
      <c r="L102" s="526"/>
      <c r="M102" s="526"/>
      <c r="N102" s="526"/>
      <c r="O102" s="526"/>
      <c r="P102" s="526"/>
      <c r="Q102" s="526"/>
      <c r="R102" s="526"/>
      <c r="S102" s="517"/>
      <c r="T102" s="526"/>
      <c r="U102" s="526"/>
      <c r="V102" s="526"/>
      <c r="W102" s="533"/>
    </row>
    <row r="103" spans="1:23" x14ac:dyDescent="0.25">
      <c r="A103" s="534" t="s">
        <v>372</v>
      </c>
      <c r="B103" s="643">
        <v>13339</v>
      </c>
      <c r="C103" s="517">
        <f>'130 POW Road'!T98</f>
        <v>399.99552</v>
      </c>
      <c r="D103" s="518">
        <f>'130 POW Road'!Y98</f>
        <v>399.99552</v>
      </c>
      <c r="E103" s="519">
        <f>'130 POW Road'!AA98</f>
        <v>1</v>
      </c>
      <c r="F103" s="520">
        <f>'130 POW Road'!AB98</f>
        <v>399.99552</v>
      </c>
      <c r="G103" s="521">
        <f t="shared" ref="G103:G112" si="22">F103-I103</f>
        <v>0</v>
      </c>
      <c r="H103" s="522">
        <f>'130 POW Road'!AC98</f>
        <v>1</v>
      </c>
      <c r="I103" s="523">
        <f>'130 POW Road'!AD98</f>
        <v>399.99552</v>
      </c>
      <c r="J103" s="517">
        <v>0</v>
      </c>
      <c r="K103" s="517">
        <v>0</v>
      </c>
      <c r="L103" s="517">
        <v>0</v>
      </c>
      <c r="M103" s="517">
        <v>0</v>
      </c>
      <c r="N103" s="517">
        <v>0</v>
      </c>
      <c r="O103" s="517">
        <v>0</v>
      </c>
      <c r="P103" s="517">
        <v>400</v>
      </c>
      <c r="Q103" s="517">
        <v>0</v>
      </c>
      <c r="R103" s="517">
        <v>0</v>
      </c>
      <c r="S103" s="517">
        <v>0</v>
      </c>
      <c r="T103" s="517"/>
      <c r="U103" s="517"/>
      <c r="V103" s="517">
        <f t="shared" ref="V103:V112" si="23">SUM(J103:U103)</f>
        <v>400</v>
      </c>
      <c r="W103" s="524">
        <f t="shared" si="17"/>
        <v>-4.4800000000009277E-3</v>
      </c>
    </row>
    <row r="104" spans="1:23" x14ac:dyDescent="0.25">
      <c r="A104" s="534" t="s">
        <v>308</v>
      </c>
      <c r="B104" s="643">
        <v>12424</v>
      </c>
      <c r="C104" s="517">
        <f>'130 POW Road'!T99</f>
        <v>222.29999999999998</v>
      </c>
      <c r="D104" s="518">
        <f>'130 POW Road'!Y99</f>
        <v>444.59999999999997</v>
      </c>
      <c r="E104" s="519">
        <f>'130 POW Road'!AA99</f>
        <v>1</v>
      </c>
      <c r="F104" s="520">
        <f>'130 POW Road'!AB99</f>
        <v>444.59999999999997</v>
      </c>
      <c r="G104" s="521">
        <f t="shared" si="22"/>
        <v>222.29999999999998</v>
      </c>
      <c r="H104" s="522">
        <f>'130 POW Road'!AC99</f>
        <v>0.5</v>
      </c>
      <c r="I104" s="523">
        <f>'130 POW Road'!AD99</f>
        <v>222.29999999999998</v>
      </c>
      <c r="J104" s="517">
        <v>0</v>
      </c>
      <c r="K104" s="517">
        <v>0</v>
      </c>
      <c r="L104" s="517">
        <v>0</v>
      </c>
      <c r="M104" s="517">
        <v>222.3</v>
      </c>
      <c r="N104" s="517">
        <v>0</v>
      </c>
      <c r="O104" s="517">
        <v>0</v>
      </c>
      <c r="P104" s="517">
        <v>0</v>
      </c>
      <c r="Q104" s="517">
        <v>0</v>
      </c>
      <c r="R104" s="517">
        <v>0</v>
      </c>
      <c r="S104" s="517">
        <v>0</v>
      </c>
      <c r="T104" s="517"/>
      <c r="U104" s="517"/>
      <c r="V104" s="517">
        <f t="shared" si="23"/>
        <v>222.3</v>
      </c>
      <c r="W104" s="524">
        <f t="shared" si="17"/>
        <v>0</v>
      </c>
    </row>
    <row r="105" spans="1:23" x14ac:dyDescent="0.25">
      <c r="A105" s="534" t="s">
        <v>285</v>
      </c>
      <c r="B105" s="643">
        <v>12426</v>
      </c>
      <c r="C105" s="517">
        <f>'130 POW Road'!T100</f>
        <v>0</v>
      </c>
      <c r="D105" s="518">
        <f>'130 POW Road'!Y100</f>
        <v>0</v>
      </c>
      <c r="E105" s="519" t="e">
        <f>'130 POW Road'!AA100</f>
        <v>#DIV/0!</v>
      </c>
      <c r="F105" s="520">
        <f>'130 POW Road'!AB100</f>
        <v>0</v>
      </c>
      <c r="G105" s="521">
        <f t="shared" si="22"/>
        <v>0</v>
      </c>
      <c r="H105" s="522" t="e">
        <f>'130 POW Road'!AC100</f>
        <v>#DIV/0!</v>
      </c>
      <c r="I105" s="523">
        <f>'130 POW Road'!AD100</f>
        <v>0</v>
      </c>
      <c r="J105" s="517"/>
      <c r="K105" s="517"/>
      <c r="L105" s="517"/>
      <c r="M105" s="517"/>
      <c r="N105" s="517"/>
      <c r="O105" s="517"/>
      <c r="P105" s="517"/>
      <c r="Q105" s="517"/>
      <c r="R105" s="517"/>
      <c r="S105" s="517"/>
      <c r="T105" s="517"/>
      <c r="U105" s="517"/>
      <c r="V105" s="517">
        <f t="shared" si="23"/>
        <v>0</v>
      </c>
      <c r="W105" s="524">
        <f t="shared" si="17"/>
        <v>0</v>
      </c>
    </row>
    <row r="106" spans="1:23" x14ac:dyDescent="0.25">
      <c r="A106" s="534" t="s">
        <v>189</v>
      </c>
      <c r="B106" s="643">
        <v>12430</v>
      </c>
      <c r="C106" s="517">
        <f>'130 POW Road'!T101</f>
        <v>1803.3894999999998</v>
      </c>
      <c r="D106" s="518">
        <f>'130 POW Road'!Y101</f>
        <v>2738.9119999999994</v>
      </c>
      <c r="E106" s="519">
        <f>'130 POW Road'!AA101</f>
        <v>1</v>
      </c>
      <c r="F106" s="520">
        <f>'130 POW Road'!AB101</f>
        <v>2738.9119999999994</v>
      </c>
      <c r="G106" s="521">
        <f t="shared" si="22"/>
        <v>0</v>
      </c>
      <c r="H106" s="522">
        <f>'130 POW Road'!AC101</f>
        <v>1</v>
      </c>
      <c r="I106" s="523">
        <f>'130 POW Road'!AD101</f>
        <v>2738.9119999999994</v>
      </c>
      <c r="J106" s="517">
        <v>0</v>
      </c>
      <c r="K106" s="517">
        <v>0</v>
      </c>
      <c r="L106" s="517">
        <v>0</v>
      </c>
      <c r="M106" s="517">
        <v>0</v>
      </c>
      <c r="N106" s="517">
        <v>0</v>
      </c>
      <c r="O106" s="517">
        <v>0</v>
      </c>
      <c r="P106" s="517">
        <v>1557.37</v>
      </c>
      <c r="Q106" s="517">
        <v>792.43</v>
      </c>
      <c r="R106" s="517">
        <v>389.11</v>
      </c>
      <c r="S106" s="517">
        <v>0</v>
      </c>
      <c r="T106" s="517"/>
      <c r="U106" s="517"/>
      <c r="V106" s="517">
        <f t="shared" si="23"/>
        <v>2738.91</v>
      </c>
      <c r="W106" s="524">
        <f t="shared" si="17"/>
        <v>1.9999999994979589E-3</v>
      </c>
    </row>
    <row r="107" spans="1:23" x14ac:dyDescent="0.25">
      <c r="A107" s="534" t="s">
        <v>72</v>
      </c>
      <c r="B107" s="643">
        <v>12431</v>
      </c>
      <c r="C107" s="517">
        <f>'130 POW Road'!T102</f>
        <v>4400</v>
      </c>
      <c r="D107" s="518">
        <f>'130 POW Road'!Y102</f>
        <v>23074.890500000005</v>
      </c>
      <c r="E107" s="519">
        <f>'130 POW Road'!AA102</f>
        <v>1</v>
      </c>
      <c r="F107" s="520">
        <f>'130 POW Road'!AB102</f>
        <v>23074.890500000005</v>
      </c>
      <c r="G107" s="521">
        <f t="shared" si="22"/>
        <v>6889.3625000000029</v>
      </c>
      <c r="H107" s="522">
        <f>'130 POW Road'!AC102</f>
        <v>0.70143466119590026</v>
      </c>
      <c r="I107" s="523">
        <f>'130 POW Road'!AD102</f>
        <v>16185.528000000002</v>
      </c>
      <c r="J107" s="517">
        <v>0</v>
      </c>
      <c r="K107" s="517">
        <v>0</v>
      </c>
      <c r="L107" s="517">
        <v>0</v>
      </c>
      <c r="M107" s="517">
        <v>3520</v>
      </c>
      <c r="N107" s="517">
        <v>440</v>
      </c>
      <c r="O107" s="517">
        <v>440</v>
      </c>
      <c r="P107" s="517">
        <v>0</v>
      </c>
      <c r="Q107" s="517">
        <v>0</v>
      </c>
      <c r="R107" s="517">
        <v>5650</v>
      </c>
      <c r="S107" s="517">
        <v>0</v>
      </c>
      <c r="T107" s="517"/>
      <c r="U107" s="517"/>
      <c r="V107" s="517">
        <f t="shared" si="23"/>
        <v>10050</v>
      </c>
      <c r="W107" s="524">
        <f t="shared" si="17"/>
        <v>6135.5280000000021</v>
      </c>
    </row>
    <row r="108" spans="1:23" x14ac:dyDescent="0.25">
      <c r="A108" s="534" t="s">
        <v>164</v>
      </c>
      <c r="B108" s="643">
        <v>12434</v>
      </c>
      <c r="C108" s="517">
        <f>'130 POW Road'!T103</f>
        <v>726.14479199999994</v>
      </c>
      <c r="D108" s="518">
        <f>'130 POW Road'!Y103</f>
        <v>2686.7178520000002</v>
      </c>
      <c r="E108" s="519">
        <f>'130 POW Road'!AA103</f>
        <v>1</v>
      </c>
      <c r="F108" s="520">
        <f>'130 POW Road'!AB103</f>
        <v>2686.7178520000002</v>
      </c>
      <c r="G108" s="521">
        <f t="shared" si="22"/>
        <v>100</v>
      </c>
      <c r="H108" s="522">
        <f>'130 POW Road'!AC103</f>
        <v>0.96277986543113947</v>
      </c>
      <c r="I108" s="523">
        <f>'130 POW Road'!AD103</f>
        <v>2586.7178520000002</v>
      </c>
      <c r="J108" s="517">
        <v>0</v>
      </c>
      <c r="K108" s="517">
        <v>0</v>
      </c>
      <c r="L108" s="517">
        <v>0</v>
      </c>
      <c r="M108" s="517">
        <v>0</v>
      </c>
      <c r="N108" s="517">
        <v>0</v>
      </c>
      <c r="O108" s="517">
        <v>0</v>
      </c>
      <c r="P108" s="517">
        <v>726.15</v>
      </c>
      <c r="Q108" s="517">
        <v>710.25</v>
      </c>
      <c r="R108" s="517">
        <v>1250.3</v>
      </c>
      <c r="S108" s="517">
        <v>0</v>
      </c>
      <c r="T108" s="517"/>
      <c r="U108" s="517"/>
      <c r="V108" s="517">
        <f t="shared" si="23"/>
        <v>2686.7</v>
      </c>
      <c r="W108" s="524">
        <f t="shared" si="17"/>
        <v>-99.982147999999597</v>
      </c>
    </row>
    <row r="109" spans="1:23" x14ac:dyDescent="0.25">
      <c r="A109" s="534" t="s">
        <v>24</v>
      </c>
      <c r="B109" s="643">
        <v>12423</v>
      </c>
      <c r="C109" s="517">
        <f>'130 POW Road'!T104</f>
        <v>3635.2479999999996</v>
      </c>
      <c r="D109" s="518">
        <f>'130 POW Road'!Y104</f>
        <v>12609.639043536001</v>
      </c>
      <c r="E109" s="519">
        <f>'130 POW Road'!AA104</f>
        <v>1</v>
      </c>
      <c r="F109" s="520">
        <f>'130 POW Road'!AB104</f>
        <v>12609.639043536001</v>
      </c>
      <c r="G109" s="521">
        <f t="shared" si="22"/>
        <v>6523.0878435360009</v>
      </c>
      <c r="H109" s="522">
        <f>'130 POW Road'!AC104</f>
        <v>0.48269035925497883</v>
      </c>
      <c r="I109" s="523">
        <f>'130 POW Road'!AD104</f>
        <v>6086.5511999999999</v>
      </c>
      <c r="J109" s="517">
        <v>0</v>
      </c>
      <c r="K109" s="517">
        <v>0</v>
      </c>
      <c r="L109" s="517">
        <v>2544.8000000000002</v>
      </c>
      <c r="M109" s="517">
        <v>0</v>
      </c>
      <c r="N109" s="517">
        <v>0</v>
      </c>
      <c r="O109" s="517">
        <v>0</v>
      </c>
      <c r="P109" s="517">
        <v>0</v>
      </c>
      <c r="Q109" s="517">
        <v>1307.8</v>
      </c>
      <c r="R109" s="517">
        <v>2316.1</v>
      </c>
      <c r="S109" s="517">
        <v>27.85</v>
      </c>
      <c r="T109" s="517"/>
      <c r="U109" s="517"/>
      <c r="V109" s="517">
        <f t="shared" si="23"/>
        <v>6196.5500000000011</v>
      </c>
      <c r="W109" s="524">
        <f t="shared" si="17"/>
        <v>-109.99880000000121</v>
      </c>
    </row>
    <row r="110" spans="1:23" x14ac:dyDescent="0.25">
      <c r="A110" s="534" t="s">
        <v>312</v>
      </c>
      <c r="B110" s="643">
        <v>12429</v>
      </c>
      <c r="C110" s="517">
        <f>'130 POW Road'!T105</f>
        <v>1840</v>
      </c>
      <c r="D110" s="518">
        <f>'130 POW Road'!Y105</f>
        <v>1840</v>
      </c>
      <c r="E110" s="519">
        <f>'130 POW Road'!AA105</f>
        <v>0</v>
      </c>
      <c r="F110" s="520">
        <f>'130 POW Road'!AB105</f>
        <v>0</v>
      </c>
      <c r="G110" s="521">
        <f t="shared" si="22"/>
        <v>0</v>
      </c>
      <c r="H110" s="522">
        <f>'130 POW Road'!AC105</f>
        <v>0</v>
      </c>
      <c r="I110" s="523">
        <f>'130 POW Road'!AD105</f>
        <v>0</v>
      </c>
      <c r="J110" s="517"/>
      <c r="K110" s="517"/>
      <c r="L110" s="517"/>
      <c r="M110" s="517"/>
      <c r="N110" s="517"/>
      <c r="O110" s="517"/>
      <c r="P110" s="517"/>
      <c r="Q110" s="517"/>
      <c r="R110" s="517"/>
      <c r="S110" s="517"/>
      <c r="T110" s="517"/>
      <c r="U110" s="517"/>
      <c r="V110" s="517">
        <f t="shared" si="23"/>
        <v>0</v>
      </c>
      <c r="W110" s="524">
        <f t="shared" si="17"/>
        <v>0</v>
      </c>
    </row>
    <row r="111" spans="1:23" x14ac:dyDescent="0.25">
      <c r="A111" s="534" t="s">
        <v>341</v>
      </c>
      <c r="B111" s="643">
        <v>13128</v>
      </c>
      <c r="C111" s="517">
        <f>'130 POW Road'!T106</f>
        <v>3270.8897349999997</v>
      </c>
      <c r="D111" s="518">
        <f>'130 POW Road'!Y106</f>
        <v>8270.8897350000007</v>
      </c>
      <c r="E111" s="519">
        <f>'130 POW Road'!AA106</f>
        <v>0</v>
      </c>
      <c r="F111" s="520">
        <f>'130 POW Road'!AB106</f>
        <v>0</v>
      </c>
      <c r="G111" s="521">
        <f t="shared" si="22"/>
        <v>0</v>
      </c>
      <c r="H111" s="522">
        <f>'130 POW Road'!AC106</f>
        <v>0</v>
      </c>
      <c r="I111" s="523">
        <f>'130 POW Road'!AD106</f>
        <v>0</v>
      </c>
      <c r="J111" s="517"/>
      <c r="K111" s="517"/>
      <c r="L111" s="517"/>
      <c r="M111" s="517"/>
      <c r="N111" s="517"/>
      <c r="O111" s="517"/>
      <c r="P111" s="517"/>
      <c r="Q111" s="517"/>
      <c r="R111" s="517"/>
      <c r="S111" s="517"/>
      <c r="T111" s="517"/>
      <c r="U111" s="517"/>
      <c r="V111" s="517">
        <f t="shared" si="23"/>
        <v>0</v>
      </c>
      <c r="W111" s="524">
        <f t="shared" si="17"/>
        <v>0</v>
      </c>
    </row>
    <row r="112" spans="1:23" x14ac:dyDescent="0.25">
      <c r="A112" s="534" t="s">
        <v>705</v>
      </c>
      <c r="B112" s="643"/>
      <c r="C112" s="517">
        <f>'130 POW Road'!T107</f>
        <v>0</v>
      </c>
      <c r="D112" s="518">
        <f>'130 POW Road'!Y107</f>
        <v>585.19000000000005</v>
      </c>
      <c r="E112" s="519">
        <f>'130 POW Road'!AA107</f>
        <v>0</v>
      </c>
      <c r="F112" s="520">
        <f>'130 POW Road'!AB107</f>
        <v>0</v>
      </c>
      <c r="G112" s="521">
        <f t="shared" si="22"/>
        <v>0</v>
      </c>
      <c r="H112" s="522">
        <f>'130 POW Road'!AC107</f>
        <v>0</v>
      </c>
      <c r="I112" s="523">
        <f>'130 POW Road'!AD107</f>
        <v>0</v>
      </c>
      <c r="J112" s="517"/>
      <c r="K112" s="517"/>
      <c r="L112" s="517"/>
      <c r="M112" s="517"/>
      <c r="N112" s="517"/>
      <c r="O112" s="517"/>
      <c r="P112" s="517"/>
      <c r="Q112" s="517"/>
      <c r="R112" s="517"/>
      <c r="S112" s="517"/>
      <c r="T112" s="517"/>
      <c r="U112" s="517"/>
      <c r="V112" s="517">
        <f t="shared" si="23"/>
        <v>0</v>
      </c>
      <c r="W112" s="524">
        <f t="shared" si="17"/>
        <v>0</v>
      </c>
    </row>
    <row r="113" spans="1:23" x14ac:dyDescent="0.25">
      <c r="A113" s="534"/>
      <c r="B113" s="643"/>
      <c r="C113" s="517"/>
      <c r="D113" s="518"/>
      <c r="E113" s="519"/>
      <c r="F113" s="520"/>
      <c r="G113" s="521"/>
      <c r="H113" s="522"/>
      <c r="I113" s="523"/>
      <c r="J113" s="517"/>
      <c r="K113" s="517"/>
      <c r="L113" s="517"/>
      <c r="M113" s="517"/>
      <c r="N113" s="517"/>
      <c r="O113" s="517"/>
      <c r="P113" s="517"/>
      <c r="Q113" s="517"/>
      <c r="R113" s="517"/>
      <c r="S113" s="517"/>
      <c r="T113" s="517"/>
      <c r="U113" s="517"/>
      <c r="V113" s="517"/>
      <c r="W113" s="524"/>
    </row>
    <row r="114" spans="1:23" s="132" customFormat="1" x14ac:dyDescent="0.25">
      <c r="A114" s="525" t="s">
        <v>615</v>
      </c>
      <c r="B114" s="642"/>
      <c r="C114" s="526"/>
      <c r="D114" s="527"/>
      <c r="E114" s="528"/>
      <c r="F114" s="529"/>
      <c r="G114" s="530"/>
      <c r="H114" s="531"/>
      <c r="I114" s="532"/>
      <c r="J114" s="526"/>
      <c r="K114" s="526"/>
      <c r="L114" s="526"/>
      <c r="M114" s="526"/>
      <c r="N114" s="526"/>
      <c r="O114" s="526"/>
      <c r="P114" s="526"/>
      <c r="Q114" s="526"/>
      <c r="R114" s="526"/>
      <c r="S114" s="517"/>
      <c r="T114" s="526"/>
      <c r="U114" s="526"/>
      <c r="V114" s="526"/>
      <c r="W114" s="533"/>
    </row>
    <row r="115" spans="1:23" x14ac:dyDescent="0.25">
      <c r="A115" s="534" t="s">
        <v>372</v>
      </c>
      <c r="B115" s="643">
        <v>13320</v>
      </c>
      <c r="C115" s="517">
        <f>'25 Herbert Street '!T82</f>
        <v>399.99552</v>
      </c>
      <c r="D115" s="518">
        <f>'25 Herbert Street '!Y82</f>
        <v>399.99552</v>
      </c>
      <c r="E115" s="519">
        <f>'25 Herbert Street '!AA82</f>
        <v>1</v>
      </c>
      <c r="F115" s="520">
        <f>'25 Herbert Street '!AB82</f>
        <v>399.99552</v>
      </c>
      <c r="G115" s="521">
        <f t="shared" ref="G115:G123" si="24">F115-I115</f>
        <v>399.99552</v>
      </c>
      <c r="H115" s="522">
        <f>'25 Herbert Street '!AC82</f>
        <v>0</v>
      </c>
      <c r="I115" s="523">
        <f>'25 Herbert Street '!AD82</f>
        <v>0</v>
      </c>
      <c r="J115" s="517">
        <v>0</v>
      </c>
      <c r="K115" s="517">
        <v>0</v>
      </c>
      <c r="L115" s="517">
        <v>0</v>
      </c>
      <c r="M115" s="517">
        <v>0</v>
      </c>
      <c r="N115" s="517">
        <v>0</v>
      </c>
      <c r="O115" s="517">
        <v>0</v>
      </c>
      <c r="P115" s="517">
        <v>0</v>
      </c>
      <c r="Q115" s="517">
        <v>304.08</v>
      </c>
      <c r="R115" s="517">
        <v>0</v>
      </c>
      <c r="S115" s="517">
        <v>0</v>
      </c>
      <c r="T115" s="517"/>
      <c r="U115" s="517"/>
      <c r="V115" s="517">
        <f t="shared" ref="V115:V123" si="25">SUM(J115:U115)</f>
        <v>304.08</v>
      </c>
      <c r="W115" s="524">
        <f t="shared" si="17"/>
        <v>-304.08</v>
      </c>
    </row>
    <row r="116" spans="1:23" x14ac:dyDescent="0.25">
      <c r="A116" s="534" t="s">
        <v>308</v>
      </c>
      <c r="B116" s="643">
        <v>785</v>
      </c>
      <c r="C116" s="517">
        <f>'25 Herbert Street '!T83</f>
        <v>222.29999999999998</v>
      </c>
      <c r="D116" s="518">
        <f>'25 Herbert Street '!Y83</f>
        <v>666.9</v>
      </c>
      <c r="E116" s="519">
        <f>'25 Herbert Street '!AA83</f>
        <v>1</v>
      </c>
      <c r="F116" s="520">
        <f>'25 Herbert Street '!AB83</f>
        <v>666.9</v>
      </c>
      <c r="G116" s="521">
        <f t="shared" si="24"/>
        <v>444.6</v>
      </c>
      <c r="H116" s="522">
        <f>'25 Herbert Street '!AC83</f>
        <v>0.33333333333333331</v>
      </c>
      <c r="I116" s="523">
        <f>'25 Herbert Street '!AD83</f>
        <v>222.29999999999998</v>
      </c>
      <c r="J116" s="517">
        <v>0</v>
      </c>
      <c r="K116" s="517">
        <v>0</v>
      </c>
      <c r="L116" s="517">
        <v>0</v>
      </c>
      <c r="M116" s="517">
        <v>222.3</v>
      </c>
      <c r="N116" s="517">
        <v>0</v>
      </c>
      <c r="O116" s="517">
        <v>0</v>
      </c>
      <c r="P116" s="517">
        <v>0</v>
      </c>
      <c r="Q116" s="517">
        <v>0</v>
      </c>
      <c r="R116" s="517">
        <v>0</v>
      </c>
      <c r="S116" s="517">
        <v>0</v>
      </c>
      <c r="T116" s="517"/>
      <c r="U116" s="517"/>
      <c r="V116" s="517">
        <f t="shared" si="25"/>
        <v>222.3</v>
      </c>
      <c r="W116" s="524">
        <f t="shared" si="17"/>
        <v>0</v>
      </c>
    </row>
    <row r="117" spans="1:23" x14ac:dyDescent="0.25">
      <c r="A117" s="534" t="s">
        <v>285</v>
      </c>
      <c r="B117" s="643">
        <v>787</v>
      </c>
      <c r="C117" s="517">
        <f>'25 Herbert Street '!T84</f>
        <v>584.24584800000002</v>
      </c>
      <c r="D117" s="518">
        <f>'25 Herbert Street '!Y84</f>
        <v>823.18584799999996</v>
      </c>
      <c r="E117" s="519">
        <f>'25 Herbert Street '!AA84</f>
        <v>0.32626654193889881</v>
      </c>
      <c r="F117" s="520">
        <f>'25 Herbert Street '!AB84</f>
        <v>268.57799999999997</v>
      </c>
      <c r="G117" s="521">
        <f t="shared" si="24"/>
        <v>0</v>
      </c>
      <c r="H117" s="522">
        <f>'25 Herbert Street '!AC84</f>
        <v>0.32626654193889881</v>
      </c>
      <c r="I117" s="523">
        <f>'25 Herbert Street '!AD84</f>
        <v>268.57799999999997</v>
      </c>
      <c r="J117" s="517"/>
      <c r="K117" s="517"/>
      <c r="L117" s="517"/>
      <c r="M117" s="517"/>
      <c r="N117" s="517"/>
      <c r="O117" s="517"/>
      <c r="P117" s="517"/>
      <c r="Q117" s="517"/>
      <c r="R117" s="517"/>
      <c r="S117" s="517">
        <v>238.94</v>
      </c>
      <c r="T117" s="517"/>
      <c r="U117" s="517"/>
      <c r="V117" s="517">
        <f t="shared" si="25"/>
        <v>238.94</v>
      </c>
      <c r="W117" s="524">
        <f t="shared" si="17"/>
        <v>29.637999999999977</v>
      </c>
    </row>
    <row r="118" spans="1:23" x14ac:dyDescent="0.25">
      <c r="A118" s="534" t="s">
        <v>189</v>
      </c>
      <c r="B118" s="643">
        <v>791</v>
      </c>
      <c r="C118" s="517">
        <f>'25 Herbert Street '!T85</f>
        <v>586.75424999999996</v>
      </c>
      <c r="D118" s="518">
        <f>'25 Herbert Street '!Y85</f>
        <v>886.75424999999996</v>
      </c>
      <c r="E118" s="519">
        <f>'25 Herbert Street '!AA85</f>
        <v>1</v>
      </c>
      <c r="F118" s="520">
        <f>'25 Herbert Street '!AB85</f>
        <v>886.75424999999996</v>
      </c>
      <c r="G118" s="521">
        <f t="shared" si="24"/>
        <v>300</v>
      </c>
      <c r="H118" s="522">
        <f>'25 Herbert Street '!AC85</f>
        <v>0.66168755323134898</v>
      </c>
      <c r="I118" s="523">
        <f>'25 Herbert Street '!AD85</f>
        <v>586.75424999999996</v>
      </c>
      <c r="J118" s="517">
        <v>0</v>
      </c>
      <c r="K118" s="517">
        <v>0</v>
      </c>
      <c r="L118" s="517">
        <v>0</v>
      </c>
      <c r="M118" s="517">
        <v>0</v>
      </c>
      <c r="N118" s="517">
        <v>0</v>
      </c>
      <c r="O118" s="517">
        <v>0</v>
      </c>
      <c r="P118" s="517">
        <v>52.59</v>
      </c>
      <c r="Q118" s="517">
        <v>924.85</v>
      </c>
      <c r="R118" s="517">
        <v>0</v>
      </c>
      <c r="S118" s="517">
        <v>0</v>
      </c>
      <c r="T118" s="517"/>
      <c r="U118" s="517"/>
      <c r="V118" s="517">
        <f t="shared" si="25"/>
        <v>977.44</v>
      </c>
      <c r="W118" s="524">
        <f t="shared" si="17"/>
        <v>-390.6857500000001</v>
      </c>
    </row>
    <row r="119" spans="1:23" x14ac:dyDescent="0.25">
      <c r="A119" s="534" t="s">
        <v>72</v>
      </c>
      <c r="B119" s="643">
        <v>792</v>
      </c>
      <c r="C119" s="517">
        <f>'25 Herbert Street '!T86</f>
        <v>341.93600000000004</v>
      </c>
      <c r="D119" s="518">
        <f>'25 Herbert Street '!Y86</f>
        <v>15001.384000000002</v>
      </c>
      <c r="E119" s="519">
        <f>'25 Herbert Street '!AA86</f>
        <v>1</v>
      </c>
      <c r="F119" s="520">
        <f>'25 Herbert Street '!AB86</f>
        <v>15001.384000000002</v>
      </c>
      <c r="G119" s="521">
        <f t="shared" si="24"/>
        <v>10810.080000000002</v>
      </c>
      <c r="H119" s="522">
        <f>'25 Herbert Street '!AC86</f>
        <v>0.27939448786858601</v>
      </c>
      <c r="I119" s="523">
        <f>'25 Herbert Street '!AD86</f>
        <v>4191.304000000001</v>
      </c>
      <c r="J119" s="517"/>
      <c r="K119" s="517"/>
      <c r="L119" s="517"/>
      <c r="M119" s="517"/>
      <c r="N119" s="517"/>
      <c r="O119" s="517"/>
      <c r="P119" s="517"/>
      <c r="Q119" s="517"/>
      <c r="R119" s="517"/>
      <c r="S119" s="517"/>
      <c r="T119" s="517"/>
      <c r="U119" s="517"/>
      <c r="V119" s="517">
        <f t="shared" si="25"/>
        <v>0</v>
      </c>
      <c r="W119" s="524">
        <f t="shared" si="17"/>
        <v>4191.304000000001</v>
      </c>
    </row>
    <row r="120" spans="1:23" x14ac:dyDescent="0.25">
      <c r="A120" s="534" t="s">
        <v>164</v>
      </c>
      <c r="B120" s="643">
        <v>795</v>
      </c>
      <c r="C120" s="517">
        <f>'25 Herbert Street '!T87</f>
        <v>452.67349499999995</v>
      </c>
      <c r="D120" s="518">
        <f>'25 Herbert Street '!Y87</f>
        <v>3289.8631999999998</v>
      </c>
      <c r="E120" s="519">
        <f>'25 Herbert Street '!AA87</f>
        <v>1</v>
      </c>
      <c r="F120" s="520">
        <f>'25 Herbert Street '!AB87</f>
        <v>3289.8631999999998</v>
      </c>
      <c r="G120" s="521">
        <f t="shared" si="24"/>
        <v>0</v>
      </c>
      <c r="H120" s="522">
        <f>'25 Herbert Street '!AC87</f>
        <v>1</v>
      </c>
      <c r="I120" s="523">
        <f>'25 Herbert Street '!AD87</f>
        <v>3289.8631999999998</v>
      </c>
      <c r="J120" s="517">
        <v>0</v>
      </c>
      <c r="K120" s="517">
        <v>0</v>
      </c>
      <c r="L120" s="517">
        <v>0</v>
      </c>
      <c r="M120" s="517">
        <v>0</v>
      </c>
      <c r="N120" s="517">
        <v>0</v>
      </c>
      <c r="O120" s="517">
        <v>0</v>
      </c>
      <c r="P120" s="517">
        <v>0</v>
      </c>
      <c r="Q120" s="517">
        <v>2335.2800000000002</v>
      </c>
      <c r="R120" s="517">
        <v>0</v>
      </c>
      <c r="S120" s="517">
        <v>0</v>
      </c>
      <c r="T120" s="517"/>
      <c r="U120" s="517"/>
      <c r="V120" s="517">
        <f t="shared" si="25"/>
        <v>2335.2800000000002</v>
      </c>
      <c r="W120" s="524">
        <f t="shared" si="17"/>
        <v>954.58319999999958</v>
      </c>
    </row>
    <row r="121" spans="1:23" x14ac:dyDescent="0.25">
      <c r="A121" s="534" t="s">
        <v>24</v>
      </c>
      <c r="B121" s="643">
        <v>784</v>
      </c>
      <c r="C121" s="517">
        <f>'25 Herbert Street '!T88</f>
        <v>2703.6776</v>
      </c>
      <c r="D121" s="518">
        <f>'25 Herbert Street '!Y88</f>
        <v>10355.200422399999</v>
      </c>
      <c r="E121" s="519">
        <f>'25 Herbert Street '!AA88</f>
        <v>1</v>
      </c>
      <c r="F121" s="520">
        <f>'25 Herbert Street '!AB88</f>
        <v>10355.200422399999</v>
      </c>
      <c r="G121" s="521">
        <f t="shared" si="24"/>
        <v>5360.6968223999993</v>
      </c>
      <c r="H121" s="522">
        <f>'25 Herbert Street '!AC88</f>
        <v>0.4823183903998679</v>
      </c>
      <c r="I121" s="523">
        <f>'25 Herbert Street '!AD88</f>
        <v>4994.5036</v>
      </c>
      <c r="J121" s="517">
        <v>0</v>
      </c>
      <c r="K121" s="517">
        <v>0</v>
      </c>
      <c r="L121" s="517">
        <v>0</v>
      </c>
      <c r="M121" s="517">
        <v>1892.57</v>
      </c>
      <c r="N121" s="517">
        <v>0</v>
      </c>
      <c r="O121" s="517">
        <v>0</v>
      </c>
      <c r="P121" s="517">
        <v>0</v>
      </c>
      <c r="Q121" s="517">
        <v>3101.93</v>
      </c>
      <c r="R121" s="517">
        <v>3889.34</v>
      </c>
      <c r="S121" s="517">
        <v>0</v>
      </c>
      <c r="T121" s="517"/>
      <c r="U121" s="517"/>
      <c r="V121" s="517">
        <f t="shared" si="25"/>
        <v>8883.84</v>
      </c>
      <c r="W121" s="524">
        <f t="shared" si="17"/>
        <v>-3889.3364000000001</v>
      </c>
    </row>
    <row r="122" spans="1:23" x14ac:dyDescent="0.25">
      <c r="A122" s="534" t="s">
        <v>312</v>
      </c>
      <c r="B122" s="643">
        <v>790</v>
      </c>
      <c r="C122" s="517">
        <f>'25 Herbert Street '!T89</f>
        <v>400</v>
      </c>
      <c r="D122" s="518">
        <f>'25 Herbert Street '!Y89</f>
        <v>400</v>
      </c>
      <c r="E122" s="519">
        <f>'25 Herbert Street '!AA89</f>
        <v>0</v>
      </c>
      <c r="F122" s="520">
        <f>'25 Herbert Street '!AB89</f>
        <v>0</v>
      </c>
      <c r="G122" s="521">
        <f t="shared" si="24"/>
        <v>0</v>
      </c>
      <c r="H122" s="522">
        <f>'25 Herbert Street '!AC89</f>
        <v>0</v>
      </c>
      <c r="I122" s="523">
        <f>'25 Herbert Street '!AD89</f>
        <v>0</v>
      </c>
      <c r="J122" s="517"/>
      <c r="K122" s="517"/>
      <c r="L122" s="517"/>
      <c r="M122" s="517"/>
      <c r="N122" s="517"/>
      <c r="O122" s="517"/>
      <c r="P122" s="517"/>
      <c r="Q122" s="517"/>
      <c r="R122" s="517"/>
      <c r="S122" s="517"/>
      <c r="T122" s="517"/>
      <c r="U122" s="517"/>
      <c r="V122" s="517">
        <f t="shared" si="25"/>
        <v>0</v>
      </c>
      <c r="W122" s="524">
        <f t="shared" si="17"/>
        <v>0</v>
      </c>
    </row>
    <row r="123" spans="1:23" x14ac:dyDescent="0.25">
      <c r="A123" s="534" t="s">
        <v>341</v>
      </c>
      <c r="B123" s="643">
        <v>13109</v>
      </c>
      <c r="C123" s="517">
        <f>'25 Herbert Street '!T90</f>
        <v>2473.2806449999998</v>
      </c>
      <c r="D123" s="518">
        <f>'25 Herbert Street '!Y90</f>
        <v>2473.2806449999998</v>
      </c>
      <c r="E123" s="519">
        <f>'25 Herbert Street '!AA90</f>
        <v>0</v>
      </c>
      <c r="F123" s="520">
        <f>'25 Herbert Street '!AB90</f>
        <v>0</v>
      </c>
      <c r="G123" s="521">
        <f t="shared" si="24"/>
        <v>0</v>
      </c>
      <c r="H123" s="522">
        <f>'25 Herbert Street '!AC90</f>
        <v>0</v>
      </c>
      <c r="I123" s="523">
        <f>'25 Herbert Street '!AD90</f>
        <v>0</v>
      </c>
      <c r="J123" s="517"/>
      <c r="K123" s="517"/>
      <c r="L123" s="517"/>
      <c r="M123" s="517"/>
      <c r="N123" s="517"/>
      <c r="O123" s="517"/>
      <c r="P123" s="517"/>
      <c r="Q123" s="517"/>
      <c r="R123" s="517"/>
      <c r="S123" s="517"/>
      <c r="T123" s="517"/>
      <c r="U123" s="517"/>
      <c r="V123" s="517">
        <f t="shared" si="25"/>
        <v>0</v>
      </c>
      <c r="W123" s="524">
        <f t="shared" si="17"/>
        <v>0</v>
      </c>
    </row>
    <row r="124" spans="1:23" x14ac:dyDescent="0.25">
      <c r="A124" s="534"/>
      <c r="B124" s="643"/>
      <c r="C124" s="517"/>
      <c r="D124" s="518"/>
      <c r="E124" s="519"/>
      <c r="F124" s="520"/>
      <c r="G124" s="521"/>
      <c r="H124" s="522"/>
      <c r="I124" s="523"/>
      <c r="J124" s="517"/>
      <c r="K124" s="517"/>
      <c r="L124" s="517"/>
      <c r="M124" s="517"/>
      <c r="N124" s="517"/>
      <c r="O124" s="517"/>
      <c r="P124" s="517"/>
      <c r="Q124" s="517"/>
      <c r="R124" s="517"/>
      <c r="S124" s="517"/>
      <c r="T124" s="517"/>
      <c r="U124" s="517"/>
      <c r="V124" s="517"/>
      <c r="W124" s="524"/>
    </row>
    <row r="125" spans="1:23" s="132" customFormat="1" x14ac:dyDescent="0.25">
      <c r="A125" s="525" t="s">
        <v>616</v>
      </c>
      <c r="B125" s="642"/>
      <c r="C125" s="526"/>
      <c r="D125" s="527"/>
      <c r="E125" s="528"/>
      <c r="F125" s="529"/>
      <c r="G125" s="530"/>
      <c r="H125" s="531"/>
      <c r="I125" s="532"/>
      <c r="J125" s="526"/>
      <c r="K125" s="526"/>
      <c r="L125" s="526"/>
      <c r="M125" s="526"/>
      <c r="N125" s="526"/>
      <c r="O125" s="526"/>
      <c r="P125" s="526"/>
      <c r="Q125" s="526"/>
      <c r="R125" s="526"/>
      <c r="S125" s="517"/>
      <c r="T125" s="526"/>
      <c r="U125" s="526"/>
      <c r="V125" s="526"/>
      <c r="W125" s="533"/>
    </row>
    <row r="126" spans="1:23" x14ac:dyDescent="0.25">
      <c r="A126" s="534" t="s">
        <v>372</v>
      </c>
      <c r="B126" s="643">
        <v>13338</v>
      </c>
      <c r="C126" s="517">
        <f>'128 POW Road'!T83</f>
        <v>399.99552</v>
      </c>
      <c r="D126" s="518">
        <f>'128 POW Road'!Y83</f>
        <v>399.99552</v>
      </c>
      <c r="E126" s="519">
        <f>'128 POW Road'!AA83</f>
        <v>1</v>
      </c>
      <c r="F126" s="520">
        <f>'128 POW Road'!AB83</f>
        <v>399.99552</v>
      </c>
      <c r="G126" s="521">
        <f t="shared" ref="G126:G134" si="26">F126-I126</f>
        <v>0</v>
      </c>
      <c r="H126" s="522">
        <f>'128 POW Road'!AC83</f>
        <v>1</v>
      </c>
      <c r="I126" s="523">
        <f>'128 POW Road'!AD83</f>
        <v>399.99552</v>
      </c>
      <c r="J126" s="517">
        <v>0</v>
      </c>
      <c r="K126" s="517">
        <v>0</v>
      </c>
      <c r="L126" s="517">
        <v>0</v>
      </c>
      <c r="M126" s="517">
        <v>0</v>
      </c>
      <c r="N126" s="517">
        <v>400</v>
      </c>
      <c r="O126" s="517">
        <v>0</v>
      </c>
      <c r="P126" s="517">
        <v>0</v>
      </c>
      <c r="Q126" s="517">
        <v>0</v>
      </c>
      <c r="R126" s="517">
        <v>0</v>
      </c>
      <c r="S126" s="517">
        <v>0</v>
      </c>
      <c r="T126" s="517"/>
      <c r="U126" s="517"/>
      <c r="V126" s="517">
        <f t="shared" ref="V126:V134" si="27">SUM(J126:U126)</f>
        <v>400</v>
      </c>
      <c r="W126" s="524">
        <f t="shared" si="17"/>
        <v>-4.4800000000009277E-3</v>
      </c>
    </row>
    <row r="127" spans="1:23" x14ac:dyDescent="0.25">
      <c r="A127" s="534" t="s">
        <v>308</v>
      </c>
      <c r="B127" s="643">
        <v>631</v>
      </c>
      <c r="C127" s="517">
        <f>'128 POW Road'!T84</f>
        <v>222.29999999999998</v>
      </c>
      <c r="D127" s="518">
        <f>'128 POW Road'!Y84</f>
        <v>666.9</v>
      </c>
      <c r="E127" s="519">
        <f>'128 POW Road'!AA84</f>
        <v>1</v>
      </c>
      <c r="F127" s="520">
        <f>'128 POW Road'!AB84</f>
        <v>666.9</v>
      </c>
      <c r="G127" s="521">
        <f t="shared" si="26"/>
        <v>444.6</v>
      </c>
      <c r="H127" s="522">
        <f>'128 POW Road'!AC84</f>
        <v>0.33333333333333331</v>
      </c>
      <c r="I127" s="523">
        <f>'128 POW Road'!AD84</f>
        <v>222.29999999999998</v>
      </c>
      <c r="J127" s="517">
        <v>0</v>
      </c>
      <c r="K127" s="517">
        <v>0</v>
      </c>
      <c r="L127" s="517">
        <v>0</v>
      </c>
      <c r="M127" s="517">
        <v>222.3</v>
      </c>
      <c r="N127" s="517">
        <v>0</v>
      </c>
      <c r="O127" s="517">
        <v>0</v>
      </c>
      <c r="P127" s="517">
        <v>0</v>
      </c>
      <c r="Q127" s="517">
        <v>0</v>
      </c>
      <c r="R127" s="517">
        <v>0</v>
      </c>
      <c r="S127" s="517">
        <v>0</v>
      </c>
      <c r="T127" s="517"/>
      <c r="U127" s="517"/>
      <c r="V127" s="517">
        <f t="shared" si="27"/>
        <v>222.3</v>
      </c>
      <c r="W127" s="524">
        <f t="shared" si="17"/>
        <v>0</v>
      </c>
    </row>
    <row r="128" spans="1:23" x14ac:dyDescent="0.25">
      <c r="A128" s="534" t="s">
        <v>285</v>
      </c>
      <c r="B128" s="643">
        <v>633</v>
      </c>
      <c r="C128" s="517">
        <f>'128 POW Road'!T85</f>
        <v>476.97571199999999</v>
      </c>
      <c r="D128" s="518">
        <f>'128 POW Road'!Y85</f>
        <v>476.97571199999999</v>
      </c>
      <c r="E128" s="519">
        <f>'128 POW Road'!AA85</f>
        <v>0</v>
      </c>
      <c r="F128" s="520">
        <f>'128 POW Road'!AB85</f>
        <v>0</v>
      </c>
      <c r="G128" s="521">
        <f t="shared" si="26"/>
        <v>0</v>
      </c>
      <c r="H128" s="522">
        <f>'128 POW Road'!AC85</f>
        <v>0</v>
      </c>
      <c r="I128" s="523">
        <f>'128 POW Road'!AD85</f>
        <v>0</v>
      </c>
      <c r="J128" s="517"/>
      <c r="K128" s="517"/>
      <c r="L128" s="517"/>
      <c r="M128" s="517"/>
      <c r="N128" s="517"/>
      <c r="O128" s="517"/>
      <c r="P128" s="517"/>
      <c r="Q128" s="517"/>
      <c r="R128" s="517"/>
      <c r="S128" s="517"/>
      <c r="T128" s="517"/>
      <c r="U128" s="517"/>
      <c r="V128" s="517">
        <f t="shared" si="27"/>
        <v>0</v>
      </c>
      <c r="W128" s="524">
        <f t="shared" si="17"/>
        <v>0</v>
      </c>
    </row>
    <row r="129" spans="1:23" x14ac:dyDescent="0.25">
      <c r="A129" s="534" t="s">
        <v>189</v>
      </c>
      <c r="B129" s="643">
        <v>637</v>
      </c>
      <c r="C129" s="517">
        <f>'128 POW Road'!T86</f>
        <v>641.29050000000007</v>
      </c>
      <c r="D129" s="518">
        <f>'128 POW Road'!Y86</f>
        <v>641.29050000000007</v>
      </c>
      <c r="E129" s="519">
        <f>'128 POW Road'!AA86</f>
        <v>1</v>
      </c>
      <c r="F129" s="520">
        <f>'128 POW Road'!AB86</f>
        <v>641.29050000000007</v>
      </c>
      <c r="G129" s="521">
        <f t="shared" si="26"/>
        <v>0</v>
      </c>
      <c r="H129" s="522">
        <f>'128 POW Road'!AC86</f>
        <v>1</v>
      </c>
      <c r="I129" s="523">
        <f>'128 POW Road'!AD86</f>
        <v>641.29050000000007</v>
      </c>
      <c r="J129" s="517">
        <v>0</v>
      </c>
      <c r="K129" s="517">
        <v>0</v>
      </c>
      <c r="L129" s="517">
        <v>0</v>
      </c>
      <c r="M129" s="517">
        <v>0</v>
      </c>
      <c r="N129" s="517">
        <v>0</v>
      </c>
      <c r="O129" s="517">
        <v>0</v>
      </c>
      <c r="P129" s="517">
        <v>347.44</v>
      </c>
      <c r="Q129" s="517">
        <v>697.95</v>
      </c>
      <c r="R129" s="517">
        <v>0</v>
      </c>
      <c r="S129" s="517">
        <v>0</v>
      </c>
      <c r="T129" s="517"/>
      <c r="U129" s="517"/>
      <c r="V129" s="517">
        <f t="shared" si="27"/>
        <v>1045.3900000000001</v>
      </c>
      <c r="W129" s="524">
        <f t="shared" si="17"/>
        <v>-404.09950000000003</v>
      </c>
    </row>
    <row r="130" spans="1:23" x14ac:dyDescent="0.25">
      <c r="A130" s="534" t="s">
        <v>72</v>
      </c>
      <c r="B130" s="643">
        <v>638</v>
      </c>
      <c r="C130" s="517">
        <f>'128 POW Road'!T87</f>
        <v>0</v>
      </c>
      <c r="D130" s="518">
        <f>'128 POW Road'!Y87</f>
        <v>20767.170500000004</v>
      </c>
      <c r="E130" s="519">
        <f>'128 POW Road'!AA87</f>
        <v>1</v>
      </c>
      <c r="F130" s="520">
        <f>'128 POW Road'!AB87</f>
        <v>20767.170500000004</v>
      </c>
      <c r="G130" s="521">
        <f t="shared" si="26"/>
        <v>16444.802500000005</v>
      </c>
      <c r="H130" s="522">
        <f>'128 POW Road'!AC87</f>
        <v>0.20813466138778991</v>
      </c>
      <c r="I130" s="523">
        <f>'128 POW Road'!AD87</f>
        <v>4322.3680000000004</v>
      </c>
      <c r="J130" s="517">
        <v>0</v>
      </c>
      <c r="K130" s="517">
        <v>0</v>
      </c>
      <c r="L130" s="517">
        <v>0</v>
      </c>
      <c r="M130" s="517">
        <v>0</v>
      </c>
      <c r="N130" s="517">
        <v>0</v>
      </c>
      <c r="O130" s="517">
        <v>0</v>
      </c>
      <c r="P130" s="517">
        <v>0</v>
      </c>
      <c r="Q130" s="517">
        <v>3918.27</v>
      </c>
      <c r="R130" s="517">
        <v>0</v>
      </c>
      <c r="S130" s="517">
        <v>0</v>
      </c>
      <c r="T130" s="517"/>
      <c r="U130" s="517"/>
      <c r="V130" s="517">
        <f t="shared" si="27"/>
        <v>3918.27</v>
      </c>
      <c r="W130" s="524">
        <f t="shared" si="17"/>
        <v>404.09800000000041</v>
      </c>
    </row>
    <row r="131" spans="1:23" x14ac:dyDescent="0.25">
      <c r="A131" s="534" t="s">
        <v>164</v>
      </c>
      <c r="B131" s="643">
        <v>641</v>
      </c>
      <c r="C131" s="517">
        <f>'128 POW Road'!T88</f>
        <v>183.59414999999998</v>
      </c>
      <c r="D131" s="518">
        <f>'128 POW Road'!Y88</f>
        <v>1989.675475</v>
      </c>
      <c r="E131" s="519">
        <f>'128 POW Road'!AA88</f>
        <v>1</v>
      </c>
      <c r="F131" s="520">
        <f>'128 POW Road'!AB88</f>
        <v>1989.675475</v>
      </c>
      <c r="G131" s="521">
        <f t="shared" si="26"/>
        <v>0</v>
      </c>
      <c r="H131" s="522">
        <f>'128 POW Road'!AC88</f>
        <v>1</v>
      </c>
      <c r="I131" s="523">
        <f>'128 POW Road'!AD88</f>
        <v>1989.675475</v>
      </c>
      <c r="J131" s="517">
        <v>0</v>
      </c>
      <c r="K131" s="517">
        <v>0</v>
      </c>
      <c r="L131" s="517">
        <v>0</v>
      </c>
      <c r="M131" s="517">
        <v>0</v>
      </c>
      <c r="N131" s="517">
        <v>0</v>
      </c>
      <c r="O131" s="517">
        <v>0</v>
      </c>
      <c r="P131" s="517">
        <v>183.59</v>
      </c>
      <c r="Q131" s="517">
        <v>1464.65</v>
      </c>
      <c r="R131" s="517">
        <v>0</v>
      </c>
      <c r="S131" s="517">
        <v>0</v>
      </c>
      <c r="T131" s="517"/>
      <c r="U131" s="517"/>
      <c r="V131" s="517">
        <f t="shared" si="27"/>
        <v>1648.24</v>
      </c>
      <c r="W131" s="524">
        <f t="shared" si="17"/>
        <v>341.435475</v>
      </c>
    </row>
    <row r="132" spans="1:23" x14ac:dyDescent="0.25">
      <c r="A132" s="534" t="s">
        <v>24</v>
      </c>
      <c r="B132" s="643">
        <v>630</v>
      </c>
      <c r="C132" s="517">
        <f>'128 POW Road'!T89</f>
        <v>2894.076</v>
      </c>
      <c r="D132" s="518">
        <f>'128 POW Road'!Y89</f>
        <v>27925.95189244</v>
      </c>
      <c r="E132" s="519">
        <f>'128 POW Road'!AA89</f>
        <v>1</v>
      </c>
      <c r="F132" s="520">
        <f>'128 POW Road'!AB89</f>
        <v>27925.95189244</v>
      </c>
      <c r="G132" s="521">
        <f t="shared" si="26"/>
        <v>22818.426473069994</v>
      </c>
      <c r="H132" s="522">
        <f>'128 POW Road'!AC89</f>
        <v>0.18289530251438613</v>
      </c>
      <c r="I132" s="523">
        <f>'128 POW Road'!AD89</f>
        <v>5107.5254193700075</v>
      </c>
      <c r="J132" s="517">
        <v>0</v>
      </c>
      <c r="K132" s="517">
        <v>0</v>
      </c>
      <c r="L132" s="517">
        <v>2025.85</v>
      </c>
      <c r="M132" s="517">
        <v>0</v>
      </c>
      <c r="N132" s="517">
        <v>0</v>
      </c>
      <c r="O132" s="517">
        <v>0</v>
      </c>
      <c r="P132" s="517">
        <v>0</v>
      </c>
      <c r="Q132" s="517">
        <v>3081.67</v>
      </c>
      <c r="R132" s="517">
        <v>6487.97</v>
      </c>
      <c r="S132" s="517">
        <v>0</v>
      </c>
      <c r="T132" s="517"/>
      <c r="U132" s="517"/>
      <c r="V132" s="517">
        <f t="shared" si="27"/>
        <v>11595.490000000002</v>
      </c>
      <c r="W132" s="524">
        <f t="shared" si="17"/>
        <v>-6487.9645806299941</v>
      </c>
    </row>
    <row r="133" spans="1:23" x14ac:dyDescent="0.25">
      <c r="A133" s="534" t="s">
        <v>312</v>
      </c>
      <c r="B133" s="643">
        <v>636</v>
      </c>
      <c r="C133" s="517">
        <f>'128 POW Road'!T90</f>
        <v>0</v>
      </c>
      <c r="D133" s="518">
        <f>'128 POW Road'!Y90</f>
        <v>0</v>
      </c>
      <c r="E133" s="519" t="e">
        <f>'128 POW Road'!AA90</f>
        <v>#DIV/0!</v>
      </c>
      <c r="F133" s="520">
        <f>'128 POW Road'!AB90</f>
        <v>0</v>
      </c>
      <c r="G133" s="521">
        <f t="shared" si="26"/>
        <v>0</v>
      </c>
      <c r="H133" s="522" t="e">
        <f>'128 POW Road'!AC90</f>
        <v>#DIV/0!</v>
      </c>
      <c r="I133" s="523">
        <f>'128 POW Road'!AD90</f>
        <v>0</v>
      </c>
      <c r="J133" s="517"/>
      <c r="K133" s="517"/>
      <c r="L133" s="517"/>
      <c r="M133" s="517"/>
      <c r="N133" s="517"/>
      <c r="O133" s="517"/>
      <c r="P133" s="517"/>
      <c r="Q133" s="517"/>
      <c r="R133" s="517"/>
      <c r="S133" s="517"/>
      <c r="T133" s="517"/>
      <c r="U133" s="517"/>
      <c r="V133" s="517">
        <f t="shared" si="27"/>
        <v>0</v>
      </c>
      <c r="W133" s="524">
        <f t="shared" si="17"/>
        <v>0</v>
      </c>
    </row>
    <row r="134" spans="1:23" x14ac:dyDescent="0.25">
      <c r="A134" s="534" t="s">
        <v>341</v>
      </c>
      <c r="B134" s="643">
        <v>13127</v>
      </c>
      <c r="C134" s="517">
        <f>'128 POW Road'!T91</f>
        <v>3288.2828650000001</v>
      </c>
      <c r="D134" s="518">
        <f>'128 POW Road'!Y91</f>
        <v>8288.282865000001</v>
      </c>
      <c r="E134" s="519">
        <f>'128 POW Road'!AA91</f>
        <v>0</v>
      </c>
      <c r="F134" s="520">
        <f>'128 POW Road'!AB91</f>
        <v>0</v>
      </c>
      <c r="G134" s="521">
        <f t="shared" si="26"/>
        <v>0</v>
      </c>
      <c r="H134" s="522">
        <f>'128 POW Road'!AC91</f>
        <v>0</v>
      </c>
      <c r="I134" s="523">
        <f>'128 POW Road'!AD91</f>
        <v>0</v>
      </c>
      <c r="J134" s="517"/>
      <c r="K134" s="517"/>
      <c r="L134" s="517"/>
      <c r="M134" s="517"/>
      <c r="N134" s="517"/>
      <c r="O134" s="517"/>
      <c r="P134" s="517"/>
      <c r="Q134" s="517"/>
      <c r="R134" s="517"/>
      <c r="S134" s="517"/>
      <c r="T134" s="517"/>
      <c r="U134" s="517"/>
      <c r="V134" s="517">
        <f t="shared" si="27"/>
        <v>0</v>
      </c>
      <c r="W134" s="524">
        <f t="shared" si="17"/>
        <v>0</v>
      </c>
    </row>
    <row r="135" spans="1:23" x14ac:dyDescent="0.25">
      <c r="A135" s="534"/>
      <c r="B135" s="643"/>
      <c r="C135" s="517"/>
      <c r="D135" s="518"/>
      <c r="E135" s="519"/>
      <c r="F135" s="520"/>
      <c r="G135" s="521"/>
      <c r="H135" s="522"/>
      <c r="I135" s="523"/>
      <c r="J135" s="517"/>
      <c r="K135" s="517"/>
      <c r="L135" s="517"/>
      <c r="M135" s="517"/>
      <c r="N135" s="517"/>
      <c r="O135" s="517"/>
      <c r="P135" s="517"/>
      <c r="Q135" s="517"/>
      <c r="R135" s="517"/>
      <c r="S135" s="517"/>
      <c r="T135" s="517"/>
      <c r="U135" s="517"/>
      <c r="V135" s="517"/>
      <c r="W135" s="524"/>
    </row>
    <row r="136" spans="1:23" s="132" customFormat="1" x14ac:dyDescent="0.25">
      <c r="A136" s="525" t="s">
        <v>513</v>
      </c>
      <c r="B136" s="642"/>
      <c r="C136" s="526"/>
      <c r="D136" s="527"/>
      <c r="E136" s="528"/>
      <c r="F136" s="529"/>
      <c r="G136" s="530"/>
      <c r="H136" s="531"/>
      <c r="I136" s="532"/>
      <c r="J136" s="526"/>
      <c r="K136" s="526"/>
      <c r="L136" s="526"/>
      <c r="M136" s="526"/>
      <c r="N136" s="526"/>
      <c r="O136" s="526"/>
      <c r="P136" s="526"/>
      <c r="Q136" s="526"/>
      <c r="R136" s="526"/>
      <c r="S136" s="517"/>
      <c r="T136" s="526"/>
      <c r="U136" s="526"/>
      <c r="V136" s="526"/>
      <c r="W136" s="533"/>
    </row>
    <row r="137" spans="1:23" x14ac:dyDescent="0.25">
      <c r="A137" s="534" t="s">
        <v>372</v>
      </c>
      <c r="B137" s="643">
        <v>13314</v>
      </c>
      <c r="C137" s="517">
        <f>'10 Gillies Street'!T58</f>
        <v>399.99552</v>
      </c>
      <c r="D137" s="518">
        <f>'10 Gillies Street'!Y58</f>
        <v>399.99552</v>
      </c>
      <c r="E137" s="519">
        <f>'10 Gillies Street'!AA58</f>
        <v>1</v>
      </c>
      <c r="F137" s="520">
        <f>'10 Gillies Street'!AB58</f>
        <v>399.99552</v>
      </c>
      <c r="G137" s="521">
        <f t="shared" ref="G137:G144" si="28">F137-I137</f>
        <v>399.99552</v>
      </c>
      <c r="H137" s="522">
        <f>'10 Gillies Street'!AC58</f>
        <v>0</v>
      </c>
      <c r="I137" s="523">
        <f>'10 Gillies Street'!AD58</f>
        <v>0</v>
      </c>
      <c r="J137" s="517">
        <v>0</v>
      </c>
      <c r="K137" s="517">
        <v>0</v>
      </c>
      <c r="L137" s="517">
        <v>0</v>
      </c>
      <c r="M137" s="517">
        <v>0</v>
      </c>
      <c r="N137" s="517">
        <v>0</v>
      </c>
      <c r="O137" s="517">
        <v>0</v>
      </c>
      <c r="P137" s="517">
        <v>0</v>
      </c>
      <c r="Q137" s="517">
        <v>400</v>
      </c>
      <c r="R137" s="517">
        <v>0</v>
      </c>
      <c r="S137" s="517">
        <v>0</v>
      </c>
      <c r="T137" s="517"/>
      <c r="U137" s="517"/>
      <c r="V137" s="517">
        <f t="shared" ref="V137:V144" si="29">SUM(J137:U137)</f>
        <v>400</v>
      </c>
      <c r="W137" s="524">
        <f t="shared" si="17"/>
        <v>-400</v>
      </c>
    </row>
    <row r="138" spans="1:23" x14ac:dyDescent="0.25">
      <c r="A138" s="534" t="s">
        <v>308</v>
      </c>
      <c r="B138" s="643">
        <v>11978</v>
      </c>
      <c r="C138" s="517">
        <f>'10 Gillies Street'!T59</f>
        <v>222.29999999999998</v>
      </c>
      <c r="D138" s="518">
        <f>'10 Gillies Street'!Y59</f>
        <v>230.65999999999997</v>
      </c>
      <c r="E138" s="519">
        <f>'10 Gillies Street'!AA59</f>
        <v>1</v>
      </c>
      <c r="F138" s="520">
        <f>'10 Gillies Street'!AB59</f>
        <v>230.65999999999997</v>
      </c>
      <c r="G138" s="521">
        <f t="shared" si="28"/>
        <v>8.3599999999999852</v>
      </c>
      <c r="H138" s="522">
        <f>'10 Gillies Street'!AC59</f>
        <v>0.96375617792421753</v>
      </c>
      <c r="I138" s="523">
        <f>'10 Gillies Street'!AD59</f>
        <v>222.29999999999998</v>
      </c>
      <c r="J138" s="517">
        <v>0</v>
      </c>
      <c r="K138" s="517">
        <v>0</v>
      </c>
      <c r="L138" s="517">
        <v>0</v>
      </c>
      <c r="M138" s="517">
        <v>222.3</v>
      </c>
      <c r="N138" s="517">
        <v>0</v>
      </c>
      <c r="O138" s="517">
        <v>0</v>
      </c>
      <c r="P138" s="517">
        <v>0</v>
      </c>
      <c r="Q138" s="517">
        <v>0</v>
      </c>
      <c r="R138" s="517">
        <v>0</v>
      </c>
      <c r="S138" s="517">
        <v>0</v>
      </c>
      <c r="T138" s="517"/>
      <c r="U138" s="517"/>
      <c r="V138" s="517">
        <f t="shared" si="29"/>
        <v>222.3</v>
      </c>
      <c r="W138" s="524">
        <f t="shared" ref="W138:W201" si="30">I138-V138</f>
        <v>0</v>
      </c>
    </row>
    <row r="139" spans="1:23" x14ac:dyDescent="0.25">
      <c r="A139" s="534" t="s">
        <v>285</v>
      </c>
      <c r="B139" s="643">
        <v>11980</v>
      </c>
      <c r="C139" s="517">
        <f>'10 Gillies Street'!T60</f>
        <v>0</v>
      </c>
      <c r="D139" s="518">
        <f>'10 Gillies Street'!Y60</f>
        <v>0</v>
      </c>
      <c r="E139" s="519" t="e">
        <f>'10 Gillies Street'!AA60</f>
        <v>#DIV/0!</v>
      </c>
      <c r="F139" s="520">
        <f>'10 Gillies Street'!AB60</f>
        <v>0</v>
      </c>
      <c r="G139" s="521">
        <f t="shared" si="28"/>
        <v>0</v>
      </c>
      <c r="H139" s="522" t="e">
        <f>'10 Gillies Street'!AC60</f>
        <v>#DIV/0!</v>
      </c>
      <c r="I139" s="523">
        <f>'10 Gillies Street'!AD60</f>
        <v>0</v>
      </c>
      <c r="J139" s="517"/>
      <c r="K139" s="517"/>
      <c r="L139" s="517"/>
      <c r="M139" s="517"/>
      <c r="N139" s="517"/>
      <c r="O139" s="517"/>
      <c r="P139" s="517"/>
      <c r="Q139" s="517"/>
      <c r="R139" s="517"/>
      <c r="S139" s="517"/>
      <c r="T139" s="517"/>
      <c r="U139" s="517"/>
      <c r="V139" s="517">
        <f t="shared" si="29"/>
        <v>0</v>
      </c>
      <c r="W139" s="524">
        <f t="shared" si="30"/>
        <v>0</v>
      </c>
    </row>
    <row r="140" spans="1:23" x14ac:dyDescent="0.25">
      <c r="A140" s="534" t="s">
        <v>189</v>
      </c>
      <c r="B140" s="643">
        <v>11984</v>
      </c>
      <c r="C140" s="517">
        <f>'10 Gillies Street'!T61</f>
        <v>667.71449999999993</v>
      </c>
      <c r="D140" s="518">
        <f>'10 Gillies Street'!Y61</f>
        <v>667.71449999999993</v>
      </c>
      <c r="E140" s="519">
        <f>'10 Gillies Street'!AA61</f>
        <v>0.71020623335272792</v>
      </c>
      <c r="F140" s="520">
        <f>'10 Gillies Street'!AB61</f>
        <v>474.21499999999997</v>
      </c>
      <c r="G140" s="521">
        <f t="shared" si="28"/>
        <v>0</v>
      </c>
      <c r="H140" s="522">
        <f>'10 Gillies Street'!AC61</f>
        <v>0.71020623335272792</v>
      </c>
      <c r="I140" s="523">
        <f>'10 Gillies Street'!AD61</f>
        <v>474.21499999999997</v>
      </c>
      <c r="J140" s="517">
        <v>0</v>
      </c>
      <c r="K140" s="517">
        <v>0</v>
      </c>
      <c r="L140" s="517">
        <v>0</v>
      </c>
      <c r="M140" s="517">
        <v>0</v>
      </c>
      <c r="N140" s="517">
        <v>0</v>
      </c>
      <c r="O140" s="517">
        <v>0</v>
      </c>
      <c r="P140" s="517">
        <v>0</v>
      </c>
      <c r="Q140" s="517">
        <v>638.53</v>
      </c>
      <c r="R140" s="517">
        <v>0</v>
      </c>
      <c r="S140" s="517">
        <v>0</v>
      </c>
      <c r="T140" s="517"/>
      <c r="U140" s="517"/>
      <c r="V140" s="517">
        <f t="shared" si="29"/>
        <v>638.53</v>
      </c>
      <c r="W140" s="524">
        <f t="shared" si="30"/>
        <v>-164.315</v>
      </c>
    </row>
    <row r="141" spans="1:23" x14ac:dyDescent="0.25">
      <c r="A141" s="534" t="s">
        <v>72</v>
      </c>
      <c r="B141" s="643">
        <v>11985</v>
      </c>
      <c r="C141" s="517">
        <f>'10 Gillies Street'!T62</f>
        <v>46.108685999999999</v>
      </c>
      <c r="D141" s="518">
        <f>'10 Gillies Street'!Y62</f>
        <v>12598.386000000002</v>
      </c>
      <c r="E141" s="519">
        <f>'10 Gillies Street'!AA62</f>
        <v>1</v>
      </c>
      <c r="F141" s="520">
        <f>'10 Gillies Street'!AB62</f>
        <v>12598.386000000002</v>
      </c>
      <c r="G141" s="521">
        <f t="shared" si="28"/>
        <v>6276.1380000000008</v>
      </c>
      <c r="H141" s="522">
        <f>'10 Gillies Street'!AC62</f>
        <v>0.50182999631857605</v>
      </c>
      <c r="I141" s="523">
        <f>'10 Gillies Street'!AD62</f>
        <v>6322.2480000000014</v>
      </c>
      <c r="J141" s="517">
        <v>0</v>
      </c>
      <c r="K141" s="517">
        <v>0</v>
      </c>
      <c r="L141" s="517">
        <v>0</v>
      </c>
      <c r="M141" s="517">
        <v>0</v>
      </c>
      <c r="N141" s="517">
        <v>0</v>
      </c>
      <c r="O141" s="517">
        <v>0</v>
      </c>
      <c r="P141" s="517">
        <v>46.11</v>
      </c>
      <c r="Q141" s="517">
        <v>6006.89</v>
      </c>
      <c r="R141" s="517">
        <v>0</v>
      </c>
      <c r="S141" s="517">
        <v>0</v>
      </c>
      <c r="T141" s="517"/>
      <c r="U141" s="517"/>
      <c r="V141" s="517">
        <f t="shared" si="29"/>
        <v>6053</v>
      </c>
      <c r="W141" s="524">
        <f t="shared" si="30"/>
        <v>269.24800000000141</v>
      </c>
    </row>
    <row r="142" spans="1:23" x14ac:dyDescent="0.25">
      <c r="A142" s="534" t="s">
        <v>164</v>
      </c>
      <c r="B142" s="643">
        <v>11988</v>
      </c>
      <c r="C142" s="517">
        <f>'10 Gillies Street'!T63</f>
        <v>593.29012499999999</v>
      </c>
      <c r="D142" s="518">
        <f>'10 Gillies Street'!Y63</f>
        <v>2241.5301250000002</v>
      </c>
      <c r="E142" s="519">
        <f>'10 Gillies Street'!AA63</f>
        <v>1</v>
      </c>
      <c r="F142" s="520">
        <f>'10 Gillies Street'!AB63</f>
        <v>2241.5301250000002</v>
      </c>
      <c r="G142" s="521">
        <f t="shared" si="28"/>
        <v>0</v>
      </c>
      <c r="H142" s="522">
        <f>'10 Gillies Street'!AC63</f>
        <v>1</v>
      </c>
      <c r="I142" s="523">
        <f>'10 Gillies Street'!AD63</f>
        <v>2241.5301250000002</v>
      </c>
      <c r="J142" s="517">
        <v>0</v>
      </c>
      <c r="K142" s="517">
        <v>0</v>
      </c>
      <c r="L142" s="517">
        <v>0</v>
      </c>
      <c r="M142" s="517">
        <v>0</v>
      </c>
      <c r="N142" s="517">
        <v>0</v>
      </c>
      <c r="O142" s="517">
        <v>0</v>
      </c>
      <c r="P142" s="517">
        <v>593.29</v>
      </c>
      <c r="Q142" s="517">
        <v>1648.24</v>
      </c>
      <c r="R142" s="517">
        <v>0</v>
      </c>
      <c r="S142" s="517">
        <v>0</v>
      </c>
      <c r="T142" s="517"/>
      <c r="U142" s="517"/>
      <c r="V142" s="517">
        <f t="shared" si="29"/>
        <v>2241.5299999999997</v>
      </c>
      <c r="W142" s="524">
        <f t="shared" si="30"/>
        <v>1.250000004802132E-4</v>
      </c>
    </row>
    <row r="143" spans="1:23" x14ac:dyDescent="0.25">
      <c r="A143" s="534" t="s">
        <v>24</v>
      </c>
      <c r="B143" s="643">
        <v>11977</v>
      </c>
      <c r="C143" s="517">
        <f>'10 Gillies Street'!T64</f>
        <v>3307.08</v>
      </c>
      <c r="D143" s="518">
        <f>'10 Gillies Street'!Y64</f>
        <v>9314.5898684799995</v>
      </c>
      <c r="E143" s="519">
        <f>'10 Gillies Street'!AA64</f>
        <v>1</v>
      </c>
      <c r="F143" s="520">
        <f>'10 Gillies Street'!AB64</f>
        <v>9314.5898684799995</v>
      </c>
      <c r="G143" s="521">
        <f t="shared" si="28"/>
        <v>5906.9258684799997</v>
      </c>
      <c r="H143" s="522">
        <f>'10 Gillies Street'!AC64</f>
        <v>0.36584155052616174</v>
      </c>
      <c r="I143" s="523">
        <f>'10 Gillies Street'!AD64</f>
        <v>3407.6639999999998</v>
      </c>
      <c r="J143" s="517">
        <v>0</v>
      </c>
      <c r="K143" s="517">
        <v>0</v>
      </c>
      <c r="L143" s="517">
        <v>2315</v>
      </c>
      <c r="M143" s="517">
        <v>0</v>
      </c>
      <c r="N143" s="517">
        <v>0</v>
      </c>
      <c r="O143" s="517">
        <v>0</v>
      </c>
      <c r="P143" s="517">
        <v>0</v>
      </c>
      <c r="Q143" s="517">
        <v>992.08</v>
      </c>
      <c r="R143" s="517">
        <v>1307.5</v>
      </c>
      <c r="S143" s="517">
        <v>0</v>
      </c>
      <c r="T143" s="517"/>
      <c r="U143" s="517"/>
      <c r="V143" s="517">
        <f t="shared" si="29"/>
        <v>4614.58</v>
      </c>
      <c r="W143" s="524">
        <f t="shared" si="30"/>
        <v>-1206.9160000000002</v>
      </c>
    </row>
    <row r="144" spans="1:23" x14ac:dyDescent="0.25">
      <c r="A144" s="534" t="s">
        <v>312</v>
      </c>
      <c r="B144" s="643">
        <v>11983</v>
      </c>
      <c r="C144" s="517">
        <f>'10 Gillies Street'!T65</f>
        <v>870.32231999999999</v>
      </c>
      <c r="D144" s="518">
        <f>'10 Gillies Street'!Y65</f>
        <v>870.32231999999999</v>
      </c>
      <c r="E144" s="519">
        <f>'10 Gillies Street'!AA65</f>
        <v>1</v>
      </c>
      <c r="F144" s="520">
        <f>'10 Gillies Street'!AB65</f>
        <v>870.32231999999999</v>
      </c>
      <c r="G144" s="521">
        <f t="shared" si="28"/>
        <v>0</v>
      </c>
      <c r="H144" s="522">
        <f>'10 Gillies Street'!AC65</f>
        <v>1</v>
      </c>
      <c r="I144" s="523">
        <f>'10 Gillies Street'!AD65</f>
        <v>870.32231999999999</v>
      </c>
      <c r="J144" s="517"/>
      <c r="K144" s="517"/>
      <c r="L144" s="517"/>
      <c r="M144" s="517"/>
      <c r="N144" s="517"/>
      <c r="O144" s="517"/>
      <c r="P144" s="517"/>
      <c r="Q144" s="517"/>
      <c r="R144" s="517"/>
      <c r="S144" s="517"/>
      <c r="T144" s="517"/>
      <c r="U144" s="517"/>
      <c r="V144" s="517">
        <f t="shared" si="29"/>
        <v>0</v>
      </c>
      <c r="W144" s="524">
        <f t="shared" si="30"/>
        <v>870.32231999999999</v>
      </c>
    </row>
    <row r="145" spans="1:23" x14ac:dyDescent="0.25">
      <c r="A145" s="534"/>
      <c r="B145" s="643"/>
      <c r="C145" s="517"/>
      <c r="D145" s="518"/>
      <c r="E145" s="519"/>
      <c r="F145" s="520"/>
      <c r="G145" s="521"/>
      <c r="H145" s="522"/>
      <c r="I145" s="523"/>
      <c r="J145" s="517"/>
      <c r="K145" s="517"/>
      <c r="L145" s="517"/>
      <c r="M145" s="517"/>
      <c r="N145" s="517"/>
      <c r="O145" s="517"/>
      <c r="P145" s="517"/>
      <c r="Q145" s="517"/>
      <c r="R145" s="517"/>
      <c r="S145" s="517"/>
      <c r="T145" s="517"/>
      <c r="U145" s="517"/>
      <c r="V145" s="517"/>
      <c r="W145" s="524"/>
    </row>
    <row r="146" spans="1:23" s="132" customFormat="1" x14ac:dyDescent="0.25">
      <c r="A146" s="525" t="s">
        <v>514</v>
      </c>
      <c r="B146" s="642"/>
      <c r="C146" s="526"/>
      <c r="D146" s="527"/>
      <c r="E146" s="528"/>
      <c r="F146" s="529"/>
      <c r="G146" s="530"/>
      <c r="H146" s="531"/>
      <c r="I146" s="532"/>
      <c r="J146" s="526"/>
      <c r="K146" s="526"/>
      <c r="L146" s="526"/>
      <c r="M146" s="526"/>
      <c r="N146" s="526"/>
      <c r="O146" s="526"/>
      <c r="P146" s="526"/>
      <c r="Q146" s="526"/>
      <c r="R146" s="526"/>
      <c r="S146" s="517"/>
      <c r="T146" s="526"/>
      <c r="U146" s="526"/>
      <c r="V146" s="526"/>
      <c r="W146" s="533"/>
    </row>
    <row r="147" spans="1:23" x14ac:dyDescent="0.25">
      <c r="A147" s="534" t="s">
        <v>372</v>
      </c>
      <c r="B147" s="643">
        <v>13376</v>
      </c>
      <c r="C147" s="517">
        <f>'17 Ascham Street'!T83</f>
        <v>399.99552</v>
      </c>
      <c r="D147" s="518">
        <f>'17 Ascham Street'!Y83</f>
        <v>399.99552</v>
      </c>
      <c r="E147" s="519">
        <f>'17 Ascham Street'!AA83</f>
        <v>1</v>
      </c>
      <c r="F147" s="520">
        <f>'17 Ascham Street'!AB83</f>
        <v>399.99552</v>
      </c>
      <c r="G147" s="521">
        <f t="shared" ref="G147:G155" si="31">F147-I147</f>
        <v>0</v>
      </c>
      <c r="H147" s="522">
        <f>'17 Ascham Street'!AC83</f>
        <v>1</v>
      </c>
      <c r="I147" s="523">
        <f>'17 Ascham Street'!AD83</f>
        <v>399.99552</v>
      </c>
      <c r="J147" s="517">
        <v>0</v>
      </c>
      <c r="K147" s="517">
        <v>0</v>
      </c>
      <c r="L147" s="517">
        <v>0</v>
      </c>
      <c r="M147" s="517">
        <v>0</v>
      </c>
      <c r="N147" s="517">
        <v>0</v>
      </c>
      <c r="O147" s="517">
        <v>0</v>
      </c>
      <c r="P147" s="517">
        <v>0</v>
      </c>
      <c r="Q147" s="517">
        <v>400</v>
      </c>
      <c r="R147" s="517">
        <v>0</v>
      </c>
      <c r="S147" s="517">
        <v>0</v>
      </c>
      <c r="T147" s="517"/>
      <c r="U147" s="517"/>
      <c r="V147" s="517">
        <f t="shared" ref="V147:V155" si="32">SUM(J147:U147)</f>
        <v>400</v>
      </c>
      <c r="W147" s="524">
        <f t="shared" si="30"/>
        <v>-4.4800000000009277E-3</v>
      </c>
    </row>
    <row r="148" spans="1:23" x14ac:dyDescent="0.25">
      <c r="A148" s="534" t="s">
        <v>308</v>
      </c>
      <c r="B148" s="643">
        <v>743</v>
      </c>
      <c r="C148" s="517">
        <f>'17 Ascham Street'!T84</f>
        <v>222.29999999999998</v>
      </c>
      <c r="D148" s="518">
        <f>'17 Ascham Street'!Y84</f>
        <v>1666.9</v>
      </c>
      <c r="E148" s="519">
        <f>'17 Ascham Street'!AA84</f>
        <v>0.40008398824164615</v>
      </c>
      <c r="F148" s="520">
        <f>'17 Ascham Street'!AB84</f>
        <v>666.9</v>
      </c>
      <c r="G148" s="521">
        <f t="shared" si="31"/>
        <v>444.6</v>
      </c>
      <c r="H148" s="522">
        <f>'17 Ascham Street'!AC84</f>
        <v>0.13336132941388204</v>
      </c>
      <c r="I148" s="523">
        <f>'17 Ascham Street'!AD84</f>
        <v>222.29999999999998</v>
      </c>
      <c r="J148" s="517">
        <v>0</v>
      </c>
      <c r="K148" s="517">
        <v>0</v>
      </c>
      <c r="L148" s="517">
        <v>0</v>
      </c>
      <c r="M148" s="517">
        <v>222.3</v>
      </c>
      <c r="N148" s="517">
        <v>0</v>
      </c>
      <c r="O148" s="517">
        <v>0</v>
      </c>
      <c r="P148" s="517">
        <v>0</v>
      </c>
      <c r="Q148" s="517">
        <v>0</v>
      </c>
      <c r="R148" s="517">
        <v>0</v>
      </c>
      <c r="S148" s="517">
        <v>0</v>
      </c>
      <c r="T148" s="517"/>
      <c r="U148" s="517"/>
      <c r="V148" s="517">
        <f t="shared" si="32"/>
        <v>222.3</v>
      </c>
      <c r="W148" s="524">
        <f t="shared" si="30"/>
        <v>0</v>
      </c>
    </row>
    <row r="149" spans="1:23" x14ac:dyDescent="0.25">
      <c r="A149" s="534" t="s">
        <v>285</v>
      </c>
      <c r="B149" s="643">
        <v>745</v>
      </c>
      <c r="C149" s="517">
        <f>'17 Ascham Street'!T85</f>
        <v>490.28563200000002</v>
      </c>
      <c r="D149" s="518">
        <f>'17 Ascham Street'!Y85</f>
        <v>490.28563200000002</v>
      </c>
      <c r="E149" s="519">
        <f>'17 Ascham Street'!AA85</f>
        <v>0</v>
      </c>
      <c r="F149" s="520">
        <f>'17 Ascham Street'!AB85</f>
        <v>0</v>
      </c>
      <c r="G149" s="521">
        <f t="shared" si="31"/>
        <v>0</v>
      </c>
      <c r="H149" s="522">
        <f>'17 Ascham Street'!AC85</f>
        <v>0</v>
      </c>
      <c r="I149" s="523">
        <f>'17 Ascham Street'!AD85</f>
        <v>0</v>
      </c>
      <c r="J149" s="517"/>
      <c r="K149" s="517"/>
      <c r="L149" s="517"/>
      <c r="M149" s="517"/>
      <c r="N149" s="517"/>
      <c r="O149" s="517"/>
      <c r="P149" s="517"/>
      <c r="Q149" s="517"/>
      <c r="R149" s="517"/>
      <c r="S149" s="517"/>
      <c r="T149" s="517"/>
      <c r="U149" s="517"/>
      <c r="V149" s="517">
        <f t="shared" si="32"/>
        <v>0</v>
      </c>
      <c r="W149" s="524">
        <f t="shared" si="30"/>
        <v>0</v>
      </c>
    </row>
    <row r="150" spans="1:23" x14ac:dyDescent="0.25">
      <c r="A150" s="534" t="s">
        <v>189</v>
      </c>
      <c r="B150" s="643">
        <v>749</v>
      </c>
      <c r="C150" s="517">
        <f>'17 Ascham Street'!T86</f>
        <v>639.10199999999998</v>
      </c>
      <c r="D150" s="518">
        <f>'17 Ascham Street'!Y86</f>
        <v>639.10199999999998</v>
      </c>
      <c r="E150" s="519">
        <f>'17 Ascham Street'!AA86</f>
        <v>1</v>
      </c>
      <c r="F150" s="520">
        <f>'17 Ascham Street'!AB86</f>
        <v>639.10199999999998</v>
      </c>
      <c r="G150" s="521">
        <f t="shared" si="31"/>
        <v>58.377000000000066</v>
      </c>
      <c r="H150" s="522">
        <f>'17 Ascham Street'!AC86</f>
        <v>0.90865777293765304</v>
      </c>
      <c r="I150" s="523">
        <f>'17 Ascham Street'!AD86</f>
        <v>580.72499999999991</v>
      </c>
      <c r="J150" s="517">
        <v>0</v>
      </c>
      <c r="K150" s="517">
        <v>0</v>
      </c>
      <c r="L150" s="517">
        <v>0</v>
      </c>
      <c r="M150" s="517">
        <v>0</v>
      </c>
      <c r="N150" s="517">
        <v>0</v>
      </c>
      <c r="O150" s="517">
        <v>122.35</v>
      </c>
      <c r="P150" s="517">
        <v>122.35</v>
      </c>
      <c r="Q150" s="517">
        <v>901.53</v>
      </c>
      <c r="R150" s="517">
        <v>111.88</v>
      </c>
      <c r="S150" s="517">
        <v>0</v>
      </c>
      <c r="T150" s="517"/>
      <c r="U150" s="517"/>
      <c r="V150" s="517">
        <f t="shared" si="32"/>
        <v>1258.1100000000001</v>
      </c>
      <c r="W150" s="524">
        <f t="shared" si="30"/>
        <v>-677.38500000000022</v>
      </c>
    </row>
    <row r="151" spans="1:23" x14ac:dyDescent="0.25">
      <c r="A151" s="534" t="s">
        <v>72</v>
      </c>
      <c r="B151" s="643">
        <v>750</v>
      </c>
      <c r="C151" s="517">
        <f>'17 Ascham Street'!T87</f>
        <v>1222.4000000000001</v>
      </c>
      <c r="D151" s="518">
        <f>'17 Ascham Street'!Y87</f>
        <v>22560.718500000003</v>
      </c>
      <c r="E151" s="519">
        <f>'17 Ascham Street'!AA87</f>
        <v>1</v>
      </c>
      <c r="F151" s="520">
        <f>'17 Ascham Street'!AB87</f>
        <v>22560.718500000003</v>
      </c>
      <c r="G151" s="521">
        <f t="shared" si="31"/>
        <v>17072.846500000003</v>
      </c>
      <c r="H151" s="522">
        <f>'17 Ascham Street'!AC87</f>
        <v>0.24324899049646845</v>
      </c>
      <c r="I151" s="523">
        <f>'17 Ascham Street'!AD87</f>
        <v>5487.8720000000003</v>
      </c>
      <c r="J151" s="517">
        <v>0</v>
      </c>
      <c r="K151" s="517">
        <v>0</v>
      </c>
      <c r="L151" s="517">
        <v>0</v>
      </c>
      <c r="M151" s="517">
        <v>0</v>
      </c>
      <c r="N151" s="517">
        <v>366.72</v>
      </c>
      <c r="O151" s="517">
        <v>0</v>
      </c>
      <c r="P151" s="517">
        <v>0.03</v>
      </c>
      <c r="Q151" s="517">
        <v>4610.16</v>
      </c>
      <c r="R151" s="517">
        <v>0</v>
      </c>
      <c r="S151" s="517">
        <v>53.5</v>
      </c>
      <c r="T151" s="517"/>
      <c r="U151" s="517"/>
      <c r="V151" s="517">
        <f t="shared" si="32"/>
        <v>5030.41</v>
      </c>
      <c r="W151" s="524">
        <f t="shared" si="30"/>
        <v>457.46200000000044</v>
      </c>
    </row>
    <row r="152" spans="1:23" x14ac:dyDescent="0.25">
      <c r="A152" s="534" t="s">
        <v>164</v>
      </c>
      <c r="B152" s="643">
        <v>753</v>
      </c>
      <c r="C152" s="517">
        <f>'17 Ascham Street'!T88</f>
        <v>1262.7305999999999</v>
      </c>
      <c r="D152" s="518">
        <f>'17 Ascham Street'!Y88</f>
        <v>3224.6209150000004</v>
      </c>
      <c r="E152" s="519">
        <f>'17 Ascham Street'!AA88</f>
        <v>1</v>
      </c>
      <c r="F152" s="520">
        <f>'17 Ascham Street'!AB88</f>
        <v>3224.6209150000004</v>
      </c>
      <c r="G152" s="521">
        <f t="shared" si="31"/>
        <v>0</v>
      </c>
      <c r="H152" s="522">
        <f>'17 Ascham Street'!AC88</f>
        <v>1</v>
      </c>
      <c r="I152" s="523">
        <f>'17 Ascham Street'!AD88</f>
        <v>3224.6209150000004</v>
      </c>
      <c r="J152" s="517">
        <v>0</v>
      </c>
      <c r="K152" s="517">
        <v>0</v>
      </c>
      <c r="L152" s="517">
        <v>0</v>
      </c>
      <c r="M152" s="517">
        <v>0</v>
      </c>
      <c r="N152" s="517">
        <v>0</v>
      </c>
      <c r="O152" s="517">
        <v>0</v>
      </c>
      <c r="P152" s="517">
        <v>0</v>
      </c>
      <c r="Q152" s="517">
        <v>3224.62</v>
      </c>
      <c r="R152" s="517">
        <v>0</v>
      </c>
      <c r="S152" s="517">
        <v>0</v>
      </c>
      <c r="T152" s="517"/>
      <c r="U152" s="517"/>
      <c r="V152" s="517">
        <f t="shared" si="32"/>
        <v>3224.62</v>
      </c>
      <c r="W152" s="524">
        <f t="shared" si="30"/>
        <v>9.1500000053201802E-4</v>
      </c>
    </row>
    <row r="153" spans="1:23" x14ac:dyDescent="0.25">
      <c r="A153" s="534" t="s">
        <v>24</v>
      </c>
      <c r="B153" s="643">
        <v>742</v>
      </c>
      <c r="C153" s="517">
        <f>'17 Ascham Street'!T89</f>
        <v>3999.8904000000002</v>
      </c>
      <c r="D153" s="518">
        <f>'17 Ascham Street'!Y89</f>
        <v>17724.700489980001</v>
      </c>
      <c r="E153" s="519">
        <f>'17 Ascham Street'!AA89</f>
        <v>1</v>
      </c>
      <c r="F153" s="520">
        <f>'17 Ascham Street'!AB89</f>
        <v>17724.700489980001</v>
      </c>
      <c r="G153" s="521">
        <f t="shared" si="31"/>
        <v>12758.238489980002</v>
      </c>
      <c r="H153" s="522">
        <f>'17 Ascham Street'!AC89</f>
        <v>0.28020005205772613</v>
      </c>
      <c r="I153" s="523">
        <f>'17 Ascham Street'!AD89</f>
        <v>4966.4620000000004</v>
      </c>
      <c r="J153" s="517">
        <v>0</v>
      </c>
      <c r="K153" s="517">
        <v>0</v>
      </c>
      <c r="L153" s="517">
        <v>0</v>
      </c>
      <c r="M153" s="517">
        <v>2799.92</v>
      </c>
      <c r="N153" s="517">
        <v>0</v>
      </c>
      <c r="O153" s="517">
        <v>0</v>
      </c>
      <c r="P153" s="517">
        <v>0</v>
      </c>
      <c r="Q153" s="517">
        <v>109.72</v>
      </c>
      <c r="R153" s="517">
        <v>2269.7600000000002</v>
      </c>
      <c r="S153" s="517">
        <v>0</v>
      </c>
      <c r="T153" s="517"/>
      <c r="U153" s="517"/>
      <c r="V153" s="517">
        <f t="shared" si="32"/>
        <v>5179.3999999999996</v>
      </c>
      <c r="W153" s="524">
        <f t="shared" si="30"/>
        <v>-212.93799999999919</v>
      </c>
    </row>
    <row r="154" spans="1:23" x14ac:dyDescent="0.25">
      <c r="A154" s="534" t="s">
        <v>312</v>
      </c>
      <c r="B154" s="643">
        <v>748</v>
      </c>
      <c r="C154" s="517">
        <f>'17 Ascham Street'!T90</f>
        <v>1109.41975</v>
      </c>
      <c r="D154" s="518">
        <f>'17 Ascham Street'!Y90</f>
        <v>1109.41975</v>
      </c>
      <c r="E154" s="519">
        <f>'17 Ascham Street'!AA90</f>
        <v>0</v>
      </c>
      <c r="F154" s="520">
        <f>'17 Ascham Street'!AB90</f>
        <v>0</v>
      </c>
      <c r="G154" s="521">
        <f t="shared" si="31"/>
        <v>0</v>
      </c>
      <c r="H154" s="522">
        <f>'17 Ascham Street'!AC90</f>
        <v>0</v>
      </c>
      <c r="I154" s="523">
        <f>'17 Ascham Street'!AD90</f>
        <v>0</v>
      </c>
      <c r="J154" s="517"/>
      <c r="K154" s="517"/>
      <c r="L154" s="517"/>
      <c r="M154" s="517"/>
      <c r="N154" s="517"/>
      <c r="O154" s="517"/>
      <c r="P154" s="517"/>
      <c r="Q154" s="517"/>
      <c r="R154" s="517"/>
      <c r="S154" s="517"/>
      <c r="T154" s="517"/>
      <c r="U154" s="517"/>
      <c r="V154" s="517">
        <f t="shared" si="32"/>
        <v>0</v>
      </c>
      <c r="W154" s="524">
        <f t="shared" si="30"/>
        <v>0</v>
      </c>
    </row>
    <row r="155" spans="1:23" x14ac:dyDescent="0.25">
      <c r="A155" s="534" t="s">
        <v>341</v>
      </c>
      <c r="B155" s="643">
        <v>13033</v>
      </c>
      <c r="C155" s="517">
        <f>'17 Ascham Street'!T91</f>
        <v>2824.7906149999999</v>
      </c>
      <c r="D155" s="518">
        <f>'17 Ascham Street'!Y91</f>
        <v>2824.7906149999999</v>
      </c>
      <c r="E155" s="519">
        <f>'17 Ascham Street'!AA91</f>
        <v>0</v>
      </c>
      <c r="F155" s="520">
        <f>'17 Ascham Street'!AB91</f>
        <v>0</v>
      </c>
      <c r="G155" s="521">
        <f t="shared" si="31"/>
        <v>0</v>
      </c>
      <c r="H155" s="522">
        <f>'17 Ascham Street'!AC91</f>
        <v>0</v>
      </c>
      <c r="I155" s="523">
        <f>'17 Ascham Street'!AD91</f>
        <v>0</v>
      </c>
      <c r="J155" s="517"/>
      <c r="K155" s="517"/>
      <c r="L155" s="517"/>
      <c r="M155" s="517"/>
      <c r="N155" s="517"/>
      <c r="O155" s="517"/>
      <c r="P155" s="517"/>
      <c r="Q155" s="517"/>
      <c r="R155" s="517"/>
      <c r="S155" s="517"/>
      <c r="T155" s="517"/>
      <c r="U155" s="517"/>
      <c r="V155" s="517">
        <f t="shared" si="32"/>
        <v>0</v>
      </c>
      <c r="W155" s="524">
        <f t="shared" si="30"/>
        <v>0</v>
      </c>
    </row>
    <row r="156" spans="1:23" x14ac:dyDescent="0.25">
      <c r="A156" s="534"/>
      <c r="B156" s="643"/>
      <c r="C156" s="517"/>
      <c r="D156" s="518"/>
      <c r="E156" s="519"/>
      <c r="F156" s="520"/>
      <c r="G156" s="521"/>
      <c r="H156" s="522"/>
      <c r="I156" s="523"/>
      <c r="J156" s="517"/>
      <c r="K156" s="517"/>
      <c r="L156" s="517"/>
      <c r="M156" s="517"/>
      <c r="N156" s="517"/>
      <c r="O156" s="517"/>
      <c r="P156" s="517"/>
      <c r="Q156" s="517"/>
      <c r="R156" s="517"/>
      <c r="S156" s="517"/>
      <c r="T156" s="517"/>
      <c r="U156" s="517"/>
      <c r="V156" s="517"/>
      <c r="W156" s="524"/>
    </row>
    <row r="157" spans="1:23" s="132" customFormat="1" x14ac:dyDescent="0.25">
      <c r="A157" s="525" t="s">
        <v>515</v>
      </c>
      <c r="B157" s="642"/>
      <c r="C157" s="526"/>
      <c r="D157" s="527"/>
      <c r="E157" s="528"/>
      <c r="F157" s="529"/>
      <c r="G157" s="530"/>
      <c r="H157" s="531"/>
      <c r="I157" s="532"/>
      <c r="J157" s="526"/>
      <c r="K157" s="526"/>
      <c r="L157" s="526"/>
      <c r="M157" s="526"/>
      <c r="N157" s="526"/>
      <c r="O157" s="526"/>
      <c r="P157" s="526"/>
      <c r="Q157" s="526"/>
      <c r="R157" s="526"/>
      <c r="S157" s="517"/>
      <c r="T157" s="526"/>
      <c r="U157" s="526"/>
      <c r="V157" s="526"/>
      <c r="W157" s="533"/>
    </row>
    <row r="158" spans="1:23" x14ac:dyDescent="0.25">
      <c r="A158" s="534" t="s">
        <v>372</v>
      </c>
      <c r="B158" s="643">
        <v>13382</v>
      </c>
      <c r="C158" s="517">
        <f>'13 Doynton Street'!T72</f>
        <v>399.99552</v>
      </c>
      <c r="D158" s="518">
        <f>'13 Doynton Street'!Y72</f>
        <v>399.99552</v>
      </c>
      <c r="E158" s="519">
        <f>'13 Doynton Street'!AA72</f>
        <v>0</v>
      </c>
      <c r="F158" s="520">
        <f>'13 Doynton Street'!AB72</f>
        <v>0</v>
      </c>
      <c r="G158" s="521">
        <f t="shared" ref="G158:G167" si="33">F158-I158</f>
        <v>0</v>
      </c>
      <c r="H158" s="522">
        <f>'13 Doynton Street'!AC72</f>
        <v>0</v>
      </c>
      <c r="I158" s="523">
        <f>'13 Doynton Street'!AD72</f>
        <v>0</v>
      </c>
      <c r="J158" s="517"/>
      <c r="K158" s="517"/>
      <c r="L158" s="517"/>
      <c r="M158" s="517"/>
      <c r="N158" s="517"/>
      <c r="O158" s="517"/>
      <c r="P158" s="517"/>
      <c r="Q158" s="517"/>
      <c r="R158" s="517"/>
      <c r="S158" s="517"/>
      <c r="T158" s="517"/>
      <c r="U158" s="517"/>
      <c r="V158" s="517">
        <f t="shared" ref="V158:V167" si="34">SUM(J158:U158)</f>
        <v>0</v>
      </c>
      <c r="W158" s="524">
        <f t="shared" si="30"/>
        <v>0</v>
      </c>
    </row>
    <row r="159" spans="1:23" x14ac:dyDescent="0.25">
      <c r="A159" s="534" t="s">
        <v>308</v>
      </c>
      <c r="B159" s="643">
        <v>953</v>
      </c>
      <c r="C159" s="517">
        <f>'13 Doynton Street'!T73</f>
        <v>222.29999999999998</v>
      </c>
      <c r="D159" s="518">
        <f>'13 Doynton Street'!Y73</f>
        <v>444.59999999999997</v>
      </c>
      <c r="E159" s="519">
        <f>'13 Doynton Street'!AA73</f>
        <v>1</v>
      </c>
      <c r="F159" s="520">
        <f>'13 Doynton Street'!AB73</f>
        <v>444.59999999999997</v>
      </c>
      <c r="G159" s="521">
        <f t="shared" si="33"/>
        <v>222.29999999999998</v>
      </c>
      <c r="H159" s="522">
        <f>'13 Doynton Street'!AC73</f>
        <v>0.5</v>
      </c>
      <c r="I159" s="523">
        <f>'13 Doynton Street'!AD73</f>
        <v>222.29999999999998</v>
      </c>
      <c r="J159" s="517">
        <v>0</v>
      </c>
      <c r="K159" s="517">
        <v>0</v>
      </c>
      <c r="L159" s="517">
        <v>0</v>
      </c>
      <c r="M159" s="517">
        <v>222.3</v>
      </c>
      <c r="N159" s="517">
        <v>0</v>
      </c>
      <c r="O159" s="517">
        <v>0</v>
      </c>
      <c r="P159" s="517">
        <v>0</v>
      </c>
      <c r="Q159" s="517">
        <v>0</v>
      </c>
      <c r="R159" s="517">
        <v>0</v>
      </c>
      <c r="S159" s="517">
        <v>0</v>
      </c>
      <c r="T159" s="517"/>
      <c r="U159" s="517"/>
      <c r="V159" s="517">
        <f t="shared" si="34"/>
        <v>222.3</v>
      </c>
      <c r="W159" s="524">
        <f t="shared" si="30"/>
        <v>0</v>
      </c>
    </row>
    <row r="160" spans="1:23" x14ac:dyDescent="0.25">
      <c r="A160" s="534" t="s">
        <v>285</v>
      </c>
      <c r="B160" s="643">
        <v>955</v>
      </c>
      <c r="C160" s="517">
        <f>'13 Doynton Street'!T74</f>
        <v>0</v>
      </c>
      <c r="D160" s="518">
        <f>'13 Doynton Street'!Y74</f>
        <v>0</v>
      </c>
      <c r="E160" s="519" t="e">
        <f>'13 Doynton Street'!AA74</f>
        <v>#DIV/0!</v>
      </c>
      <c r="F160" s="520">
        <f>'13 Doynton Street'!AB74</f>
        <v>0</v>
      </c>
      <c r="G160" s="521">
        <f t="shared" si="33"/>
        <v>0</v>
      </c>
      <c r="H160" s="522" t="e">
        <f>'13 Doynton Street'!AC74</f>
        <v>#DIV/0!</v>
      </c>
      <c r="I160" s="523">
        <f>'13 Doynton Street'!AD74</f>
        <v>0</v>
      </c>
      <c r="J160" s="517"/>
      <c r="K160" s="517"/>
      <c r="L160" s="517"/>
      <c r="M160" s="517"/>
      <c r="N160" s="517"/>
      <c r="O160" s="517"/>
      <c r="P160" s="517"/>
      <c r="Q160" s="517"/>
      <c r="R160" s="517"/>
      <c r="S160" s="517"/>
      <c r="T160" s="517"/>
      <c r="U160" s="517"/>
      <c r="V160" s="517">
        <f t="shared" si="34"/>
        <v>0</v>
      </c>
      <c r="W160" s="524">
        <f t="shared" si="30"/>
        <v>0</v>
      </c>
    </row>
    <row r="161" spans="1:23" x14ac:dyDescent="0.25">
      <c r="A161" s="534" t="s">
        <v>189</v>
      </c>
      <c r="B161" s="643">
        <v>959</v>
      </c>
      <c r="C161" s="517">
        <f>'13 Doynton Street'!T75</f>
        <v>1294.6544999999999</v>
      </c>
      <c r="D161" s="518">
        <f>'13 Doynton Street'!Y75</f>
        <v>1911.3032499999999</v>
      </c>
      <c r="E161" s="519">
        <f>'13 Doynton Street'!AA75</f>
        <v>0.92702989439273953</v>
      </c>
      <c r="F161" s="520">
        <f>'13 Doynton Street'!AB75</f>
        <v>1771.8352499999999</v>
      </c>
      <c r="G161" s="521">
        <f t="shared" si="33"/>
        <v>0</v>
      </c>
      <c r="H161" s="522">
        <f>'13 Doynton Street'!AC75</f>
        <v>0.92702989439273953</v>
      </c>
      <c r="I161" s="523">
        <f>'13 Doynton Street'!AD75</f>
        <v>1771.8352499999999</v>
      </c>
      <c r="J161" s="517">
        <v>0</v>
      </c>
      <c r="K161" s="517">
        <v>0</v>
      </c>
      <c r="L161" s="517">
        <v>0</v>
      </c>
      <c r="M161" s="517">
        <v>0</v>
      </c>
      <c r="N161" s="517">
        <v>0</v>
      </c>
      <c r="O161" s="517">
        <v>0</v>
      </c>
      <c r="P161" s="517">
        <v>1155.19</v>
      </c>
      <c r="Q161" s="517">
        <v>0</v>
      </c>
      <c r="R161" s="517">
        <v>816.65</v>
      </c>
      <c r="S161" s="517">
        <v>139.44999999999999</v>
      </c>
      <c r="T161" s="517"/>
      <c r="U161" s="517"/>
      <c r="V161" s="517">
        <f t="shared" si="34"/>
        <v>2111.29</v>
      </c>
      <c r="W161" s="524">
        <f t="shared" si="30"/>
        <v>-339.4547500000001</v>
      </c>
    </row>
    <row r="162" spans="1:23" x14ac:dyDescent="0.25">
      <c r="A162" s="534" t="s">
        <v>72</v>
      </c>
      <c r="B162" s="643">
        <v>960</v>
      </c>
      <c r="C162" s="517">
        <f>'13 Doynton Street'!T76</f>
        <v>916.8</v>
      </c>
      <c r="D162" s="518">
        <f>'13 Doynton Street'!Y76</f>
        <v>3254.8900000000003</v>
      </c>
      <c r="E162" s="519">
        <f>'13 Doynton Street'!AA76</f>
        <v>0.8463849776797373</v>
      </c>
      <c r="F162" s="520">
        <f>'13 Doynton Street'!AB76</f>
        <v>2754.8900000000003</v>
      </c>
      <c r="G162" s="521">
        <f t="shared" si="33"/>
        <v>919.00000000000023</v>
      </c>
      <c r="H162" s="522">
        <f>'13 Doynton Street'!AC76</f>
        <v>0.56404056665509428</v>
      </c>
      <c r="I162" s="523">
        <f>'13 Doynton Street'!AD76</f>
        <v>1835.89</v>
      </c>
      <c r="J162" s="517">
        <v>0</v>
      </c>
      <c r="K162" s="517">
        <v>0</v>
      </c>
      <c r="L162" s="517">
        <v>0</v>
      </c>
      <c r="M162" s="517">
        <v>916.8</v>
      </c>
      <c r="N162" s="517">
        <v>0</v>
      </c>
      <c r="O162" s="517">
        <v>0</v>
      </c>
      <c r="P162" s="517">
        <v>0</v>
      </c>
      <c r="Q162" s="517">
        <v>552.97</v>
      </c>
      <c r="R162" s="517">
        <v>366.12</v>
      </c>
      <c r="S162" s="517">
        <v>0</v>
      </c>
      <c r="T162" s="517"/>
      <c r="U162" s="517"/>
      <c r="V162" s="517">
        <f t="shared" si="34"/>
        <v>1835.8899999999999</v>
      </c>
      <c r="W162" s="524">
        <f t="shared" si="30"/>
        <v>0</v>
      </c>
    </row>
    <row r="163" spans="1:23" x14ac:dyDescent="0.25">
      <c r="A163" s="534" t="s">
        <v>164</v>
      </c>
      <c r="B163" s="643">
        <v>963</v>
      </c>
      <c r="C163" s="517">
        <f>'13 Doynton Street'!T77</f>
        <v>367.18829999999997</v>
      </c>
      <c r="D163" s="518">
        <f>'13 Doynton Street'!Y77</f>
        <v>5520.2717700000003</v>
      </c>
      <c r="E163" s="519">
        <f>'13 Doynton Street'!AA77</f>
        <v>0.36924844553441255</v>
      </c>
      <c r="F163" s="520">
        <f>'13 Doynton Street'!AB77</f>
        <v>2038.3517700000002</v>
      </c>
      <c r="G163" s="521">
        <f t="shared" si="33"/>
        <v>0</v>
      </c>
      <c r="H163" s="522">
        <f>'13 Doynton Street'!AC77</f>
        <v>0.36924844553441255</v>
      </c>
      <c r="I163" s="523">
        <f>'13 Doynton Street'!AD77</f>
        <v>2038.3517700000002</v>
      </c>
      <c r="J163" s="517">
        <v>0</v>
      </c>
      <c r="K163" s="517">
        <v>0</v>
      </c>
      <c r="L163" s="517">
        <v>0</v>
      </c>
      <c r="M163" s="517">
        <v>0</v>
      </c>
      <c r="N163" s="517">
        <v>0</v>
      </c>
      <c r="O163" s="517">
        <v>0</v>
      </c>
      <c r="P163" s="517">
        <v>367.19</v>
      </c>
      <c r="Q163" s="517">
        <v>1371.16</v>
      </c>
      <c r="R163" s="517">
        <v>0</v>
      </c>
      <c r="S163" s="517">
        <v>0</v>
      </c>
      <c r="T163" s="517"/>
      <c r="U163" s="517"/>
      <c r="V163" s="517">
        <f t="shared" si="34"/>
        <v>1738.3500000000001</v>
      </c>
      <c r="W163" s="524">
        <f t="shared" si="30"/>
        <v>300.00177000000008</v>
      </c>
    </row>
    <row r="164" spans="1:23" x14ac:dyDescent="0.25">
      <c r="A164" s="534" t="s">
        <v>24</v>
      </c>
      <c r="B164" s="643">
        <v>952</v>
      </c>
      <c r="C164" s="517">
        <f>'13 Doynton Street'!T78</f>
        <v>1681.9879999999998</v>
      </c>
      <c r="D164" s="518">
        <f>'13 Doynton Street'!Y78</f>
        <v>17917.293781840002</v>
      </c>
      <c r="E164" s="519">
        <f>'13 Doynton Street'!AA78</f>
        <v>1</v>
      </c>
      <c r="F164" s="520">
        <f>'13 Doynton Street'!AB78</f>
        <v>17917.293781840002</v>
      </c>
      <c r="G164" s="521">
        <f t="shared" si="33"/>
        <v>12010.247781840002</v>
      </c>
      <c r="H164" s="522">
        <f>'13 Doynton Street'!AC78</f>
        <v>0.32968405116999655</v>
      </c>
      <c r="I164" s="523">
        <f>'13 Doynton Street'!AD78</f>
        <v>5907.0460000000003</v>
      </c>
      <c r="J164" s="517">
        <v>1177.4000000000001</v>
      </c>
      <c r="K164" s="517">
        <v>0</v>
      </c>
      <c r="L164" s="517">
        <v>0</v>
      </c>
      <c r="M164" s="517">
        <v>0</v>
      </c>
      <c r="N164" s="517">
        <v>0</v>
      </c>
      <c r="O164" s="517">
        <v>0</v>
      </c>
      <c r="P164" s="517">
        <v>0</v>
      </c>
      <c r="Q164" s="517">
        <v>4214.3</v>
      </c>
      <c r="R164" s="517">
        <v>1129.04</v>
      </c>
      <c r="S164" s="517">
        <v>0</v>
      </c>
      <c r="T164" s="517"/>
      <c r="U164" s="517"/>
      <c r="V164" s="517">
        <f t="shared" si="34"/>
        <v>6520.7400000000007</v>
      </c>
      <c r="W164" s="524">
        <f t="shared" si="30"/>
        <v>-613.69400000000041</v>
      </c>
    </row>
    <row r="165" spans="1:23" x14ac:dyDescent="0.25">
      <c r="A165" s="534" t="s">
        <v>312</v>
      </c>
      <c r="B165" s="643">
        <v>958</v>
      </c>
      <c r="C165" s="517">
        <f>'13 Doynton Street'!T79</f>
        <v>0</v>
      </c>
      <c r="D165" s="518">
        <f>'13 Doynton Street'!Y79</f>
        <v>0</v>
      </c>
      <c r="E165" s="519" t="e">
        <f>'13 Doynton Street'!AA79</f>
        <v>#DIV/0!</v>
      </c>
      <c r="F165" s="520">
        <f>'13 Doynton Street'!AB79</f>
        <v>0</v>
      </c>
      <c r="G165" s="521">
        <f t="shared" si="33"/>
        <v>0</v>
      </c>
      <c r="H165" s="522" t="e">
        <f>'13 Doynton Street'!AC79</f>
        <v>#DIV/0!</v>
      </c>
      <c r="I165" s="523">
        <f>'13 Doynton Street'!AD79</f>
        <v>0</v>
      </c>
      <c r="J165" s="517"/>
      <c r="K165" s="517"/>
      <c r="L165" s="517"/>
      <c r="M165" s="517"/>
      <c r="N165" s="517"/>
      <c r="O165" s="517"/>
      <c r="P165" s="517"/>
      <c r="Q165" s="517"/>
      <c r="R165" s="517"/>
      <c r="S165" s="517"/>
      <c r="T165" s="517"/>
      <c r="U165" s="517"/>
      <c r="V165" s="517">
        <f t="shared" si="34"/>
        <v>0</v>
      </c>
      <c r="W165" s="524">
        <f t="shared" si="30"/>
        <v>0</v>
      </c>
    </row>
    <row r="166" spans="1:23" x14ac:dyDescent="0.25">
      <c r="A166" s="534" t="s">
        <v>341</v>
      </c>
      <c r="B166" s="643">
        <v>13039</v>
      </c>
      <c r="C166" s="517">
        <f>'13 Doynton Street'!T80</f>
        <v>2786.4756849999999</v>
      </c>
      <c r="D166" s="518">
        <f>'13 Doynton Street'!Y80</f>
        <v>7786.4756849999994</v>
      </c>
      <c r="E166" s="519">
        <f>'13 Doynton Street'!AA80</f>
        <v>0</v>
      </c>
      <c r="F166" s="520">
        <f>'13 Doynton Street'!AB80</f>
        <v>0</v>
      </c>
      <c r="G166" s="521">
        <f t="shared" si="33"/>
        <v>0</v>
      </c>
      <c r="H166" s="522">
        <f>'13 Doynton Street'!AC80</f>
        <v>0</v>
      </c>
      <c r="I166" s="523">
        <f>'13 Doynton Street'!AD80</f>
        <v>0</v>
      </c>
      <c r="J166" s="517"/>
      <c r="K166" s="517"/>
      <c r="L166" s="517"/>
      <c r="M166" s="517"/>
      <c r="N166" s="517"/>
      <c r="O166" s="517"/>
      <c r="P166" s="517"/>
      <c r="Q166" s="517"/>
      <c r="R166" s="517"/>
      <c r="S166" s="517"/>
      <c r="T166" s="517"/>
      <c r="U166" s="517"/>
      <c r="V166" s="517">
        <f t="shared" si="34"/>
        <v>0</v>
      </c>
      <c r="W166" s="524">
        <f t="shared" si="30"/>
        <v>0</v>
      </c>
    </row>
    <row r="167" spans="1:23" x14ac:dyDescent="0.25">
      <c r="A167" s="534" t="s">
        <v>719</v>
      </c>
      <c r="B167" s="643"/>
      <c r="C167" s="517">
        <f>'13 Doynton Street'!T81</f>
        <v>0</v>
      </c>
      <c r="D167" s="518">
        <f>'13 Doynton Street'!Y81</f>
        <v>200</v>
      </c>
      <c r="E167" s="519">
        <f>'13 Doynton Street'!AA81</f>
        <v>1</v>
      </c>
      <c r="F167" s="520">
        <f>'13 Doynton Street'!AB81</f>
        <v>200</v>
      </c>
      <c r="G167" s="521">
        <f t="shared" si="33"/>
        <v>200</v>
      </c>
      <c r="H167" s="522">
        <f>'13 Doynton Street'!AC81</f>
        <v>0</v>
      </c>
      <c r="I167" s="523">
        <f>'13 Doynton Street'!AD81</f>
        <v>0</v>
      </c>
      <c r="J167" s="517"/>
      <c r="K167" s="517"/>
      <c r="L167" s="517"/>
      <c r="M167" s="517"/>
      <c r="N167" s="517"/>
      <c r="O167" s="517"/>
      <c r="P167" s="517"/>
      <c r="Q167" s="517"/>
      <c r="R167" s="517"/>
      <c r="S167" s="517"/>
      <c r="T167" s="517"/>
      <c r="U167" s="517"/>
      <c r="V167" s="517">
        <f t="shared" si="34"/>
        <v>0</v>
      </c>
      <c r="W167" s="524">
        <f t="shared" si="30"/>
        <v>0</v>
      </c>
    </row>
    <row r="168" spans="1:23" x14ac:dyDescent="0.25">
      <c r="A168" s="534"/>
      <c r="B168" s="643"/>
      <c r="C168" s="517"/>
      <c r="D168" s="518"/>
      <c r="E168" s="519"/>
      <c r="F168" s="520"/>
      <c r="G168" s="521"/>
      <c r="H168" s="522"/>
      <c r="I168" s="523"/>
      <c r="J168" s="517"/>
      <c r="K168" s="517"/>
      <c r="L168" s="517"/>
      <c r="M168" s="517"/>
      <c r="N168" s="517"/>
      <c r="O168" s="517"/>
      <c r="P168" s="517"/>
      <c r="Q168" s="517"/>
      <c r="R168" s="517"/>
      <c r="S168" s="517"/>
      <c r="T168" s="517"/>
      <c r="U168" s="517"/>
      <c r="V168" s="517"/>
      <c r="W168" s="524"/>
    </row>
    <row r="169" spans="1:23" s="496" customFormat="1" x14ac:dyDescent="0.25">
      <c r="A169" s="535" t="s">
        <v>516</v>
      </c>
      <c r="B169" s="644"/>
      <c r="C169" s="536"/>
      <c r="D169" s="537"/>
      <c r="E169" s="538"/>
      <c r="F169" s="539"/>
      <c r="G169" s="540"/>
      <c r="H169" s="541"/>
      <c r="I169" s="542"/>
      <c r="J169" s="536"/>
      <c r="K169" s="536"/>
      <c r="L169" s="536"/>
      <c r="M169" s="536"/>
      <c r="N169" s="536"/>
      <c r="O169" s="536"/>
      <c r="P169" s="536"/>
      <c r="Q169" s="536"/>
      <c r="R169" s="536"/>
      <c r="S169" s="517"/>
      <c r="T169" s="536"/>
      <c r="U169" s="536"/>
      <c r="V169" s="536"/>
      <c r="W169" s="543"/>
    </row>
    <row r="170" spans="1:23" s="177" customFormat="1" x14ac:dyDescent="0.25">
      <c r="A170" s="544" t="s">
        <v>372</v>
      </c>
      <c r="B170" s="645"/>
      <c r="C170" s="545">
        <f>'111 Chetwynd Road'!T78</f>
        <v>399.99552</v>
      </c>
      <c r="D170" s="546">
        <f>'111 Chetwynd Road'!Y78</f>
        <v>0</v>
      </c>
      <c r="E170" s="547" t="e">
        <f>'111 Chetwynd Road'!AA78</f>
        <v>#DIV/0!</v>
      </c>
      <c r="F170" s="548">
        <f>'111 Chetwynd Road'!AB78</f>
        <v>0</v>
      </c>
      <c r="G170" s="549">
        <f t="shared" ref="G170:G178" si="35">F170-I170</f>
        <v>0</v>
      </c>
      <c r="H170" s="550" t="e">
        <f>'111 Chetwynd Road'!AC78</f>
        <v>#DIV/0!</v>
      </c>
      <c r="I170" s="551">
        <f>'111 Chetwynd Road'!AD78</f>
        <v>0</v>
      </c>
      <c r="J170" s="545"/>
      <c r="K170" s="545"/>
      <c r="L170" s="545"/>
      <c r="M170" s="545"/>
      <c r="N170" s="545"/>
      <c r="O170" s="545"/>
      <c r="P170" s="545"/>
      <c r="Q170" s="545"/>
      <c r="R170" s="545"/>
      <c r="S170" s="517"/>
      <c r="T170" s="545"/>
      <c r="U170" s="545"/>
      <c r="V170" s="517">
        <f t="shared" ref="V170:V178" si="36">SUM(J170:U170)</f>
        <v>0</v>
      </c>
      <c r="W170" s="552">
        <f t="shared" si="30"/>
        <v>0</v>
      </c>
    </row>
    <row r="171" spans="1:23" s="177" customFormat="1" x14ac:dyDescent="0.25">
      <c r="A171" s="544" t="s">
        <v>308</v>
      </c>
      <c r="B171" s="645"/>
      <c r="C171" s="545">
        <f>'111 Chetwynd Road'!T79</f>
        <v>222.29999999999998</v>
      </c>
      <c r="D171" s="546">
        <f>'111 Chetwynd Road'!Y79</f>
        <v>0</v>
      </c>
      <c r="E171" s="547" t="e">
        <f>'111 Chetwynd Road'!AA79</f>
        <v>#DIV/0!</v>
      </c>
      <c r="F171" s="548">
        <f>'111 Chetwynd Road'!AB79</f>
        <v>0</v>
      </c>
      <c r="G171" s="549">
        <f t="shared" si="35"/>
        <v>0</v>
      </c>
      <c r="H171" s="550" t="e">
        <f>'111 Chetwynd Road'!AC79</f>
        <v>#DIV/0!</v>
      </c>
      <c r="I171" s="551">
        <f>'111 Chetwynd Road'!AD79</f>
        <v>0</v>
      </c>
      <c r="J171" s="545"/>
      <c r="K171" s="545"/>
      <c r="L171" s="545"/>
      <c r="M171" s="545"/>
      <c r="N171" s="545"/>
      <c r="O171" s="545"/>
      <c r="P171" s="545"/>
      <c r="Q171" s="545"/>
      <c r="R171" s="545"/>
      <c r="S171" s="517"/>
      <c r="T171" s="545"/>
      <c r="U171" s="545"/>
      <c r="V171" s="517">
        <f t="shared" si="36"/>
        <v>0</v>
      </c>
      <c r="W171" s="552">
        <f t="shared" si="30"/>
        <v>0</v>
      </c>
    </row>
    <row r="172" spans="1:23" s="177" customFormat="1" x14ac:dyDescent="0.25">
      <c r="A172" s="544" t="s">
        <v>285</v>
      </c>
      <c r="B172" s="645"/>
      <c r="C172" s="545">
        <f>'111 Chetwynd Road'!T80</f>
        <v>1238.791745</v>
      </c>
      <c r="D172" s="546">
        <f>'111 Chetwynd Road'!Y80</f>
        <v>830</v>
      </c>
      <c r="E172" s="547">
        <f>'111 Chetwynd Road'!AA80</f>
        <v>0</v>
      </c>
      <c r="F172" s="548">
        <f>'111 Chetwynd Road'!AB80</f>
        <v>0</v>
      </c>
      <c r="G172" s="549">
        <f t="shared" si="35"/>
        <v>0</v>
      </c>
      <c r="H172" s="550">
        <f>'111 Chetwynd Road'!AC80</f>
        <v>0</v>
      </c>
      <c r="I172" s="551">
        <f>'111 Chetwynd Road'!AD80</f>
        <v>0</v>
      </c>
      <c r="J172" s="545"/>
      <c r="K172" s="545"/>
      <c r="L172" s="545"/>
      <c r="M172" s="545"/>
      <c r="N172" s="545"/>
      <c r="O172" s="545"/>
      <c r="P172" s="545"/>
      <c r="Q172" s="545"/>
      <c r="R172" s="545"/>
      <c r="S172" s="517"/>
      <c r="T172" s="545"/>
      <c r="U172" s="545"/>
      <c r="V172" s="517">
        <f t="shared" si="36"/>
        <v>0</v>
      </c>
      <c r="W172" s="552">
        <f t="shared" si="30"/>
        <v>0</v>
      </c>
    </row>
    <row r="173" spans="1:23" s="177" customFormat="1" x14ac:dyDescent="0.25">
      <c r="A173" s="553" t="s">
        <v>189</v>
      </c>
      <c r="B173" s="646"/>
      <c r="C173" s="554">
        <f>'111 Chetwynd Road'!T81</f>
        <v>2649.0124999999998</v>
      </c>
      <c r="D173" s="555">
        <f>'111 Chetwynd Road'!Y81</f>
        <v>3133.68</v>
      </c>
      <c r="E173" s="556">
        <f>'111 Chetwynd Road'!AA81</f>
        <v>1</v>
      </c>
      <c r="F173" s="557">
        <f>'111 Chetwynd Road'!AB81</f>
        <v>3133.68</v>
      </c>
      <c r="G173" s="558">
        <f t="shared" si="35"/>
        <v>3133.68</v>
      </c>
      <c r="H173" s="559">
        <f>'111 Chetwynd Road'!AC81</f>
        <v>0</v>
      </c>
      <c r="I173" s="560">
        <f>'111 Chetwynd Road'!AD81</f>
        <v>0</v>
      </c>
      <c r="J173" s="554"/>
      <c r="K173" s="554"/>
      <c r="L173" s="554"/>
      <c r="M173" s="554"/>
      <c r="N173" s="554"/>
      <c r="O173" s="554"/>
      <c r="P173" s="554"/>
      <c r="Q173" s="554"/>
      <c r="R173" s="554"/>
      <c r="S173" s="517"/>
      <c r="T173" s="554"/>
      <c r="U173" s="554"/>
      <c r="V173" s="517">
        <f t="shared" si="36"/>
        <v>0</v>
      </c>
      <c r="W173" s="561">
        <f t="shared" si="30"/>
        <v>0</v>
      </c>
    </row>
    <row r="174" spans="1:23" s="177" customFormat="1" x14ac:dyDescent="0.25">
      <c r="A174" s="544" t="s">
        <v>72</v>
      </c>
      <c r="B174" s="645"/>
      <c r="C174" s="545">
        <f>'111 Chetwynd Road'!T82</f>
        <v>93.177778999999987</v>
      </c>
      <c r="D174" s="546">
        <f>'111 Chetwynd Road'!Y82</f>
        <v>0</v>
      </c>
      <c r="E174" s="547" t="e">
        <f>'111 Chetwynd Road'!AA82</f>
        <v>#DIV/0!</v>
      </c>
      <c r="F174" s="548">
        <f>'111 Chetwynd Road'!AB82</f>
        <v>0</v>
      </c>
      <c r="G174" s="549">
        <f t="shared" si="35"/>
        <v>0</v>
      </c>
      <c r="H174" s="550" t="e">
        <f>'111 Chetwynd Road'!AC82</f>
        <v>#DIV/0!</v>
      </c>
      <c r="I174" s="551">
        <f>'111 Chetwynd Road'!AD82</f>
        <v>0</v>
      </c>
      <c r="J174" s="545"/>
      <c r="K174" s="545"/>
      <c r="L174" s="545"/>
      <c r="M174" s="545"/>
      <c r="N174" s="545"/>
      <c r="O174" s="545"/>
      <c r="P174" s="545"/>
      <c r="Q174" s="545"/>
      <c r="R174" s="545"/>
      <c r="S174" s="517"/>
      <c r="T174" s="545"/>
      <c r="U174" s="545"/>
      <c r="V174" s="517">
        <f t="shared" si="36"/>
        <v>0</v>
      </c>
      <c r="W174" s="552">
        <f t="shared" si="30"/>
        <v>0</v>
      </c>
    </row>
    <row r="175" spans="1:23" s="177" customFormat="1" x14ac:dyDescent="0.25">
      <c r="A175" s="544" t="s">
        <v>164</v>
      </c>
      <c r="B175" s="645"/>
      <c r="C175" s="545">
        <f>'111 Chetwynd Road'!T83</f>
        <v>13009.024034999999</v>
      </c>
      <c r="D175" s="546">
        <f>'111 Chetwynd Road'!Y83</f>
        <v>0</v>
      </c>
      <c r="E175" s="547" t="e">
        <f>'111 Chetwynd Road'!AA83</f>
        <v>#DIV/0!</v>
      </c>
      <c r="F175" s="548">
        <f>'111 Chetwynd Road'!AB83</f>
        <v>0</v>
      </c>
      <c r="G175" s="549">
        <f t="shared" si="35"/>
        <v>0</v>
      </c>
      <c r="H175" s="550" t="e">
        <f>'111 Chetwynd Road'!AC83</f>
        <v>#DIV/0!</v>
      </c>
      <c r="I175" s="551">
        <f>'111 Chetwynd Road'!AD83</f>
        <v>0</v>
      </c>
      <c r="J175" s="545"/>
      <c r="K175" s="545"/>
      <c r="L175" s="545"/>
      <c r="M175" s="545"/>
      <c r="N175" s="545"/>
      <c r="O175" s="545"/>
      <c r="P175" s="545"/>
      <c r="Q175" s="545"/>
      <c r="R175" s="545"/>
      <c r="S175" s="517"/>
      <c r="T175" s="545"/>
      <c r="U175" s="545"/>
      <c r="V175" s="517">
        <f t="shared" si="36"/>
        <v>0</v>
      </c>
      <c r="W175" s="552">
        <f t="shared" si="30"/>
        <v>0</v>
      </c>
    </row>
    <row r="176" spans="1:23" s="177" customFormat="1" x14ac:dyDescent="0.25">
      <c r="A176" s="544" t="s">
        <v>24</v>
      </c>
      <c r="B176" s="645"/>
      <c r="C176" s="545">
        <f>'111 Chetwynd Road'!T84</f>
        <v>5162.8040000000001</v>
      </c>
      <c r="D176" s="546">
        <f>'111 Chetwynd Road'!Y84</f>
        <v>0</v>
      </c>
      <c r="E176" s="547" t="e">
        <f>'111 Chetwynd Road'!AA84</f>
        <v>#DIV/0!</v>
      </c>
      <c r="F176" s="548">
        <f>'111 Chetwynd Road'!AB84</f>
        <v>0</v>
      </c>
      <c r="G176" s="549">
        <f t="shared" si="35"/>
        <v>0</v>
      </c>
      <c r="H176" s="550" t="e">
        <f>'111 Chetwynd Road'!AC84</f>
        <v>#DIV/0!</v>
      </c>
      <c r="I176" s="551">
        <f>'111 Chetwynd Road'!AD84</f>
        <v>0</v>
      </c>
      <c r="J176" s="545"/>
      <c r="K176" s="545"/>
      <c r="L176" s="545"/>
      <c r="M176" s="545"/>
      <c r="N176" s="545"/>
      <c r="O176" s="545"/>
      <c r="P176" s="545"/>
      <c r="Q176" s="545"/>
      <c r="R176" s="545"/>
      <c r="S176" s="517"/>
      <c r="T176" s="545"/>
      <c r="U176" s="545"/>
      <c r="V176" s="517">
        <f t="shared" si="36"/>
        <v>0</v>
      </c>
      <c r="W176" s="552">
        <f t="shared" si="30"/>
        <v>0</v>
      </c>
    </row>
    <row r="177" spans="1:23" s="177" customFormat="1" x14ac:dyDescent="0.25">
      <c r="A177" s="544" t="s">
        <v>312</v>
      </c>
      <c r="B177" s="645"/>
      <c r="C177" s="545">
        <f>'111 Chetwynd Road'!T85</f>
        <v>2171.1702</v>
      </c>
      <c r="D177" s="546">
        <f>'111 Chetwynd Road'!Y85</f>
        <v>1544.3200000000002</v>
      </c>
      <c r="E177" s="547">
        <f>'111 Chetwynd Road'!AA85</f>
        <v>0.64385619560712803</v>
      </c>
      <c r="F177" s="548">
        <f>'111 Chetwynd Road'!AB85</f>
        <v>994.32</v>
      </c>
      <c r="G177" s="549">
        <f t="shared" si="35"/>
        <v>994.32</v>
      </c>
      <c r="H177" s="550">
        <f>'111 Chetwynd Road'!AC85</f>
        <v>0</v>
      </c>
      <c r="I177" s="551">
        <f>'111 Chetwynd Road'!AD85</f>
        <v>0</v>
      </c>
      <c r="J177" s="545"/>
      <c r="K177" s="545"/>
      <c r="L177" s="545"/>
      <c r="M177" s="545"/>
      <c r="N177" s="545"/>
      <c r="O177" s="545"/>
      <c r="P177" s="545"/>
      <c r="Q177" s="545"/>
      <c r="R177" s="545"/>
      <c r="S177" s="517"/>
      <c r="T177" s="545"/>
      <c r="U177" s="545"/>
      <c r="V177" s="517">
        <f t="shared" si="36"/>
        <v>0</v>
      </c>
      <c r="W177" s="552">
        <f t="shared" si="30"/>
        <v>0</v>
      </c>
    </row>
    <row r="178" spans="1:23" s="177" customFormat="1" x14ac:dyDescent="0.25">
      <c r="A178" s="544" t="s">
        <v>341</v>
      </c>
      <c r="B178" s="645"/>
      <c r="C178" s="545">
        <f>'111 Chetwynd Road'!T86</f>
        <v>4842.5746399999998</v>
      </c>
      <c r="D178" s="546">
        <f>'111 Chetwynd Road'!Y86</f>
        <v>0</v>
      </c>
      <c r="E178" s="547" t="e">
        <f>'111 Chetwynd Road'!AA86</f>
        <v>#DIV/0!</v>
      </c>
      <c r="F178" s="548">
        <f>'111 Chetwynd Road'!AB86</f>
        <v>0</v>
      </c>
      <c r="G178" s="549">
        <f t="shared" si="35"/>
        <v>0</v>
      </c>
      <c r="H178" s="550" t="e">
        <f>'111 Chetwynd Road'!AC86</f>
        <v>#DIV/0!</v>
      </c>
      <c r="I178" s="551">
        <f>'111 Chetwynd Road'!AD86</f>
        <v>0</v>
      </c>
      <c r="J178" s="545"/>
      <c r="K178" s="545"/>
      <c r="L178" s="545"/>
      <c r="M178" s="545"/>
      <c r="N178" s="545"/>
      <c r="O178" s="545"/>
      <c r="P178" s="545"/>
      <c r="Q178" s="545"/>
      <c r="R178" s="545"/>
      <c r="S178" s="517"/>
      <c r="T178" s="545"/>
      <c r="U178" s="545"/>
      <c r="V178" s="517">
        <f t="shared" si="36"/>
        <v>0</v>
      </c>
      <c r="W178" s="552">
        <f t="shared" si="30"/>
        <v>0</v>
      </c>
    </row>
    <row r="179" spans="1:23" x14ac:dyDescent="0.25">
      <c r="A179" s="534"/>
      <c r="B179" s="643"/>
      <c r="C179" s="517"/>
      <c r="D179" s="518"/>
      <c r="E179" s="519"/>
      <c r="F179" s="520"/>
      <c r="G179" s="521"/>
      <c r="H179" s="522"/>
      <c r="I179" s="523"/>
      <c r="J179" s="517"/>
      <c r="K179" s="517"/>
      <c r="L179" s="517"/>
      <c r="M179" s="517"/>
      <c r="N179" s="517"/>
      <c r="O179" s="517"/>
      <c r="P179" s="517"/>
      <c r="Q179" s="517"/>
      <c r="R179" s="517"/>
      <c r="S179" s="517"/>
      <c r="T179" s="517"/>
      <c r="U179" s="517"/>
      <c r="V179" s="517"/>
      <c r="W179" s="524"/>
    </row>
    <row r="180" spans="1:23" s="132" customFormat="1" x14ac:dyDescent="0.25">
      <c r="A180" s="525" t="s">
        <v>605</v>
      </c>
      <c r="B180" s="642"/>
      <c r="C180" s="526"/>
      <c r="D180" s="527"/>
      <c r="E180" s="528"/>
      <c r="F180" s="529"/>
      <c r="G180" s="530"/>
      <c r="H180" s="531"/>
      <c r="I180" s="532"/>
      <c r="J180" s="526"/>
      <c r="K180" s="526"/>
      <c r="L180" s="526"/>
      <c r="M180" s="526"/>
      <c r="N180" s="526"/>
      <c r="O180" s="526"/>
      <c r="P180" s="526"/>
      <c r="Q180" s="526"/>
      <c r="R180" s="526"/>
      <c r="S180" s="517"/>
      <c r="T180" s="526"/>
      <c r="U180" s="526"/>
      <c r="V180" s="526"/>
      <c r="W180" s="533"/>
    </row>
    <row r="181" spans="1:23" x14ac:dyDescent="0.25">
      <c r="A181" s="534" t="s">
        <v>372</v>
      </c>
      <c r="B181" s="643">
        <v>13377</v>
      </c>
      <c r="C181" s="517">
        <f>'19 Ascham Street'!T101</f>
        <v>399.99552</v>
      </c>
      <c r="D181" s="518">
        <f>'19 Ascham Street'!Y101</f>
        <v>399.99552</v>
      </c>
      <c r="E181" s="519">
        <f>'19 Ascham Street'!AA101</f>
        <v>1</v>
      </c>
      <c r="F181" s="520">
        <f>'19 Ascham Street'!AB101</f>
        <v>399.99552</v>
      </c>
      <c r="G181" s="521">
        <f t="shared" ref="G181:G190" si="37">F181-I181</f>
        <v>0</v>
      </c>
      <c r="H181" s="522">
        <f>'19 Ascham Street'!AC101</f>
        <v>1</v>
      </c>
      <c r="I181" s="523">
        <f>'19 Ascham Street'!AD101</f>
        <v>399.99552</v>
      </c>
      <c r="J181" s="517">
        <v>0</v>
      </c>
      <c r="K181" s="517">
        <v>0</v>
      </c>
      <c r="L181" s="517">
        <v>0</v>
      </c>
      <c r="M181" s="517">
        <v>0</v>
      </c>
      <c r="N181" s="517">
        <v>400</v>
      </c>
      <c r="O181" s="517">
        <v>0</v>
      </c>
      <c r="P181" s="517">
        <v>0</v>
      </c>
      <c r="Q181" s="517">
        <v>0</v>
      </c>
      <c r="R181" s="517">
        <v>0</v>
      </c>
      <c r="S181" s="517">
        <v>0</v>
      </c>
      <c r="T181" s="517"/>
      <c r="U181" s="517"/>
      <c r="V181" s="517">
        <f t="shared" ref="V181:V190" si="38">SUM(J181:U181)</f>
        <v>400</v>
      </c>
      <c r="W181" s="524">
        <f t="shared" si="30"/>
        <v>-4.4800000000009277E-3</v>
      </c>
    </row>
    <row r="182" spans="1:23" x14ac:dyDescent="0.25">
      <c r="A182" s="534" t="s">
        <v>308</v>
      </c>
      <c r="B182" s="643">
        <v>757</v>
      </c>
      <c r="C182" s="517">
        <f>'19 Ascham Street'!T102</f>
        <v>222.29999999999998</v>
      </c>
      <c r="D182" s="518">
        <f>'19 Ascham Street'!Y102</f>
        <v>666.9</v>
      </c>
      <c r="E182" s="519">
        <f>'19 Ascham Street'!AA102</f>
        <v>1</v>
      </c>
      <c r="F182" s="520">
        <f>'19 Ascham Street'!AB102</f>
        <v>666.9</v>
      </c>
      <c r="G182" s="521">
        <f t="shared" si="37"/>
        <v>444.6</v>
      </c>
      <c r="H182" s="522">
        <f>'19 Ascham Street'!AC102</f>
        <v>0.33333333333333331</v>
      </c>
      <c r="I182" s="523">
        <f>'19 Ascham Street'!AD102</f>
        <v>222.29999999999998</v>
      </c>
      <c r="J182" s="517">
        <v>0</v>
      </c>
      <c r="K182" s="517">
        <v>0</v>
      </c>
      <c r="L182" s="517">
        <v>0</v>
      </c>
      <c r="M182" s="517">
        <v>222.3</v>
      </c>
      <c r="N182" s="517">
        <v>0</v>
      </c>
      <c r="O182" s="517">
        <v>0</v>
      </c>
      <c r="P182" s="517">
        <v>0</v>
      </c>
      <c r="Q182" s="517">
        <v>0</v>
      </c>
      <c r="R182" s="517">
        <v>0</v>
      </c>
      <c r="S182" s="517">
        <v>1235</v>
      </c>
      <c r="T182" s="517"/>
      <c r="U182" s="517"/>
      <c r="V182" s="517">
        <f t="shared" si="38"/>
        <v>1457.3</v>
      </c>
      <c r="W182" s="524">
        <f t="shared" si="30"/>
        <v>-1235</v>
      </c>
    </row>
    <row r="183" spans="1:23" x14ac:dyDescent="0.25">
      <c r="A183" s="534" t="s">
        <v>285</v>
      </c>
      <c r="B183" s="643">
        <v>759</v>
      </c>
      <c r="C183" s="517">
        <f>'19 Ascham Street'!T103</f>
        <v>921.31601599999999</v>
      </c>
      <c r="D183" s="518">
        <f>'19 Ascham Street'!Y103</f>
        <v>921.31601599999999</v>
      </c>
      <c r="E183" s="519">
        <f>'19 Ascham Street'!AA103</f>
        <v>0</v>
      </c>
      <c r="F183" s="520">
        <f>'19 Ascham Street'!AB103</f>
        <v>0</v>
      </c>
      <c r="G183" s="521">
        <f t="shared" si="37"/>
        <v>0</v>
      </c>
      <c r="H183" s="522">
        <f>'19 Ascham Street'!AC103</f>
        <v>0</v>
      </c>
      <c r="I183" s="523">
        <f>'19 Ascham Street'!AD103</f>
        <v>0</v>
      </c>
      <c r="J183" s="517"/>
      <c r="K183" s="517"/>
      <c r="L183" s="517"/>
      <c r="M183" s="517"/>
      <c r="N183" s="517"/>
      <c r="O183" s="517"/>
      <c r="P183" s="517"/>
      <c r="Q183" s="517"/>
      <c r="R183" s="517"/>
      <c r="S183" s="517"/>
      <c r="T183" s="517"/>
      <c r="U183" s="517"/>
      <c r="V183" s="517">
        <f t="shared" si="38"/>
        <v>0</v>
      </c>
      <c r="W183" s="524">
        <f t="shared" si="30"/>
        <v>0</v>
      </c>
    </row>
    <row r="184" spans="1:23" x14ac:dyDescent="0.25">
      <c r="A184" s="534" t="s">
        <v>189</v>
      </c>
      <c r="B184" s="643"/>
      <c r="C184" s="517">
        <f>'19 Ascham Street'!T104</f>
        <v>1594.0582499999998</v>
      </c>
      <c r="D184" s="518">
        <f>'19 Ascham Street'!Y104</f>
        <v>1657.3702499999997</v>
      </c>
      <c r="E184" s="519">
        <f>'19 Ascham Street'!AA104</f>
        <v>0.87932690356907273</v>
      </c>
      <c r="F184" s="520">
        <f>'19 Ascham Street'!AB104</f>
        <v>1457.3702499999997</v>
      </c>
      <c r="G184" s="521">
        <f t="shared" si="37"/>
        <v>383.8439999999996</v>
      </c>
      <c r="H184" s="522">
        <f>'19 Ascham Street'!AC104</f>
        <v>0.6477286834369087</v>
      </c>
      <c r="I184" s="523">
        <f>'19 Ascham Street'!AD104</f>
        <v>1073.5262500000001</v>
      </c>
      <c r="J184" s="517"/>
      <c r="K184" s="517"/>
      <c r="L184" s="517"/>
      <c r="M184" s="517"/>
      <c r="N184" s="517"/>
      <c r="O184" s="517"/>
      <c r="P184" s="517"/>
      <c r="Q184" s="517"/>
      <c r="R184" s="517"/>
      <c r="S184" s="517"/>
      <c r="T184" s="517"/>
      <c r="U184" s="517"/>
      <c r="V184" s="517">
        <f t="shared" si="38"/>
        <v>0</v>
      </c>
      <c r="W184" s="524">
        <f t="shared" si="30"/>
        <v>1073.5262500000001</v>
      </c>
    </row>
    <row r="185" spans="1:23" x14ac:dyDescent="0.25">
      <c r="A185" s="534" t="s">
        <v>72</v>
      </c>
      <c r="B185" s="643">
        <v>764</v>
      </c>
      <c r="C185" s="517">
        <f>'19 Ascham Street'!T105</f>
        <v>1443.450863</v>
      </c>
      <c r="D185" s="518">
        <f>'19 Ascham Street'!Y105</f>
        <v>22090.584500000004</v>
      </c>
      <c r="E185" s="519">
        <f>'19 Ascham Street'!AA105</f>
        <v>1</v>
      </c>
      <c r="F185" s="520">
        <f>'19 Ascham Street'!AB105</f>
        <v>22090.584500000004</v>
      </c>
      <c r="G185" s="521">
        <f t="shared" si="37"/>
        <v>11055.584500000003</v>
      </c>
      <c r="H185" s="522">
        <f>'19 Ascham Street'!AC105</f>
        <v>0.4995340888331859</v>
      </c>
      <c r="I185" s="523">
        <f>'19 Ascham Street'!AD105</f>
        <v>11035.000000000002</v>
      </c>
      <c r="J185" s="517">
        <v>0</v>
      </c>
      <c r="K185" s="517">
        <v>0</v>
      </c>
      <c r="L185" s="517">
        <v>0</v>
      </c>
      <c r="M185" s="517">
        <v>0</v>
      </c>
      <c r="N185" s="517">
        <v>1443.45</v>
      </c>
      <c r="O185" s="517">
        <v>0</v>
      </c>
      <c r="P185" s="517">
        <v>0</v>
      </c>
      <c r="Q185" s="517">
        <v>0</v>
      </c>
      <c r="R185" s="517">
        <v>3533.33</v>
      </c>
      <c r="S185" s="517">
        <v>0</v>
      </c>
      <c r="T185" s="517"/>
      <c r="U185" s="517"/>
      <c r="V185" s="517">
        <f t="shared" si="38"/>
        <v>4976.78</v>
      </c>
      <c r="W185" s="524">
        <f t="shared" si="30"/>
        <v>6058.2200000000021</v>
      </c>
    </row>
    <row r="186" spans="1:23" x14ac:dyDescent="0.25">
      <c r="A186" s="534" t="s">
        <v>164</v>
      </c>
      <c r="B186" s="643">
        <v>767</v>
      </c>
      <c r="C186" s="517">
        <f>'19 Ascham Street'!T106</f>
        <v>540.63427499999989</v>
      </c>
      <c r="D186" s="518">
        <f>'19 Ascham Street'!Y106</f>
        <v>2709.5305950000002</v>
      </c>
      <c r="E186" s="519">
        <f>'19 Ascham Street'!AA106</f>
        <v>1</v>
      </c>
      <c r="F186" s="520">
        <f>'19 Ascham Street'!AB106</f>
        <v>2709.5305950000002</v>
      </c>
      <c r="G186" s="521">
        <f t="shared" si="37"/>
        <v>0</v>
      </c>
      <c r="H186" s="522">
        <f>'19 Ascham Street'!AC106</f>
        <v>1</v>
      </c>
      <c r="I186" s="523">
        <f>'19 Ascham Street'!AD106</f>
        <v>2709.5305950000002</v>
      </c>
      <c r="J186" s="517">
        <v>0</v>
      </c>
      <c r="K186" s="517">
        <v>0</v>
      </c>
      <c r="L186" s="517">
        <v>0</v>
      </c>
      <c r="M186" s="517">
        <v>0</v>
      </c>
      <c r="N186" s="517">
        <v>0</v>
      </c>
      <c r="O186" s="517">
        <v>0</v>
      </c>
      <c r="P186" s="517">
        <v>0</v>
      </c>
      <c r="Q186" s="517">
        <v>0</v>
      </c>
      <c r="R186" s="517">
        <v>360</v>
      </c>
      <c r="S186" s="517">
        <v>715.72</v>
      </c>
      <c r="T186" s="517"/>
      <c r="U186" s="517"/>
      <c r="V186" s="517">
        <f t="shared" si="38"/>
        <v>1075.72</v>
      </c>
      <c r="W186" s="524">
        <f t="shared" si="30"/>
        <v>1633.8105950000001</v>
      </c>
    </row>
    <row r="187" spans="1:23" x14ac:dyDescent="0.25">
      <c r="A187" s="534" t="s">
        <v>24</v>
      </c>
      <c r="B187" s="643">
        <v>756</v>
      </c>
      <c r="C187" s="517">
        <f>'19 Ascham Street'!T107</f>
        <v>2720.0860000000002</v>
      </c>
      <c r="D187" s="518">
        <f>'19 Ascham Street'!Y107</f>
        <v>18835.681951020004</v>
      </c>
      <c r="E187" s="519">
        <f>'19 Ascham Street'!AA107</f>
        <v>1</v>
      </c>
      <c r="F187" s="520">
        <f>'19 Ascham Street'!AB107</f>
        <v>18835.681951020004</v>
      </c>
      <c r="G187" s="521">
        <f t="shared" si="37"/>
        <v>15531.395951020004</v>
      </c>
      <c r="H187" s="522">
        <f>'19 Ascham Street'!AC107</f>
        <v>0.17542693747921689</v>
      </c>
      <c r="I187" s="523">
        <f>'19 Ascham Street'!AD107</f>
        <v>3304.2860000000001</v>
      </c>
      <c r="J187" s="517">
        <v>0</v>
      </c>
      <c r="K187" s="517">
        <v>0</v>
      </c>
      <c r="L187" s="517">
        <v>1904.06</v>
      </c>
      <c r="M187" s="517">
        <v>0</v>
      </c>
      <c r="N187" s="517">
        <v>0</v>
      </c>
      <c r="O187" s="517">
        <v>0</v>
      </c>
      <c r="P187" s="517">
        <v>0</v>
      </c>
      <c r="Q187" s="517">
        <v>0</v>
      </c>
      <c r="R187" s="517">
        <v>848.95</v>
      </c>
      <c r="S187" s="517">
        <v>0</v>
      </c>
      <c r="T187" s="517"/>
      <c r="U187" s="517"/>
      <c r="V187" s="517">
        <f t="shared" si="38"/>
        <v>2753.01</v>
      </c>
      <c r="W187" s="524">
        <f t="shared" si="30"/>
        <v>551.27599999999984</v>
      </c>
    </row>
    <row r="188" spans="1:23" x14ac:dyDescent="0.25">
      <c r="A188" s="534" t="s">
        <v>312</v>
      </c>
      <c r="B188" s="643">
        <v>762</v>
      </c>
      <c r="C188" s="517">
        <f>'19 Ascham Street'!T108</f>
        <v>2343.779</v>
      </c>
      <c r="D188" s="518">
        <f>'19 Ascham Street'!Y108</f>
        <v>2343.779</v>
      </c>
      <c r="E188" s="519">
        <f>'19 Ascham Street'!AA108</f>
        <v>0.23200950260242112</v>
      </c>
      <c r="F188" s="520">
        <f>'19 Ascham Street'!AB108</f>
        <v>543.779</v>
      </c>
      <c r="G188" s="521">
        <f t="shared" si="37"/>
        <v>543.779</v>
      </c>
      <c r="H188" s="522">
        <f>'19 Ascham Street'!AC108</f>
        <v>0</v>
      </c>
      <c r="I188" s="523">
        <f>'19 Ascham Street'!AD108</f>
        <v>0</v>
      </c>
      <c r="J188" s="517"/>
      <c r="K188" s="517"/>
      <c r="L188" s="517"/>
      <c r="M188" s="517"/>
      <c r="N188" s="517"/>
      <c r="O188" s="517"/>
      <c r="P188" s="517"/>
      <c r="Q188" s="517"/>
      <c r="R188" s="517"/>
      <c r="S188" s="517">
        <v>543.78</v>
      </c>
      <c r="T188" s="517"/>
      <c r="U188" s="517"/>
      <c r="V188" s="517">
        <f t="shared" si="38"/>
        <v>543.78</v>
      </c>
      <c r="W188" s="524">
        <f t="shared" si="30"/>
        <v>-543.78</v>
      </c>
    </row>
    <row r="189" spans="1:23" x14ac:dyDescent="0.25">
      <c r="A189" s="534" t="s">
        <v>341</v>
      </c>
      <c r="B189" s="643">
        <v>13034</v>
      </c>
      <c r="C189" s="517">
        <f>'19 Ascham Street'!T109</f>
        <v>2830.8897350000002</v>
      </c>
      <c r="D189" s="518">
        <f>'19 Ascham Street'!Y109</f>
        <v>7330.8897350000007</v>
      </c>
      <c r="E189" s="519">
        <f>'19 Ascham Street'!AA109</f>
        <v>0</v>
      </c>
      <c r="F189" s="520">
        <f>'19 Ascham Street'!AB109</f>
        <v>0</v>
      </c>
      <c r="G189" s="521">
        <f t="shared" si="37"/>
        <v>0</v>
      </c>
      <c r="H189" s="522">
        <f>'19 Ascham Street'!AC109</f>
        <v>0</v>
      </c>
      <c r="I189" s="523">
        <f>'19 Ascham Street'!AD109</f>
        <v>0</v>
      </c>
      <c r="J189" s="517"/>
      <c r="K189" s="517"/>
      <c r="L189" s="517"/>
      <c r="M189" s="517"/>
      <c r="N189" s="517"/>
      <c r="O189" s="517"/>
      <c r="P189" s="517"/>
      <c r="Q189" s="517"/>
      <c r="R189" s="517"/>
      <c r="S189" s="517"/>
      <c r="T189" s="517"/>
      <c r="U189" s="517"/>
      <c r="V189" s="517">
        <f t="shared" si="38"/>
        <v>0</v>
      </c>
      <c r="W189" s="524">
        <f t="shared" si="30"/>
        <v>0</v>
      </c>
    </row>
    <row r="190" spans="1:23" x14ac:dyDescent="0.25">
      <c r="A190" s="534" t="s">
        <v>674</v>
      </c>
      <c r="B190" s="643"/>
      <c r="C190" s="517">
        <f>'19 Ascham Street'!T110</f>
        <v>0</v>
      </c>
      <c r="D190" s="518">
        <f>'19 Ascham Street'!Y110</f>
        <v>4759.5</v>
      </c>
      <c r="E190" s="519">
        <f>'19 Ascham Street'!AA110</f>
        <v>1</v>
      </c>
      <c r="F190" s="520">
        <f>'19 Ascham Street'!AB110</f>
        <v>4759.5</v>
      </c>
      <c r="G190" s="521">
        <f t="shared" si="37"/>
        <v>4759.5</v>
      </c>
      <c r="H190" s="522">
        <f>'19 Ascham Street'!AC110</f>
        <v>0</v>
      </c>
      <c r="I190" s="523">
        <f>'19 Ascham Street'!AD110</f>
        <v>0</v>
      </c>
      <c r="J190" s="517"/>
      <c r="K190" s="517"/>
      <c r="L190" s="517"/>
      <c r="M190" s="517"/>
      <c r="N190" s="517"/>
      <c r="O190" s="517"/>
      <c r="P190" s="517"/>
      <c r="Q190" s="517"/>
      <c r="R190" s="517"/>
      <c r="S190" s="517"/>
      <c r="T190" s="517"/>
      <c r="U190" s="517"/>
      <c r="V190" s="517">
        <f t="shared" si="38"/>
        <v>0</v>
      </c>
      <c r="W190" s="524">
        <f t="shared" si="30"/>
        <v>0</v>
      </c>
    </row>
    <row r="191" spans="1:23" x14ac:dyDescent="0.25">
      <c r="A191" s="534"/>
      <c r="B191" s="643"/>
      <c r="C191" s="517"/>
      <c r="D191" s="518"/>
      <c r="E191" s="519"/>
      <c r="F191" s="520"/>
      <c r="G191" s="521"/>
      <c r="H191" s="522"/>
      <c r="I191" s="523"/>
      <c r="J191" s="517"/>
      <c r="K191" s="517"/>
      <c r="L191" s="517"/>
      <c r="M191" s="517"/>
      <c r="N191" s="517"/>
      <c r="O191" s="517"/>
      <c r="P191" s="517"/>
      <c r="Q191" s="517"/>
      <c r="R191" s="517"/>
      <c r="S191" s="517"/>
      <c r="T191" s="517"/>
      <c r="U191" s="517"/>
      <c r="V191" s="517"/>
      <c r="W191" s="524"/>
    </row>
    <row r="192" spans="1:23" s="132" customFormat="1" x14ac:dyDescent="0.25">
      <c r="A192" s="525" t="s">
        <v>606</v>
      </c>
      <c r="B192" s="642"/>
      <c r="C192" s="526"/>
      <c r="D192" s="527"/>
      <c r="E192" s="528"/>
      <c r="F192" s="529"/>
      <c r="G192" s="530"/>
      <c r="H192" s="531"/>
      <c r="I192" s="532"/>
      <c r="J192" s="526"/>
      <c r="K192" s="526"/>
      <c r="L192" s="526"/>
      <c r="M192" s="526"/>
      <c r="N192" s="526"/>
      <c r="O192" s="526"/>
      <c r="P192" s="526"/>
      <c r="Q192" s="526"/>
      <c r="R192" s="526"/>
      <c r="S192" s="517"/>
      <c r="T192" s="526"/>
      <c r="U192" s="526"/>
      <c r="V192" s="526"/>
      <c r="W192" s="533"/>
    </row>
    <row r="193" spans="1:23" x14ac:dyDescent="0.25">
      <c r="A193" s="534" t="s">
        <v>372</v>
      </c>
      <c r="B193" s="643">
        <v>13241</v>
      </c>
      <c r="C193" s="517">
        <f>'66 Leverton Street'!T75</f>
        <v>399.99552</v>
      </c>
      <c r="D193" s="518">
        <f>'66 Leverton Street'!Y75</f>
        <v>399.99552</v>
      </c>
      <c r="E193" s="519">
        <f>'66 Leverton Street'!AA75</f>
        <v>1</v>
      </c>
      <c r="F193" s="520">
        <f>'66 Leverton Street'!AB75</f>
        <v>399.99552</v>
      </c>
      <c r="G193" s="521">
        <f t="shared" ref="G193:G202" si="39">F193-I193</f>
        <v>0</v>
      </c>
      <c r="H193" s="522">
        <f>'66 Leverton Street'!AC75</f>
        <v>1</v>
      </c>
      <c r="I193" s="523">
        <f>'66 Leverton Street'!AD75</f>
        <v>399.99552</v>
      </c>
      <c r="J193" s="517">
        <v>0</v>
      </c>
      <c r="K193" s="517">
        <v>0</v>
      </c>
      <c r="L193" s="517">
        <v>0</v>
      </c>
      <c r="M193" s="517">
        <v>0</v>
      </c>
      <c r="N193" s="517">
        <v>400</v>
      </c>
      <c r="O193" s="517">
        <v>0</v>
      </c>
      <c r="P193" s="517">
        <v>0</v>
      </c>
      <c r="Q193" s="517">
        <v>0</v>
      </c>
      <c r="R193" s="517">
        <v>0</v>
      </c>
      <c r="S193" s="517">
        <v>0</v>
      </c>
      <c r="T193" s="517"/>
      <c r="U193" s="517"/>
      <c r="V193" s="517">
        <f t="shared" ref="V193:V202" si="40">SUM(J193:U193)</f>
        <v>400</v>
      </c>
      <c r="W193" s="524">
        <f t="shared" si="30"/>
        <v>-4.4800000000009277E-3</v>
      </c>
    </row>
    <row r="194" spans="1:23" x14ac:dyDescent="0.25">
      <c r="A194" s="534" t="s">
        <v>308</v>
      </c>
      <c r="B194" s="643">
        <v>12050</v>
      </c>
      <c r="C194" s="517">
        <f>'66 Leverton Street'!T76</f>
        <v>222.29999999999998</v>
      </c>
      <c r="D194" s="518">
        <f>'66 Leverton Street'!Y76</f>
        <v>222.29999999999998</v>
      </c>
      <c r="E194" s="519">
        <f>'66 Leverton Street'!AA76</f>
        <v>1</v>
      </c>
      <c r="F194" s="520">
        <f>'66 Leverton Street'!AB76</f>
        <v>222.29999999999998</v>
      </c>
      <c r="G194" s="521">
        <f t="shared" si="39"/>
        <v>0</v>
      </c>
      <c r="H194" s="522">
        <f>'66 Leverton Street'!AC76</f>
        <v>1</v>
      </c>
      <c r="I194" s="523">
        <f>'66 Leverton Street'!AD76</f>
        <v>222.29999999999998</v>
      </c>
      <c r="J194" s="517">
        <v>0</v>
      </c>
      <c r="K194" s="517">
        <v>0</v>
      </c>
      <c r="L194" s="517">
        <v>0</v>
      </c>
      <c r="M194" s="517">
        <v>222.3</v>
      </c>
      <c r="N194" s="517">
        <v>0</v>
      </c>
      <c r="O194" s="517">
        <v>0</v>
      </c>
      <c r="P194" s="517">
        <v>0</v>
      </c>
      <c r="Q194" s="517">
        <v>0</v>
      </c>
      <c r="R194" s="517">
        <v>0</v>
      </c>
      <c r="S194" s="517">
        <v>0</v>
      </c>
      <c r="T194" s="517"/>
      <c r="U194" s="517"/>
      <c r="V194" s="517">
        <f t="shared" si="40"/>
        <v>222.3</v>
      </c>
      <c r="W194" s="524">
        <f t="shared" si="30"/>
        <v>0</v>
      </c>
    </row>
    <row r="195" spans="1:23" x14ac:dyDescent="0.25">
      <c r="A195" s="534" t="s">
        <v>285</v>
      </c>
      <c r="B195" s="643">
        <v>12052</v>
      </c>
      <c r="C195" s="517">
        <f>'66 Leverton Street'!T77</f>
        <v>479.13225599999998</v>
      </c>
      <c r="D195" s="518">
        <f>'66 Leverton Street'!Y77</f>
        <v>655.738384</v>
      </c>
      <c r="E195" s="519">
        <f>'66 Leverton Street'!AA77</f>
        <v>0.21508577725716907</v>
      </c>
      <c r="F195" s="520">
        <f>'66 Leverton Street'!AB77</f>
        <v>141.04</v>
      </c>
      <c r="G195" s="521">
        <f t="shared" si="39"/>
        <v>141.04</v>
      </c>
      <c r="H195" s="522">
        <f>'66 Leverton Street'!AC77</f>
        <v>0</v>
      </c>
      <c r="I195" s="523">
        <f>'66 Leverton Street'!AD77</f>
        <v>0</v>
      </c>
      <c r="J195" s="517">
        <v>0</v>
      </c>
      <c r="K195" s="517">
        <v>0</v>
      </c>
      <c r="L195" s="517">
        <v>0</v>
      </c>
      <c r="M195" s="517">
        <v>0</v>
      </c>
      <c r="N195" s="517">
        <v>0</v>
      </c>
      <c r="O195" s="517">
        <v>0</v>
      </c>
      <c r="P195" s="517">
        <v>141.04</v>
      </c>
      <c r="Q195" s="517">
        <v>0</v>
      </c>
      <c r="R195" s="517">
        <v>0</v>
      </c>
      <c r="S195" s="517">
        <v>0</v>
      </c>
      <c r="T195" s="517"/>
      <c r="U195" s="517"/>
      <c r="V195" s="517">
        <f t="shared" si="40"/>
        <v>141.04</v>
      </c>
      <c r="W195" s="524">
        <f t="shared" si="30"/>
        <v>-141.04</v>
      </c>
    </row>
    <row r="196" spans="1:23" x14ac:dyDescent="0.25">
      <c r="A196" s="534" t="s">
        <v>189</v>
      </c>
      <c r="B196" s="643">
        <v>12056</v>
      </c>
      <c r="C196" s="517">
        <f>'66 Leverton Street'!T78</f>
        <v>1067.3145</v>
      </c>
      <c r="D196" s="518">
        <f>'66 Leverton Street'!Y78</f>
        <v>14363.788</v>
      </c>
      <c r="E196" s="519">
        <f>'66 Leverton Street'!AA78</f>
        <v>0.26899505896355475</v>
      </c>
      <c r="F196" s="520">
        <f>'66 Leverton Street'!AB78</f>
        <v>3863.788</v>
      </c>
      <c r="G196" s="521">
        <f t="shared" si="39"/>
        <v>2379.4432028750002</v>
      </c>
      <c r="H196" s="522">
        <f>'66 Leverton Street'!AC78</f>
        <v>0.10333936960953474</v>
      </c>
      <c r="I196" s="523">
        <f>'66 Leverton Street'!AD78</f>
        <v>1484.3447971249998</v>
      </c>
      <c r="J196" s="517">
        <v>0</v>
      </c>
      <c r="K196" s="517">
        <v>0</v>
      </c>
      <c r="L196" s="517">
        <v>0</v>
      </c>
      <c r="M196" s="517">
        <v>0</v>
      </c>
      <c r="N196" s="517">
        <v>0</v>
      </c>
      <c r="O196" s="517">
        <v>0</v>
      </c>
      <c r="P196" s="517">
        <v>556.77</v>
      </c>
      <c r="Q196" s="517">
        <v>0</v>
      </c>
      <c r="R196" s="517">
        <v>328.37</v>
      </c>
      <c r="S196" s="517">
        <v>328.37</v>
      </c>
      <c r="T196" s="517"/>
      <c r="U196" s="517"/>
      <c r="V196" s="517">
        <f t="shared" si="40"/>
        <v>1213.51</v>
      </c>
      <c r="W196" s="524">
        <f t="shared" si="30"/>
        <v>270.8347971249998</v>
      </c>
    </row>
    <row r="197" spans="1:23" x14ac:dyDescent="0.25">
      <c r="A197" s="534" t="s">
        <v>72</v>
      </c>
      <c r="B197" s="643">
        <v>12057</v>
      </c>
      <c r="C197" s="517">
        <f>'66 Leverton Street'!T79</f>
        <v>4424.96</v>
      </c>
      <c r="D197" s="518">
        <f>'66 Leverton Street'!Y79</f>
        <v>20671.315000000002</v>
      </c>
      <c r="E197" s="519">
        <f>'66 Leverton Street'!AA79</f>
        <v>1</v>
      </c>
      <c r="F197" s="520">
        <f>'66 Leverton Street'!AB79</f>
        <v>20671.315000000002</v>
      </c>
      <c r="G197" s="521">
        <f t="shared" si="39"/>
        <v>9873.8510000000006</v>
      </c>
      <c r="H197" s="522">
        <f>'66 Leverton Street'!AC79</f>
        <v>0.52234045100662441</v>
      </c>
      <c r="I197" s="523">
        <f>'66 Leverton Street'!AD79</f>
        <v>10797.464000000002</v>
      </c>
      <c r="J197" s="517">
        <v>0</v>
      </c>
      <c r="K197" s="517">
        <v>0</v>
      </c>
      <c r="L197" s="517">
        <v>0</v>
      </c>
      <c r="M197" s="517">
        <v>0</v>
      </c>
      <c r="N197" s="517">
        <v>4424.96</v>
      </c>
      <c r="O197" s="517">
        <v>0</v>
      </c>
      <c r="P197" s="517">
        <v>0</v>
      </c>
      <c r="Q197" s="517">
        <v>0</v>
      </c>
      <c r="R197" s="517">
        <v>0</v>
      </c>
      <c r="S197" s="517">
        <v>0</v>
      </c>
      <c r="T197" s="517"/>
      <c r="U197" s="517"/>
      <c r="V197" s="517">
        <f t="shared" si="40"/>
        <v>4424.96</v>
      </c>
      <c r="W197" s="524">
        <f t="shared" si="30"/>
        <v>6372.5040000000017</v>
      </c>
    </row>
    <row r="198" spans="1:23" x14ac:dyDescent="0.25">
      <c r="A198" s="534" t="s">
        <v>164</v>
      </c>
      <c r="B198" s="643">
        <v>12060</v>
      </c>
      <c r="C198" s="517">
        <f>'66 Leverton Street'!T80</f>
        <v>2531.6489699999997</v>
      </c>
      <c r="D198" s="518">
        <f>'66 Leverton Street'!Y80</f>
        <v>20084.320049999998</v>
      </c>
      <c r="E198" s="519">
        <f>'66 Leverton Street'!AA80</f>
        <v>0.92531487268347923</v>
      </c>
      <c r="F198" s="520">
        <f>'66 Leverton Street'!AB80</f>
        <v>18584.320049999998</v>
      </c>
      <c r="G198" s="521">
        <f t="shared" si="39"/>
        <v>9292.1600249999992</v>
      </c>
      <c r="H198" s="522">
        <f>'66 Leverton Street'!AC80</f>
        <v>0.46265743634173961</v>
      </c>
      <c r="I198" s="523">
        <f>'66 Leverton Street'!AD80</f>
        <v>9292.1600249999992</v>
      </c>
      <c r="J198" s="517">
        <v>0</v>
      </c>
      <c r="K198" s="517">
        <v>0</v>
      </c>
      <c r="L198" s="517">
        <v>0</v>
      </c>
      <c r="M198" s="517">
        <v>0</v>
      </c>
      <c r="N198" s="517">
        <v>0</v>
      </c>
      <c r="O198" s="517">
        <v>0</v>
      </c>
      <c r="P198" s="517">
        <v>371.69</v>
      </c>
      <c r="Q198" s="517">
        <v>0</v>
      </c>
      <c r="R198" s="517">
        <v>15796.67</v>
      </c>
      <c r="S198" s="517">
        <v>1500.01</v>
      </c>
      <c r="T198" s="517"/>
      <c r="U198" s="517"/>
      <c r="V198" s="517">
        <f t="shared" si="40"/>
        <v>17668.37</v>
      </c>
      <c r="W198" s="524">
        <f t="shared" si="30"/>
        <v>-8376.2099749999998</v>
      </c>
    </row>
    <row r="199" spans="1:23" x14ac:dyDescent="0.25">
      <c r="A199" s="534" t="s">
        <v>24</v>
      </c>
      <c r="B199" s="643">
        <v>12049</v>
      </c>
      <c r="C199" s="517">
        <f>'66 Leverton Street'!T81</f>
        <v>3586.0227999999997</v>
      </c>
      <c r="D199" s="518">
        <f>'66 Leverton Street'!Y81</f>
        <v>21393.263057299999</v>
      </c>
      <c r="E199" s="519">
        <f>'66 Leverton Street'!AA81</f>
        <v>1</v>
      </c>
      <c r="F199" s="520">
        <f>'66 Leverton Street'!AB81</f>
        <v>21393.263057299999</v>
      </c>
      <c r="G199" s="521">
        <f t="shared" si="39"/>
        <v>17657.431057299997</v>
      </c>
      <c r="H199" s="522">
        <f>'66 Leverton Street'!AC81</f>
        <v>0.17462656304435178</v>
      </c>
      <c r="I199" s="523">
        <f>'66 Leverton Street'!AD81</f>
        <v>3735.8320000000003</v>
      </c>
      <c r="J199" s="517">
        <v>0</v>
      </c>
      <c r="K199" s="517">
        <v>0</v>
      </c>
      <c r="L199" s="517">
        <v>2510.2199999999998</v>
      </c>
      <c r="M199" s="517">
        <v>0</v>
      </c>
      <c r="N199" s="517">
        <v>0</v>
      </c>
      <c r="O199" s="517">
        <v>0</v>
      </c>
      <c r="P199" s="517">
        <v>0</v>
      </c>
      <c r="Q199" s="517">
        <v>0</v>
      </c>
      <c r="R199" s="517">
        <v>4104.18</v>
      </c>
      <c r="S199" s="517">
        <v>0</v>
      </c>
      <c r="T199" s="517"/>
      <c r="U199" s="517"/>
      <c r="V199" s="517">
        <f t="shared" si="40"/>
        <v>6614.4</v>
      </c>
      <c r="W199" s="524">
        <f t="shared" si="30"/>
        <v>-2878.5679999999993</v>
      </c>
    </row>
    <row r="200" spans="1:23" x14ac:dyDescent="0.25">
      <c r="A200" s="534" t="s">
        <v>312</v>
      </c>
      <c r="B200" s="643">
        <v>12055</v>
      </c>
      <c r="C200" s="517">
        <f>'66 Leverton Street'!T82</f>
        <v>4573.0185899999997</v>
      </c>
      <c r="D200" s="518">
        <f>'66 Leverton Street'!Y82</f>
        <v>4683.0185899999997</v>
      </c>
      <c r="E200" s="519">
        <f>'66 Leverton Street'!AA82</f>
        <v>0.97651087692991623</v>
      </c>
      <c r="F200" s="520">
        <f>'66 Leverton Street'!AB82</f>
        <v>4573.0185899999997</v>
      </c>
      <c r="G200" s="521">
        <f t="shared" si="39"/>
        <v>0</v>
      </c>
      <c r="H200" s="522">
        <f>'66 Leverton Street'!AC82</f>
        <v>0.97651087692991623</v>
      </c>
      <c r="I200" s="523">
        <f>'66 Leverton Street'!AD82</f>
        <v>4573.0185899999997</v>
      </c>
      <c r="J200" s="517"/>
      <c r="K200" s="517"/>
      <c r="L200" s="517"/>
      <c r="M200" s="517"/>
      <c r="N200" s="517"/>
      <c r="O200" s="517"/>
      <c r="P200" s="517"/>
      <c r="Q200" s="517"/>
      <c r="R200" s="517"/>
      <c r="S200" s="517"/>
      <c r="T200" s="517"/>
      <c r="U200" s="517"/>
      <c r="V200" s="517">
        <f t="shared" si="40"/>
        <v>0</v>
      </c>
      <c r="W200" s="524">
        <f t="shared" si="30"/>
        <v>4573.0185899999997</v>
      </c>
    </row>
    <row r="201" spans="1:23" x14ac:dyDescent="0.25">
      <c r="A201" s="534" t="s">
        <v>674</v>
      </c>
      <c r="B201" s="643"/>
      <c r="C201" s="517">
        <f>'66 Leverton Street'!T83</f>
        <v>0</v>
      </c>
      <c r="D201" s="518">
        <f>'66 Leverton Street'!Y83</f>
        <v>40</v>
      </c>
      <c r="E201" s="519">
        <f>'66 Leverton Street'!AA83</f>
        <v>0</v>
      </c>
      <c r="F201" s="520">
        <f>'66 Leverton Street'!AB83</f>
        <v>0</v>
      </c>
      <c r="G201" s="521">
        <f t="shared" si="39"/>
        <v>0</v>
      </c>
      <c r="H201" s="522">
        <f>'66 Leverton Street'!AC83</f>
        <v>0</v>
      </c>
      <c r="I201" s="523">
        <f>'66 Leverton Street'!AD83</f>
        <v>0</v>
      </c>
      <c r="J201" s="517"/>
      <c r="K201" s="517"/>
      <c r="L201" s="517"/>
      <c r="M201" s="517"/>
      <c r="N201" s="517"/>
      <c r="O201" s="517"/>
      <c r="P201" s="517"/>
      <c r="Q201" s="517"/>
      <c r="R201" s="517"/>
      <c r="S201" s="517"/>
      <c r="T201" s="517"/>
      <c r="U201" s="517"/>
      <c r="V201" s="517">
        <f t="shared" si="40"/>
        <v>0</v>
      </c>
      <c r="W201" s="524">
        <f t="shared" si="30"/>
        <v>0</v>
      </c>
    </row>
    <row r="202" spans="1:23" x14ac:dyDescent="0.25">
      <c r="A202" s="534" t="s">
        <v>341</v>
      </c>
      <c r="B202" s="643">
        <v>13053</v>
      </c>
      <c r="C202" s="517">
        <f>'66 Leverton Street'!T84</f>
        <v>0</v>
      </c>
      <c r="D202" s="518">
        <f>'66 Leverton Street'!Y84</f>
        <v>7000</v>
      </c>
      <c r="E202" s="519">
        <f>'66 Leverton Street'!AA84</f>
        <v>0</v>
      </c>
      <c r="F202" s="520">
        <f>'66 Leverton Street'!AB84</f>
        <v>0</v>
      </c>
      <c r="G202" s="521">
        <f t="shared" si="39"/>
        <v>0</v>
      </c>
      <c r="H202" s="522">
        <f>'66 Leverton Street'!AC84</f>
        <v>0</v>
      </c>
      <c r="I202" s="523">
        <f>'66 Leverton Street'!AD84</f>
        <v>0</v>
      </c>
      <c r="J202" s="517"/>
      <c r="K202" s="517"/>
      <c r="L202" s="517"/>
      <c r="M202" s="517"/>
      <c r="N202" s="517"/>
      <c r="O202" s="517"/>
      <c r="P202" s="517"/>
      <c r="Q202" s="517"/>
      <c r="R202" s="517"/>
      <c r="S202" s="517"/>
      <c r="T202" s="517"/>
      <c r="U202" s="517"/>
      <c r="V202" s="517">
        <f t="shared" si="40"/>
        <v>0</v>
      </c>
      <c r="W202" s="524">
        <f t="shared" ref="W202:W260" si="41">I202-V202</f>
        <v>0</v>
      </c>
    </row>
    <row r="203" spans="1:23" x14ac:dyDescent="0.25">
      <c r="A203" s="534"/>
      <c r="B203" s="643"/>
      <c r="C203" s="517"/>
      <c r="D203" s="518"/>
      <c r="E203" s="519"/>
      <c r="F203" s="520"/>
      <c r="G203" s="521"/>
      <c r="H203" s="522"/>
      <c r="I203" s="523"/>
      <c r="J203" s="517"/>
      <c r="K203" s="517"/>
      <c r="L203" s="517"/>
      <c r="M203" s="517"/>
      <c r="N203" s="517"/>
      <c r="O203" s="517"/>
      <c r="P203" s="517"/>
      <c r="Q203" s="517"/>
      <c r="R203" s="517"/>
      <c r="S203" s="517"/>
      <c r="T203" s="517"/>
      <c r="U203" s="517"/>
      <c r="V203" s="517"/>
      <c r="W203" s="524"/>
    </row>
    <row r="204" spans="1:23" s="496" customFormat="1" x14ac:dyDescent="0.25">
      <c r="A204" s="535" t="s">
        <v>607</v>
      </c>
      <c r="B204" s="644"/>
      <c r="C204" s="536"/>
      <c r="D204" s="537"/>
      <c r="E204" s="538"/>
      <c r="F204" s="539"/>
      <c r="G204" s="540"/>
      <c r="H204" s="541"/>
      <c r="I204" s="542"/>
      <c r="J204" s="536"/>
      <c r="K204" s="536"/>
      <c r="L204" s="536"/>
      <c r="M204" s="536"/>
      <c r="N204" s="536"/>
      <c r="O204" s="536"/>
      <c r="P204" s="536"/>
      <c r="Q204" s="536"/>
      <c r="R204" s="536"/>
      <c r="S204" s="517"/>
      <c r="T204" s="536"/>
      <c r="U204" s="536"/>
      <c r="V204" s="536"/>
      <c r="W204" s="543"/>
    </row>
    <row r="205" spans="1:23" s="177" customFormat="1" x14ac:dyDescent="0.25">
      <c r="A205" s="544" t="s">
        <v>372</v>
      </c>
      <c r="B205" s="645"/>
      <c r="C205" s="545">
        <f ca="1">'13 Oseney Street'!T65</f>
        <v>399.99552</v>
      </c>
      <c r="D205" s="546">
        <f ca="1">'13 Oseney Street'!Y65</f>
        <v>0</v>
      </c>
      <c r="E205" s="547" t="e">
        <f ca="1">'13 Oseney Street'!AA65</f>
        <v>#DIV/0!</v>
      </c>
      <c r="F205" s="548">
        <f ca="1">'13 Oseney Street'!AB65</f>
        <v>0</v>
      </c>
      <c r="G205" s="549">
        <f t="shared" ref="G205:G212" ca="1" si="42">F205-I205</f>
        <v>0</v>
      </c>
      <c r="H205" s="550" t="e">
        <f ca="1">'13 Oseney Street'!AC65</f>
        <v>#DIV/0!</v>
      </c>
      <c r="I205" s="551">
        <f ca="1">'13 Oseney Street'!AD65</f>
        <v>0</v>
      </c>
      <c r="J205" s="545"/>
      <c r="K205" s="545"/>
      <c r="L205" s="545"/>
      <c r="M205" s="545"/>
      <c r="N205" s="545"/>
      <c r="O205" s="545"/>
      <c r="P205" s="545"/>
      <c r="Q205" s="545"/>
      <c r="R205" s="545"/>
      <c r="S205" s="517"/>
      <c r="T205" s="545"/>
      <c r="U205" s="545"/>
      <c r="V205" s="517">
        <f t="shared" ref="V205:V212" si="43">SUM(J205:U205)</f>
        <v>0</v>
      </c>
      <c r="W205" s="552">
        <f t="shared" ca="1" si="41"/>
        <v>0</v>
      </c>
    </row>
    <row r="206" spans="1:23" s="177" customFormat="1" x14ac:dyDescent="0.25">
      <c r="A206" s="544" t="s">
        <v>308</v>
      </c>
      <c r="B206" s="645"/>
      <c r="C206" s="545">
        <f ca="1">'13 Oseney Street'!T66</f>
        <v>222.29999999999998</v>
      </c>
      <c r="D206" s="546">
        <f ca="1">'13 Oseney Street'!Y66</f>
        <v>0</v>
      </c>
      <c r="E206" s="547" t="e">
        <f ca="1">'13 Oseney Street'!AA66</f>
        <v>#DIV/0!</v>
      </c>
      <c r="F206" s="548">
        <f ca="1">'13 Oseney Street'!AB66</f>
        <v>0</v>
      </c>
      <c r="G206" s="549">
        <f t="shared" ca="1" si="42"/>
        <v>0</v>
      </c>
      <c r="H206" s="550" t="e">
        <f ca="1">'13 Oseney Street'!AC66</f>
        <v>#DIV/0!</v>
      </c>
      <c r="I206" s="551">
        <f ca="1">'13 Oseney Street'!AD66</f>
        <v>0</v>
      </c>
      <c r="J206" s="545"/>
      <c r="K206" s="545"/>
      <c r="L206" s="545"/>
      <c r="M206" s="545"/>
      <c r="N206" s="545"/>
      <c r="O206" s="545"/>
      <c r="P206" s="545"/>
      <c r="Q206" s="545"/>
      <c r="R206" s="545"/>
      <c r="S206" s="517"/>
      <c r="T206" s="545"/>
      <c r="U206" s="545"/>
      <c r="V206" s="517">
        <f t="shared" si="43"/>
        <v>0</v>
      </c>
      <c r="W206" s="552">
        <f t="shared" ca="1" si="41"/>
        <v>0</v>
      </c>
    </row>
    <row r="207" spans="1:23" s="177" customFormat="1" x14ac:dyDescent="0.25">
      <c r="A207" s="544" t="s">
        <v>285</v>
      </c>
      <c r="B207" s="645"/>
      <c r="C207" s="545">
        <f ca="1">'13 Oseney Street'!T67</f>
        <v>1400</v>
      </c>
      <c r="D207" s="546">
        <f ca="1">'13 Oseney Street'!Y67</f>
        <v>0</v>
      </c>
      <c r="E207" s="547" t="e">
        <f ca="1">'13 Oseney Street'!AA67</f>
        <v>#DIV/0!</v>
      </c>
      <c r="F207" s="548">
        <f ca="1">'13 Oseney Street'!AB67</f>
        <v>0</v>
      </c>
      <c r="G207" s="549">
        <f t="shared" ca="1" si="42"/>
        <v>0</v>
      </c>
      <c r="H207" s="550" t="e">
        <f ca="1">'13 Oseney Street'!AC67</f>
        <v>#DIV/0!</v>
      </c>
      <c r="I207" s="551">
        <f ca="1">'13 Oseney Street'!AD67</f>
        <v>0</v>
      </c>
      <c r="J207" s="545"/>
      <c r="K207" s="545"/>
      <c r="L207" s="545"/>
      <c r="M207" s="545"/>
      <c r="N207" s="545"/>
      <c r="O207" s="545"/>
      <c r="P207" s="545"/>
      <c r="Q207" s="545"/>
      <c r="R207" s="545"/>
      <c r="S207" s="517"/>
      <c r="T207" s="545"/>
      <c r="U207" s="545"/>
      <c r="V207" s="517">
        <f t="shared" si="43"/>
        <v>0</v>
      </c>
      <c r="W207" s="552">
        <f t="shared" ca="1" si="41"/>
        <v>0</v>
      </c>
    </row>
    <row r="208" spans="1:23" s="177" customFormat="1" x14ac:dyDescent="0.25">
      <c r="A208" s="544" t="s">
        <v>189</v>
      </c>
      <c r="B208" s="645"/>
      <c r="C208" s="545">
        <f ca="1">'13 Oseney Street'!T68</f>
        <v>1787.472</v>
      </c>
      <c r="D208" s="546">
        <f ca="1">'13 Oseney Street'!Y68</f>
        <v>0</v>
      </c>
      <c r="E208" s="547" t="e">
        <f ca="1">'13 Oseney Street'!AA68</f>
        <v>#DIV/0!</v>
      </c>
      <c r="F208" s="548">
        <f ca="1">'13 Oseney Street'!AB68</f>
        <v>0</v>
      </c>
      <c r="G208" s="549">
        <f t="shared" ca="1" si="42"/>
        <v>0</v>
      </c>
      <c r="H208" s="550" t="e">
        <f ca="1">'13 Oseney Street'!AC68</f>
        <v>#DIV/0!</v>
      </c>
      <c r="I208" s="551">
        <f ca="1">'13 Oseney Street'!AD68</f>
        <v>0</v>
      </c>
      <c r="J208" s="545"/>
      <c r="K208" s="545"/>
      <c r="L208" s="545"/>
      <c r="M208" s="545"/>
      <c r="N208" s="545"/>
      <c r="O208" s="545"/>
      <c r="P208" s="545"/>
      <c r="Q208" s="545"/>
      <c r="R208" s="545"/>
      <c r="S208" s="517"/>
      <c r="T208" s="545"/>
      <c r="U208" s="545"/>
      <c r="V208" s="517">
        <f t="shared" si="43"/>
        <v>0</v>
      </c>
      <c r="W208" s="552">
        <f t="shared" ca="1" si="41"/>
        <v>0</v>
      </c>
    </row>
    <row r="209" spans="1:23" s="177" customFormat="1" x14ac:dyDescent="0.25">
      <c r="A209" s="544" t="s">
        <v>72</v>
      </c>
      <c r="B209" s="645"/>
      <c r="C209" s="545">
        <f ca="1">'13 Oseney Street'!T69</f>
        <v>2950</v>
      </c>
      <c r="D209" s="546">
        <f ca="1">'13 Oseney Street'!Y69</f>
        <v>0</v>
      </c>
      <c r="E209" s="547" t="e">
        <f ca="1">'13 Oseney Street'!AA69</f>
        <v>#DIV/0!</v>
      </c>
      <c r="F209" s="548">
        <f ca="1">'13 Oseney Street'!AB69</f>
        <v>0</v>
      </c>
      <c r="G209" s="549">
        <f t="shared" ca="1" si="42"/>
        <v>0</v>
      </c>
      <c r="H209" s="550" t="e">
        <f ca="1">'13 Oseney Street'!AC69</f>
        <v>#DIV/0!</v>
      </c>
      <c r="I209" s="551">
        <f ca="1">'13 Oseney Street'!AD69</f>
        <v>0</v>
      </c>
      <c r="J209" s="545"/>
      <c r="K209" s="545"/>
      <c r="L209" s="545"/>
      <c r="M209" s="545"/>
      <c r="N209" s="545"/>
      <c r="O209" s="545"/>
      <c r="P209" s="545"/>
      <c r="Q209" s="545"/>
      <c r="R209" s="545"/>
      <c r="S209" s="517"/>
      <c r="T209" s="545"/>
      <c r="U209" s="545"/>
      <c r="V209" s="517">
        <f t="shared" si="43"/>
        <v>0</v>
      </c>
      <c r="W209" s="552">
        <f t="shared" ca="1" si="41"/>
        <v>0</v>
      </c>
    </row>
    <row r="210" spans="1:23" s="177" customFormat="1" x14ac:dyDescent="0.25">
      <c r="A210" s="544" t="s">
        <v>164</v>
      </c>
      <c r="B210" s="645"/>
      <c r="C210" s="545">
        <f ca="1">'13 Oseney Street'!T70</f>
        <v>647.71729499999992</v>
      </c>
      <c r="D210" s="546">
        <f ca="1">'13 Oseney Street'!Y70</f>
        <v>0</v>
      </c>
      <c r="E210" s="547" t="e">
        <f ca="1">'13 Oseney Street'!AA70</f>
        <v>#DIV/0!</v>
      </c>
      <c r="F210" s="548">
        <f ca="1">'13 Oseney Street'!AB70</f>
        <v>0</v>
      </c>
      <c r="G210" s="549">
        <f t="shared" ca="1" si="42"/>
        <v>0</v>
      </c>
      <c r="H210" s="550" t="e">
        <f ca="1">'13 Oseney Street'!AC70</f>
        <v>#DIV/0!</v>
      </c>
      <c r="I210" s="551">
        <f ca="1">'13 Oseney Street'!AD70</f>
        <v>0</v>
      </c>
      <c r="J210" s="545"/>
      <c r="K210" s="545"/>
      <c r="L210" s="545"/>
      <c r="M210" s="545"/>
      <c r="N210" s="545"/>
      <c r="O210" s="545"/>
      <c r="P210" s="545"/>
      <c r="Q210" s="545"/>
      <c r="R210" s="545"/>
      <c r="S210" s="517"/>
      <c r="T210" s="545"/>
      <c r="U210" s="545"/>
      <c r="V210" s="517">
        <f t="shared" si="43"/>
        <v>0</v>
      </c>
      <c r="W210" s="552">
        <f t="shared" ca="1" si="41"/>
        <v>0</v>
      </c>
    </row>
    <row r="211" spans="1:23" s="177" customFormat="1" x14ac:dyDescent="0.25">
      <c r="A211" s="544" t="s">
        <v>24</v>
      </c>
      <c r="B211" s="645"/>
      <c r="C211" s="545">
        <f ca="1">'13 Oseney Street'!T71</f>
        <v>4773.93</v>
      </c>
      <c r="D211" s="546">
        <f ca="1">'13 Oseney Street'!Y71</f>
        <v>0</v>
      </c>
      <c r="E211" s="547" t="e">
        <f ca="1">'13 Oseney Street'!AA71</f>
        <v>#DIV/0!</v>
      </c>
      <c r="F211" s="548">
        <f ca="1">'13 Oseney Street'!AB71</f>
        <v>0</v>
      </c>
      <c r="G211" s="549">
        <f t="shared" ca="1" si="42"/>
        <v>0</v>
      </c>
      <c r="H211" s="550" t="e">
        <f ca="1">'13 Oseney Street'!AC71</f>
        <v>#DIV/0!</v>
      </c>
      <c r="I211" s="551">
        <f ca="1">'13 Oseney Street'!AD71</f>
        <v>0</v>
      </c>
      <c r="J211" s="545"/>
      <c r="K211" s="545"/>
      <c r="L211" s="545"/>
      <c r="M211" s="545"/>
      <c r="N211" s="545"/>
      <c r="O211" s="545"/>
      <c r="P211" s="545"/>
      <c r="Q211" s="545"/>
      <c r="R211" s="545"/>
      <c r="S211" s="517"/>
      <c r="T211" s="545"/>
      <c r="U211" s="545"/>
      <c r="V211" s="517">
        <f t="shared" si="43"/>
        <v>0</v>
      </c>
      <c r="W211" s="552">
        <f t="shared" ca="1" si="41"/>
        <v>0</v>
      </c>
    </row>
    <row r="212" spans="1:23" s="177" customFormat="1" x14ac:dyDescent="0.25">
      <c r="A212" s="544" t="s">
        <v>312</v>
      </c>
      <c r="B212" s="645"/>
      <c r="C212" s="545">
        <f ca="1">'13 Oseney Street'!T72</f>
        <v>1150</v>
      </c>
      <c r="D212" s="546">
        <f ca="1">'13 Oseney Street'!Y72</f>
        <v>0</v>
      </c>
      <c r="E212" s="547" t="e">
        <f ca="1">'13 Oseney Street'!AA72</f>
        <v>#DIV/0!</v>
      </c>
      <c r="F212" s="548">
        <f ca="1">'13 Oseney Street'!AB72</f>
        <v>0</v>
      </c>
      <c r="G212" s="549">
        <f t="shared" ca="1" si="42"/>
        <v>0</v>
      </c>
      <c r="H212" s="550" t="e">
        <f ca="1">'13 Oseney Street'!AC72</f>
        <v>#DIV/0!</v>
      </c>
      <c r="I212" s="551">
        <f ca="1">'13 Oseney Street'!AD72</f>
        <v>0</v>
      </c>
      <c r="J212" s="545"/>
      <c r="K212" s="545"/>
      <c r="L212" s="545"/>
      <c r="M212" s="545"/>
      <c r="N212" s="545"/>
      <c r="O212" s="545"/>
      <c r="P212" s="545"/>
      <c r="Q212" s="545"/>
      <c r="R212" s="545"/>
      <c r="S212" s="517"/>
      <c r="T212" s="545"/>
      <c r="U212" s="545"/>
      <c r="V212" s="517">
        <f t="shared" si="43"/>
        <v>0</v>
      </c>
      <c r="W212" s="552">
        <f t="shared" ca="1" si="41"/>
        <v>0</v>
      </c>
    </row>
    <row r="213" spans="1:23" x14ac:dyDescent="0.25">
      <c r="A213" s="534"/>
      <c r="B213" s="643"/>
      <c r="C213" s="517"/>
      <c r="D213" s="518"/>
      <c r="E213" s="519"/>
      <c r="F213" s="520"/>
      <c r="G213" s="521"/>
      <c r="H213" s="522"/>
      <c r="I213" s="523"/>
      <c r="J213" s="517"/>
      <c r="K213" s="517"/>
      <c r="L213" s="517"/>
      <c r="M213" s="517"/>
      <c r="N213" s="517"/>
      <c r="O213" s="517"/>
      <c r="P213" s="517"/>
      <c r="Q213" s="517"/>
      <c r="R213" s="517"/>
      <c r="S213" s="517"/>
      <c r="T213" s="517"/>
      <c r="U213" s="517"/>
      <c r="V213" s="517"/>
      <c r="W213" s="524"/>
    </row>
    <row r="214" spans="1:23" s="132" customFormat="1" x14ac:dyDescent="0.25">
      <c r="A214" s="525" t="s">
        <v>608</v>
      </c>
      <c r="B214" s="642"/>
      <c r="C214" s="526"/>
      <c r="D214" s="527"/>
      <c r="E214" s="528"/>
      <c r="F214" s="529"/>
      <c r="G214" s="530"/>
      <c r="H214" s="531"/>
      <c r="I214" s="532"/>
      <c r="J214" s="526"/>
      <c r="K214" s="526"/>
      <c r="L214" s="526"/>
      <c r="M214" s="526"/>
      <c r="N214" s="526"/>
      <c r="O214" s="526"/>
      <c r="P214" s="526"/>
      <c r="Q214" s="526"/>
      <c r="R214" s="526"/>
      <c r="S214" s="517"/>
      <c r="T214" s="526"/>
      <c r="U214" s="526"/>
      <c r="V214" s="526"/>
      <c r="W214" s="533"/>
    </row>
    <row r="215" spans="1:23" x14ac:dyDescent="0.25">
      <c r="A215" s="534" t="s">
        <v>372</v>
      </c>
      <c r="B215" s="643">
        <v>13383</v>
      </c>
      <c r="C215" s="517">
        <f>'29 Grove Terrace'!T77</f>
        <v>399.99552</v>
      </c>
      <c r="D215" s="518">
        <f>'29 Grove Terrace'!Y77</f>
        <v>399.99552</v>
      </c>
      <c r="E215" s="519">
        <f>'29 Grove Terrace'!AA77</f>
        <v>0</v>
      </c>
      <c r="F215" s="520">
        <f>'29 Grove Terrace'!AB77</f>
        <v>0</v>
      </c>
      <c r="G215" s="521">
        <f t="shared" ref="G215:G222" si="44">F215-I215</f>
        <v>0</v>
      </c>
      <c r="H215" s="522">
        <f>'29 Grove Terrace'!AC77</f>
        <v>0</v>
      </c>
      <c r="I215" s="523">
        <f>'29 Grove Terrace'!AD77</f>
        <v>0</v>
      </c>
      <c r="J215" s="517"/>
      <c r="K215" s="517"/>
      <c r="L215" s="517"/>
      <c r="M215" s="517"/>
      <c r="N215" s="517"/>
      <c r="O215" s="517"/>
      <c r="P215" s="517"/>
      <c r="Q215" s="517"/>
      <c r="R215" s="517"/>
      <c r="S215" s="517"/>
      <c r="T215" s="517"/>
      <c r="U215" s="517"/>
      <c r="V215" s="517">
        <f t="shared" ref="V215:V222" si="45">SUM(J215:U215)</f>
        <v>0</v>
      </c>
      <c r="W215" s="524">
        <f t="shared" si="41"/>
        <v>0</v>
      </c>
    </row>
    <row r="216" spans="1:23" x14ac:dyDescent="0.25">
      <c r="A216" s="534" t="s">
        <v>308</v>
      </c>
      <c r="B216" s="643">
        <v>813</v>
      </c>
      <c r="C216" s="517">
        <f>'29 Grove Terrace'!T78</f>
        <v>222.29999999999998</v>
      </c>
      <c r="D216" s="518">
        <f>'29 Grove Terrace'!Y78</f>
        <v>5666.9000000000005</v>
      </c>
      <c r="E216" s="519">
        <f>'29 Grove Terrace'!AA78</f>
        <v>0.11768338950749085</v>
      </c>
      <c r="F216" s="520">
        <f>'29 Grove Terrace'!AB78</f>
        <v>666.9</v>
      </c>
      <c r="G216" s="521">
        <f t="shared" si="44"/>
        <v>444.6</v>
      </c>
      <c r="H216" s="522">
        <f>'29 Grove Terrace'!AC78</f>
        <v>3.9227796502496949E-2</v>
      </c>
      <c r="I216" s="523">
        <f>'29 Grove Terrace'!AD78</f>
        <v>222.29999999999998</v>
      </c>
      <c r="J216" s="517">
        <v>0</v>
      </c>
      <c r="K216" s="517">
        <v>0</v>
      </c>
      <c r="L216" s="517">
        <v>0</v>
      </c>
      <c r="M216" s="517">
        <v>222.3</v>
      </c>
      <c r="N216" s="517">
        <v>0</v>
      </c>
      <c r="O216" s="517">
        <v>0</v>
      </c>
      <c r="P216" s="517">
        <v>0</v>
      </c>
      <c r="Q216" s="517">
        <v>0</v>
      </c>
      <c r="R216" s="517">
        <v>0</v>
      </c>
      <c r="S216" s="517">
        <v>0</v>
      </c>
      <c r="T216" s="517"/>
      <c r="U216" s="517"/>
      <c r="V216" s="517">
        <f t="shared" si="45"/>
        <v>222.3</v>
      </c>
      <c r="W216" s="524">
        <f t="shared" si="41"/>
        <v>0</v>
      </c>
    </row>
    <row r="217" spans="1:23" x14ac:dyDescent="0.25">
      <c r="A217" s="534" t="s">
        <v>285</v>
      </c>
      <c r="B217" s="643">
        <v>815</v>
      </c>
      <c r="C217" s="517">
        <f>'29 Grove Terrace'!T79</f>
        <v>1408</v>
      </c>
      <c r="D217" s="518">
        <f>'29 Grove Terrace'!Y79</f>
        <v>1408</v>
      </c>
      <c r="E217" s="519">
        <f>'29 Grove Terrace'!AA79</f>
        <v>0</v>
      </c>
      <c r="F217" s="520">
        <f>'29 Grove Terrace'!AB79</f>
        <v>0</v>
      </c>
      <c r="G217" s="521">
        <f t="shared" si="44"/>
        <v>0</v>
      </c>
      <c r="H217" s="522">
        <f>'29 Grove Terrace'!AC79</f>
        <v>0</v>
      </c>
      <c r="I217" s="523">
        <f>'29 Grove Terrace'!AD79</f>
        <v>0</v>
      </c>
      <c r="J217" s="517"/>
      <c r="K217" s="517"/>
      <c r="L217" s="517"/>
      <c r="M217" s="517"/>
      <c r="N217" s="517"/>
      <c r="O217" s="517"/>
      <c r="P217" s="517"/>
      <c r="Q217" s="517"/>
      <c r="R217" s="517"/>
      <c r="S217" s="517"/>
      <c r="T217" s="517"/>
      <c r="U217" s="517"/>
      <c r="V217" s="517">
        <f t="shared" si="45"/>
        <v>0</v>
      </c>
      <c r="W217" s="524">
        <f t="shared" si="41"/>
        <v>0</v>
      </c>
    </row>
    <row r="218" spans="1:23" x14ac:dyDescent="0.25">
      <c r="A218" s="534" t="s">
        <v>189</v>
      </c>
      <c r="B218" s="643">
        <v>819</v>
      </c>
      <c r="C218" s="517">
        <f>'29 Grove Terrace'!T80</f>
        <v>3112.8249999999998</v>
      </c>
      <c r="D218" s="518">
        <f>'29 Grove Terrace'!Y80</f>
        <v>3112.8249999999998</v>
      </c>
      <c r="E218" s="519">
        <f>'29 Grove Terrace'!AA80</f>
        <v>0.86621830652221055</v>
      </c>
      <c r="F218" s="520">
        <f>'29 Grove Terrace'!AB80</f>
        <v>2696.386</v>
      </c>
      <c r="G218" s="521">
        <f t="shared" si="44"/>
        <v>0</v>
      </c>
      <c r="H218" s="522">
        <f>'29 Grove Terrace'!AC80</f>
        <v>0.86621830652221055</v>
      </c>
      <c r="I218" s="523">
        <f>'29 Grove Terrace'!AD80</f>
        <v>2696.386</v>
      </c>
      <c r="J218" s="517">
        <v>0</v>
      </c>
      <c r="K218" s="517">
        <v>0</v>
      </c>
      <c r="L218" s="517">
        <v>0</v>
      </c>
      <c r="M218" s="517">
        <v>0</v>
      </c>
      <c r="N218" s="517">
        <v>0</v>
      </c>
      <c r="O218" s="517">
        <v>0</v>
      </c>
      <c r="P218" s="517">
        <v>167.08</v>
      </c>
      <c r="Q218" s="517">
        <v>0</v>
      </c>
      <c r="R218" s="517">
        <v>946.81</v>
      </c>
      <c r="S218" s="517">
        <v>946.82</v>
      </c>
      <c r="T218" s="517"/>
      <c r="U218" s="517"/>
      <c r="V218" s="517">
        <f t="shared" si="45"/>
        <v>2060.71</v>
      </c>
      <c r="W218" s="524">
        <f t="shared" si="41"/>
        <v>635.67599999999993</v>
      </c>
    </row>
    <row r="219" spans="1:23" x14ac:dyDescent="0.25">
      <c r="A219" s="534" t="s">
        <v>72</v>
      </c>
      <c r="B219" s="643">
        <v>820</v>
      </c>
      <c r="C219" s="517">
        <f>'29 Grove Terrace'!T81</f>
        <v>570.30234300000006</v>
      </c>
      <c r="D219" s="518">
        <f>'29 Grove Terrace'!Y81</f>
        <v>18316.686343000008</v>
      </c>
      <c r="E219" s="519">
        <f>'29 Grove Terrace'!AA81</f>
        <v>1</v>
      </c>
      <c r="F219" s="520">
        <f>'29 Grove Terrace'!AB81</f>
        <v>18316.686343000008</v>
      </c>
      <c r="G219" s="521">
        <f t="shared" si="44"/>
        <v>8278.4400000000041</v>
      </c>
      <c r="H219" s="522">
        <f>'29 Grove Terrace'!AC81</f>
        <v>0.54803833810454849</v>
      </c>
      <c r="I219" s="523">
        <f>'29 Grove Terrace'!AD81</f>
        <v>10038.246343000004</v>
      </c>
      <c r="J219" s="517">
        <v>0</v>
      </c>
      <c r="K219" s="517">
        <v>0</v>
      </c>
      <c r="L219" s="517">
        <v>0</v>
      </c>
      <c r="M219" s="517">
        <v>0</v>
      </c>
      <c r="N219" s="517">
        <v>0</v>
      </c>
      <c r="O219" s="517">
        <v>0</v>
      </c>
      <c r="P219" s="517">
        <v>939.71</v>
      </c>
      <c r="Q219" s="517">
        <v>0</v>
      </c>
      <c r="R219" s="517">
        <v>555.39</v>
      </c>
      <c r="S219" s="517">
        <v>570.29999999999995</v>
      </c>
      <c r="T219" s="517"/>
      <c r="U219" s="517"/>
      <c r="V219" s="517">
        <f t="shared" si="45"/>
        <v>2065.3999999999996</v>
      </c>
      <c r="W219" s="524">
        <f t="shared" si="41"/>
        <v>7972.8463430000047</v>
      </c>
    </row>
    <row r="220" spans="1:23" x14ac:dyDescent="0.25">
      <c r="A220" s="534" t="s">
        <v>164</v>
      </c>
      <c r="B220" s="643">
        <v>823</v>
      </c>
      <c r="C220" s="517">
        <f>'29 Grove Terrace'!T82</f>
        <v>1416.1611899999998</v>
      </c>
      <c r="D220" s="518">
        <f>'29 Grove Terrace'!Y82</f>
        <v>2668.1611899999998</v>
      </c>
      <c r="E220" s="519">
        <f>'29 Grove Terrace'!AA82</f>
        <v>0.88756301488666811</v>
      </c>
      <c r="F220" s="520">
        <f>'29 Grove Terrace'!AB82</f>
        <v>2368.1611899999998</v>
      </c>
      <c r="G220" s="521">
        <f t="shared" si="44"/>
        <v>410.38744499999984</v>
      </c>
      <c r="H220" s="522">
        <f>'29 Grove Terrace'!AC82</f>
        <v>0.733753924739457</v>
      </c>
      <c r="I220" s="523">
        <f>'29 Grove Terrace'!AD82</f>
        <v>1957.773745</v>
      </c>
      <c r="J220" s="517">
        <v>0</v>
      </c>
      <c r="K220" s="517">
        <v>0</v>
      </c>
      <c r="L220" s="517">
        <v>0</v>
      </c>
      <c r="M220" s="517">
        <v>0</v>
      </c>
      <c r="N220" s="517">
        <v>0</v>
      </c>
      <c r="O220" s="517">
        <v>0</v>
      </c>
      <c r="P220" s="517">
        <v>0</v>
      </c>
      <c r="Q220" s="517">
        <v>0</v>
      </c>
      <c r="R220" s="517">
        <v>410.39</v>
      </c>
      <c r="S220" s="517">
        <v>0</v>
      </c>
      <c r="T220" s="517"/>
      <c r="U220" s="517"/>
      <c r="V220" s="517">
        <f t="shared" si="45"/>
        <v>410.39</v>
      </c>
      <c r="W220" s="524">
        <f t="shared" si="41"/>
        <v>1547.3837450000001</v>
      </c>
    </row>
    <row r="221" spans="1:23" x14ac:dyDescent="0.25">
      <c r="A221" s="534" t="s">
        <v>24</v>
      </c>
      <c r="B221" s="643">
        <v>812</v>
      </c>
      <c r="C221" s="517">
        <f>'29 Grove Terrace'!T83</f>
        <v>5343.2963999999993</v>
      </c>
      <c r="D221" s="518">
        <f>'29 Grove Terrace'!Y83</f>
        <v>22873.085458292</v>
      </c>
      <c r="E221" s="519">
        <f>'29 Grove Terrace'!AA83</f>
        <v>1</v>
      </c>
      <c r="F221" s="520">
        <f>'29 Grove Terrace'!AB83</f>
        <v>22873.085458292</v>
      </c>
      <c r="G221" s="521">
        <f t="shared" si="44"/>
        <v>14673.088658291999</v>
      </c>
      <c r="H221" s="522">
        <f>'29 Grove Terrace'!AC83</f>
        <v>0.35849981039734719</v>
      </c>
      <c r="I221" s="523">
        <f>'29 Grove Terrace'!AD83</f>
        <v>8199.9968000000008</v>
      </c>
      <c r="J221" s="517">
        <v>0</v>
      </c>
      <c r="K221" s="517">
        <v>0</v>
      </c>
      <c r="L221" s="517">
        <v>0</v>
      </c>
      <c r="M221" s="517">
        <v>3740.31</v>
      </c>
      <c r="N221" s="517">
        <v>0</v>
      </c>
      <c r="O221" s="517">
        <v>0</v>
      </c>
      <c r="P221" s="517">
        <v>0</v>
      </c>
      <c r="Q221" s="517">
        <v>0</v>
      </c>
      <c r="R221" s="517">
        <v>3482.63</v>
      </c>
      <c r="S221" s="517">
        <v>0</v>
      </c>
      <c r="T221" s="517"/>
      <c r="U221" s="517"/>
      <c r="V221" s="517">
        <f t="shared" si="45"/>
        <v>7222.9400000000005</v>
      </c>
      <c r="W221" s="524">
        <f t="shared" si="41"/>
        <v>977.05680000000029</v>
      </c>
    </row>
    <row r="222" spans="1:23" x14ac:dyDescent="0.25">
      <c r="A222" s="534" t="s">
        <v>312</v>
      </c>
      <c r="B222" s="643">
        <v>818</v>
      </c>
      <c r="C222" s="517">
        <f>'29 Grove Terrace'!T84</f>
        <v>1479.2844600000001</v>
      </c>
      <c r="D222" s="518">
        <f>'29 Grove Terrace'!Y84</f>
        <v>1479.2844600000001</v>
      </c>
      <c r="E222" s="519">
        <f>'29 Grove Terrace'!AA84</f>
        <v>0.72959899815347218</v>
      </c>
      <c r="F222" s="520">
        <f>'29 Grove Terrace'!AB84</f>
        <v>1079.2844600000001</v>
      </c>
      <c r="G222" s="521">
        <f t="shared" si="44"/>
        <v>0</v>
      </c>
      <c r="H222" s="522">
        <f>'29 Grove Terrace'!AC84</f>
        <v>0.72959899815347218</v>
      </c>
      <c r="I222" s="523">
        <f>'29 Grove Terrace'!AD84</f>
        <v>1079.2844600000001</v>
      </c>
      <c r="J222" s="517">
        <v>0</v>
      </c>
      <c r="K222" s="517">
        <v>0</v>
      </c>
      <c r="L222" s="517">
        <v>0</v>
      </c>
      <c r="M222" s="517">
        <v>0</v>
      </c>
      <c r="N222" s="517">
        <v>0</v>
      </c>
      <c r="O222" s="517">
        <v>0</v>
      </c>
      <c r="P222" s="517">
        <v>191.89</v>
      </c>
      <c r="Q222" s="517">
        <v>0</v>
      </c>
      <c r="R222" s="517">
        <v>0</v>
      </c>
      <c r="S222" s="517">
        <v>0</v>
      </c>
      <c r="T222" s="517"/>
      <c r="U222" s="517"/>
      <c r="V222" s="517">
        <f t="shared" si="45"/>
        <v>191.89</v>
      </c>
      <c r="W222" s="524">
        <f t="shared" si="41"/>
        <v>887.39446000000009</v>
      </c>
    </row>
    <row r="223" spans="1:23" x14ac:dyDescent="0.25">
      <c r="A223" s="534"/>
      <c r="B223" s="643"/>
      <c r="C223" s="517"/>
      <c r="D223" s="518"/>
      <c r="E223" s="519"/>
      <c r="F223" s="520"/>
      <c r="G223" s="521"/>
      <c r="H223" s="522"/>
      <c r="I223" s="523"/>
      <c r="J223" s="517"/>
      <c r="K223" s="517"/>
      <c r="L223" s="517"/>
      <c r="M223" s="517"/>
      <c r="N223" s="517"/>
      <c r="O223" s="517"/>
      <c r="P223" s="517"/>
      <c r="Q223" s="517"/>
      <c r="R223" s="517"/>
      <c r="S223" s="517"/>
      <c r="T223" s="517"/>
      <c r="U223" s="517"/>
      <c r="V223" s="517"/>
      <c r="W223" s="524"/>
    </row>
    <row r="224" spans="1:23" s="132" customFormat="1" x14ac:dyDescent="0.25">
      <c r="A224" s="525" t="s">
        <v>609</v>
      </c>
      <c r="B224" s="642"/>
      <c r="C224" s="526"/>
      <c r="D224" s="527"/>
      <c r="E224" s="528"/>
      <c r="F224" s="529"/>
      <c r="G224" s="530"/>
      <c r="H224" s="531"/>
      <c r="I224" s="532"/>
      <c r="J224" s="526"/>
      <c r="K224" s="526"/>
      <c r="L224" s="526"/>
      <c r="M224" s="526"/>
      <c r="N224" s="526"/>
      <c r="O224" s="526"/>
      <c r="P224" s="526"/>
      <c r="Q224" s="526"/>
      <c r="R224" s="526"/>
      <c r="S224" s="517"/>
      <c r="T224" s="526"/>
      <c r="U224" s="526"/>
      <c r="V224" s="526"/>
      <c r="W224" s="533"/>
    </row>
    <row r="225" spans="1:23" x14ac:dyDescent="0.25">
      <c r="A225" s="534" t="s">
        <v>372</v>
      </c>
      <c r="B225" s="643">
        <v>13240</v>
      </c>
      <c r="C225" s="517">
        <f>'28 Leighton Road'!T84</f>
        <v>399.99552</v>
      </c>
      <c r="D225" s="518">
        <f>'28 Leighton Road'!Y84</f>
        <v>399.99552</v>
      </c>
      <c r="E225" s="519">
        <f>'28 Leighton Road'!AA84</f>
        <v>0</v>
      </c>
      <c r="F225" s="520">
        <f>'28 Leighton Road'!AB84</f>
        <v>0</v>
      </c>
      <c r="G225" s="521">
        <f t="shared" ref="G225:G233" si="46">F225-I225</f>
        <v>0</v>
      </c>
      <c r="H225" s="522">
        <f>'28 Leighton Road'!AC84</f>
        <v>0</v>
      </c>
      <c r="I225" s="523">
        <f>'28 Leighton Road'!AD84</f>
        <v>0</v>
      </c>
      <c r="J225" s="517"/>
      <c r="K225" s="517"/>
      <c r="L225" s="517"/>
      <c r="M225" s="517"/>
      <c r="N225" s="517"/>
      <c r="O225" s="517"/>
      <c r="P225" s="517"/>
      <c r="Q225" s="517"/>
      <c r="R225" s="517"/>
      <c r="S225" s="517"/>
      <c r="T225" s="517"/>
      <c r="U225" s="517"/>
      <c r="V225" s="517">
        <f t="shared" ref="V225:V233" si="47">SUM(J225:U225)</f>
        <v>0</v>
      </c>
      <c r="W225" s="524">
        <f t="shared" si="41"/>
        <v>0</v>
      </c>
    </row>
    <row r="226" spans="1:23" x14ac:dyDescent="0.25">
      <c r="A226" s="534" t="s">
        <v>308</v>
      </c>
      <c r="B226" s="643">
        <v>771</v>
      </c>
      <c r="C226" s="517">
        <f>'28 Leighton Road'!T85</f>
        <v>222.29999999999998</v>
      </c>
      <c r="D226" s="518">
        <f>'28 Leighton Road'!Y85</f>
        <v>222.29999999999998</v>
      </c>
      <c r="E226" s="519">
        <f>'28 Leighton Road'!AA85</f>
        <v>1</v>
      </c>
      <c r="F226" s="520">
        <f>'28 Leighton Road'!AB85</f>
        <v>222.29999999999998</v>
      </c>
      <c r="G226" s="521">
        <f t="shared" si="46"/>
        <v>0</v>
      </c>
      <c r="H226" s="522">
        <f>'28 Leighton Road'!AC85</f>
        <v>1</v>
      </c>
      <c r="I226" s="523">
        <f>'28 Leighton Road'!AD85</f>
        <v>222.29999999999998</v>
      </c>
      <c r="J226" s="517">
        <v>0</v>
      </c>
      <c r="K226" s="517">
        <v>0</v>
      </c>
      <c r="L226" s="517">
        <v>0</v>
      </c>
      <c r="M226" s="517">
        <v>222.3</v>
      </c>
      <c r="N226" s="517">
        <v>0</v>
      </c>
      <c r="O226" s="517">
        <v>0</v>
      </c>
      <c r="P226" s="517">
        <v>0</v>
      </c>
      <c r="Q226" s="517">
        <v>0</v>
      </c>
      <c r="R226" s="517">
        <v>0</v>
      </c>
      <c r="S226" s="517">
        <v>0</v>
      </c>
      <c r="T226" s="517"/>
      <c r="U226" s="517"/>
      <c r="V226" s="517">
        <f t="shared" si="47"/>
        <v>222.3</v>
      </c>
      <c r="W226" s="524">
        <f t="shared" si="41"/>
        <v>0</v>
      </c>
    </row>
    <row r="227" spans="1:23" x14ac:dyDescent="0.25">
      <c r="A227" s="534" t="s">
        <v>285</v>
      </c>
      <c r="B227" s="643">
        <v>773</v>
      </c>
      <c r="C227" s="517">
        <f>'28 Leighton Road'!T86</f>
        <v>690.28563200000008</v>
      </c>
      <c r="D227" s="518">
        <f>'28 Leighton Road'!Y86</f>
        <v>690.28563200000008</v>
      </c>
      <c r="E227" s="519">
        <f>'28 Leighton Road'!AA86</f>
        <v>0</v>
      </c>
      <c r="F227" s="520">
        <f>'28 Leighton Road'!AB86</f>
        <v>0</v>
      </c>
      <c r="G227" s="521">
        <f t="shared" si="46"/>
        <v>0</v>
      </c>
      <c r="H227" s="522">
        <f>'28 Leighton Road'!AC86</f>
        <v>0</v>
      </c>
      <c r="I227" s="523">
        <f>'28 Leighton Road'!AD86</f>
        <v>0</v>
      </c>
      <c r="J227" s="517"/>
      <c r="K227" s="517"/>
      <c r="L227" s="517"/>
      <c r="M227" s="517"/>
      <c r="N227" s="517"/>
      <c r="O227" s="517"/>
      <c r="P227" s="517"/>
      <c r="Q227" s="517"/>
      <c r="R227" s="517"/>
      <c r="S227" s="517"/>
      <c r="T227" s="517"/>
      <c r="U227" s="517"/>
      <c r="V227" s="517">
        <f t="shared" si="47"/>
        <v>0</v>
      </c>
      <c r="W227" s="524">
        <f t="shared" si="41"/>
        <v>0</v>
      </c>
    </row>
    <row r="228" spans="1:23" x14ac:dyDescent="0.25">
      <c r="A228" s="534" t="s">
        <v>189</v>
      </c>
      <c r="B228" s="643">
        <v>777</v>
      </c>
      <c r="C228" s="517">
        <f>'28 Leighton Road'!T87</f>
        <v>5433.8332500000006</v>
      </c>
      <c r="D228" s="518">
        <f>'28 Leighton Road'!Y87</f>
        <v>5933.8332500000006</v>
      </c>
      <c r="E228" s="519">
        <f>'28 Leighton Road'!AA87</f>
        <v>0.86657566590702551</v>
      </c>
      <c r="F228" s="520">
        <f>'28 Leighton Road'!AB87</f>
        <v>5142.1154999999999</v>
      </c>
      <c r="G228" s="521">
        <f t="shared" si="46"/>
        <v>3368.3355000000001</v>
      </c>
      <c r="H228" s="522">
        <f>'28 Leighton Road'!AC87</f>
        <v>0.29892649915634212</v>
      </c>
      <c r="I228" s="523">
        <f>'28 Leighton Road'!AD87</f>
        <v>1773.78</v>
      </c>
      <c r="J228" s="517">
        <v>0</v>
      </c>
      <c r="K228" s="517">
        <v>0</v>
      </c>
      <c r="L228" s="517">
        <v>0</v>
      </c>
      <c r="M228" s="517">
        <v>0</v>
      </c>
      <c r="N228" s="517">
        <v>0</v>
      </c>
      <c r="O228" s="517">
        <v>0</v>
      </c>
      <c r="P228" s="517">
        <v>0</v>
      </c>
      <c r="Q228" s="517">
        <v>0</v>
      </c>
      <c r="R228" s="517">
        <v>3442.12</v>
      </c>
      <c r="S228" s="517">
        <v>0</v>
      </c>
      <c r="T228" s="517"/>
      <c r="U228" s="517"/>
      <c r="V228" s="517">
        <f t="shared" si="47"/>
        <v>3442.12</v>
      </c>
      <c r="W228" s="524">
        <f t="shared" si="41"/>
        <v>-1668.34</v>
      </c>
    </row>
    <row r="229" spans="1:23" x14ac:dyDescent="0.25">
      <c r="A229" s="534" t="s">
        <v>72</v>
      </c>
      <c r="B229" s="643">
        <v>778</v>
      </c>
      <c r="C229" s="517">
        <f>'28 Leighton Road'!T88</f>
        <v>1849.4246089999999</v>
      </c>
      <c r="D229" s="518">
        <f>'28 Leighton Road'!Y88</f>
        <v>14525.364609</v>
      </c>
      <c r="E229" s="519">
        <f>'28 Leighton Road'!AA88</f>
        <v>1</v>
      </c>
      <c r="F229" s="520">
        <f>'28 Leighton Road'!AB88</f>
        <v>14525.364609</v>
      </c>
      <c r="G229" s="521">
        <f t="shared" si="46"/>
        <v>12675.94</v>
      </c>
      <c r="H229" s="522">
        <f>'28 Leighton Road'!AC88</f>
        <v>0.1273237993526225</v>
      </c>
      <c r="I229" s="523">
        <f>'28 Leighton Road'!AD88</f>
        <v>1849.4246089999999</v>
      </c>
      <c r="J229" s="517"/>
      <c r="K229" s="517"/>
      <c r="L229" s="517"/>
      <c r="M229" s="517"/>
      <c r="N229" s="517"/>
      <c r="O229" s="517"/>
      <c r="P229" s="517"/>
      <c r="Q229" s="517"/>
      <c r="R229" s="517"/>
      <c r="S229" s="517">
        <v>410.62</v>
      </c>
      <c r="T229" s="517"/>
      <c r="U229" s="517"/>
      <c r="V229" s="517">
        <f t="shared" si="47"/>
        <v>410.62</v>
      </c>
      <c r="W229" s="524">
        <f t="shared" si="41"/>
        <v>1438.8046089999998</v>
      </c>
    </row>
    <row r="230" spans="1:23" x14ac:dyDescent="0.25">
      <c r="A230" s="534" t="s">
        <v>164</v>
      </c>
      <c r="B230" s="643">
        <v>781</v>
      </c>
      <c r="C230" s="517">
        <f>'28 Leighton Road'!T89</f>
        <v>1594.4854950000001</v>
      </c>
      <c r="D230" s="518">
        <f>'28 Leighton Road'!Y89</f>
        <v>8558.4286700000011</v>
      </c>
      <c r="E230" s="519">
        <f>'28 Leighton Road'!AA89</f>
        <v>0.33916463663183161</v>
      </c>
      <c r="F230" s="520">
        <f>'28 Leighton Road'!AB89</f>
        <v>2902.7163500000001</v>
      </c>
      <c r="G230" s="521">
        <f t="shared" si="46"/>
        <v>0</v>
      </c>
      <c r="H230" s="522">
        <f>'28 Leighton Road'!AC89</f>
        <v>0.33916463663183161</v>
      </c>
      <c r="I230" s="523">
        <f>'28 Leighton Road'!AD89</f>
        <v>2902.7163500000001</v>
      </c>
      <c r="J230" s="517">
        <v>0</v>
      </c>
      <c r="K230" s="517">
        <v>0</v>
      </c>
      <c r="L230" s="517">
        <v>0</v>
      </c>
      <c r="M230" s="517">
        <v>0</v>
      </c>
      <c r="N230" s="517">
        <v>0</v>
      </c>
      <c r="O230" s="517">
        <v>0</v>
      </c>
      <c r="P230" s="517">
        <v>0</v>
      </c>
      <c r="Q230" s="517">
        <v>0</v>
      </c>
      <c r="R230" s="517">
        <v>1809.84</v>
      </c>
      <c r="S230" s="517">
        <v>0</v>
      </c>
      <c r="T230" s="517"/>
      <c r="U230" s="517"/>
      <c r="V230" s="517">
        <f t="shared" si="47"/>
        <v>1809.84</v>
      </c>
      <c r="W230" s="524">
        <f t="shared" si="41"/>
        <v>1092.8763500000002</v>
      </c>
    </row>
    <row r="231" spans="1:23" x14ac:dyDescent="0.25">
      <c r="A231" s="534" t="s">
        <v>24</v>
      </c>
      <c r="B231" s="643">
        <v>770</v>
      </c>
      <c r="C231" s="517">
        <f>'28 Leighton Road'!T90</f>
        <v>3008.3760000000002</v>
      </c>
      <c r="D231" s="518">
        <f>'28 Leighton Road'!Y90</f>
        <v>27799.298573428001</v>
      </c>
      <c r="E231" s="519">
        <f>'28 Leighton Road'!AA90</f>
        <v>1</v>
      </c>
      <c r="F231" s="520">
        <f>'28 Leighton Road'!AB90</f>
        <v>27799.298573428001</v>
      </c>
      <c r="G231" s="521">
        <f t="shared" si="46"/>
        <v>19835.026973428001</v>
      </c>
      <c r="H231" s="522">
        <f>'28 Leighton Road'!AC90</f>
        <v>0.28649181845230659</v>
      </c>
      <c r="I231" s="523">
        <f>'28 Leighton Road'!AD90</f>
        <v>7964.2716</v>
      </c>
      <c r="J231" s="517">
        <v>0</v>
      </c>
      <c r="K231" s="517">
        <v>0</v>
      </c>
      <c r="L231" s="517">
        <v>0</v>
      </c>
      <c r="M231" s="517">
        <v>2105.86</v>
      </c>
      <c r="N231" s="517">
        <v>0</v>
      </c>
      <c r="O231" s="517">
        <v>0</v>
      </c>
      <c r="P231" s="517">
        <v>0</v>
      </c>
      <c r="Q231" s="517">
        <v>0</v>
      </c>
      <c r="R231" s="517">
        <v>3857.05</v>
      </c>
      <c r="S231" s="517">
        <v>0</v>
      </c>
      <c r="T231" s="517"/>
      <c r="U231" s="517"/>
      <c r="V231" s="517">
        <f t="shared" si="47"/>
        <v>5962.91</v>
      </c>
      <c r="W231" s="524">
        <f t="shared" si="41"/>
        <v>2001.3616000000002</v>
      </c>
    </row>
    <row r="232" spans="1:23" x14ac:dyDescent="0.25">
      <c r="A232" s="534" t="s">
        <v>312</v>
      </c>
      <c r="B232" s="643">
        <v>776</v>
      </c>
      <c r="C232" s="517">
        <f>'28 Leighton Road'!T91</f>
        <v>1013.8864999999998</v>
      </c>
      <c r="D232" s="518">
        <f>'28 Leighton Road'!Y91</f>
        <v>1013.8864999999998</v>
      </c>
      <c r="E232" s="519">
        <f>'28 Leighton Road'!AA91</f>
        <v>0.60547852249734058</v>
      </c>
      <c r="F232" s="520">
        <f>'28 Leighton Road'!AB91</f>
        <v>613.88649999999984</v>
      </c>
      <c r="G232" s="521">
        <f t="shared" si="46"/>
        <v>0</v>
      </c>
      <c r="H232" s="522">
        <f>'28 Leighton Road'!AC91</f>
        <v>0.60547852249734058</v>
      </c>
      <c r="I232" s="523">
        <f>'28 Leighton Road'!AD91</f>
        <v>613.88649999999984</v>
      </c>
      <c r="J232" s="517"/>
      <c r="K232" s="517"/>
      <c r="L232" s="517"/>
      <c r="M232" s="517"/>
      <c r="N232" s="517"/>
      <c r="O232" s="517"/>
      <c r="P232" s="517"/>
      <c r="Q232" s="517"/>
      <c r="R232" s="517"/>
      <c r="S232" s="517">
        <v>613.89</v>
      </c>
      <c r="T232" s="517"/>
      <c r="U232" s="517"/>
      <c r="V232" s="517">
        <f t="shared" si="47"/>
        <v>613.89</v>
      </c>
      <c r="W232" s="524">
        <f t="shared" si="41"/>
        <v>-3.5000000001446097E-3</v>
      </c>
    </row>
    <row r="233" spans="1:23" x14ac:dyDescent="0.25">
      <c r="A233" s="534" t="s">
        <v>341</v>
      </c>
      <c r="B233" s="643">
        <v>13052</v>
      </c>
      <c r="C233" s="517">
        <f>'28 Leighton Road'!T92</f>
        <v>2896.103865</v>
      </c>
      <c r="D233" s="518">
        <f>'28 Leighton Road'!Y92</f>
        <v>2896.103865</v>
      </c>
      <c r="E233" s="519">
        <f>'28 Leighton Road'!AA92</f>
        <v>0</v>
      </c>
      <c r="F233" s="520">
        <f>'28 Leighton Road'!AB92</f>
        <v>0</v>
      </c>
      <c r="G233" s="521">
        <f t="shared" si="46"/>
        <v>0</v>
      </c>
      <c r="H233" s="522">
        <f>'28 Leighton Road'!AC92</f>
        <v>0</v>
      </c>
      <c r="I233" s="523">
        <f>'28 Leighton Road'!AD92</f>
        <v>0</v>
      </c>
      <c r="J233" s="517"/>
      <c r="K233" s="517"/>
      <c r="L233" s="517"/>
      <c r="M233" s="517"/>
      <c r="N233" s="517"/>
      <c r="O233" s="517"/>
      <c r="P233" s="517"/>
      <c r="Q233" s="517"/>
      <c r="R233" s="517"/>
      <c r="S233" s="517"/>
      <c r="T233" s="517"/>
      <c r="U233" s="517"/>
      <c r="V233" s="517">
        <f t="shared" si="47"/>
        <v>0</v>
      </c>
      <c r="W233" s="524">
        <f t="shared" si="41"/>
        <v>0</v>
      </c>
    </row>
    <row r="234" spans="1:23" x14ac:dyDescent="0.25">
      <c r="A234" s="534"/>
      <c r="B234" s="643"/>
      <c r="C234" s="517"/>
      <c r="D234" s="518"/>
      <c r="E234" s="519"/>
      <c r="F234" s="520"/>
      <c r="G234" s="521"/>
      <c r="H234" s="522"/>
      <c r="I234" s="523"/>
      <c r="J234" s="517"/>
      <c r="K234" s="517"/>
      <c r="L234" s="517"/>
      <c r="M234" s="517"/>
      <c r="N234" s="517"/>
      <c r="O234" s="517"/>
      <c r="P234" s="517"/>
      <c r="Q234" s="517"/>
      <c r="R234" s="517"/>
      <c r="S234" s="517"/>
      <c r="T234" s="517"/>
      <c r="U234" s="517"/>
      <c r="V234" s="517"/>
      <c r="W234" s="524"/>
    </row>
    <row r="235" spans="1:23" s="132" customFormat="1" x14ac:dyDescent="0.25">
      <c r="A235" s="525" t="s">
        <v>521</v>
      </c>
      <c r="B235" s="642"/>
      <c r="C235" s="526"/>
      <c r="D235" s="527"/>
      <c r="E235" s="528"/>
      <c r="F235" s="529"/>
      <c r="G235" s="530"/>
      <c r="H235" s="531"/>
      <c r="I235" s="532"/>
      <c r="J235" s="526"/>
      <c r="K235" s="526"/>
      <c r="L235" s="526"/>
      <c r="M235" s="526"/>
      <c r="N235" s="526"/>
      <c r="O235" s="526"/>
      <c r="P235" s="526"/>
      <c r="Q235" s="526"/>
      <c r="R235" s="526"/>
      <c r="S235" s="517"/>
      <c r="T235" s="526"/>
      <c r="U235" s="526"/>
      <c r="V235" s="526"/>
      <c r="W235" s="533"/>
    </row>
    <row r="236" spans="1:23" x14ac:dyDescent="0.25">
      <c r="A236" s="534" t="s">
        <v>372</v>
      </c>
      <c r="B236" s="643">
        <v>13242</v>
      </c>
      <c r="C236" s="517">
        <f>'13 Mortimer Terrace'!T65</f>
        <v>399.99552</v>
      </c>
      <c r="D236" s="518">
        <f>'13 Mortimer Terrace'!Y65</f>
        <v>399.99552</v>
      </c>
      <c r="E236" s="519">
        <f>'13 Mortimer Terrace'!AA65</f>
        <v>0</v>
      </c>
      <c r="F236" s="520">
        <f>'13 Mortimer Terrace'!AB65</f>
        <v>0</v>
      </c>
      <c r="G236" s="521">
        <f t="shared" ref="G236:G244" si="48">F236-I236</f>
        <v>0</v>
      </c>
      <c r="H236" s="522">
        <f>'13 Mortimer Terrace'!AC65</f>
        <v>0</v>
      </c>
      <c r="I236" s="523">
        <f>'13 Mortimer Terrace'!AD65</f>
        <v>0</v>
      </c>
      <c r="J236" s="517"/>
      <c r="K236" s="517"/>
      <c r="L236" s="517"/>
      <c r="M236" s="517"/>
      <c r="N236" s="517"/>
      <c r="O236" s="517"/>
      <c r="P236" s="517"/>
      <c r="Q236" s="517"/>
      <c r="R236" s="517"/>
      <c r="S236" s="517"/>
      <c r="T236" s="517"/>
      <c r="U236" s="517"/>
      <c r="V236" s="517">
        <f t="shared" ref="V236:V244" si="49">SUM(J236:U236)</f>
        <v>0</v>
      </c>
      <c r="W236" s="524">
        <f t="shared" si="41"/>
        <v>0</v>
      </c>
    </row>
    <row r="237" spans="1:23" x14ac:dyDescent="0.25">
      <c r="A237" s="534" t="s">
        <v>308</v>
      </c>
      <c r="B237" s="643">
        <v>841</v>
      </c>
      <c r="C237" s="517">
        <f>'13 Mortimer Terrace'!T66</f>
        <v>222.29999999999998</v>
      </c>
      <c r="D237" s="518">
        <f>'13 Mortimer Terrace'!Y66</f>
        <v>444.59999999999997</v>
      </c>
      <c r="E237" s="519">
        <f>'13 Mortimer Terrace'!AA66</f>
        <v>1</v>
      </c>
      <c r="F237" s="520">
        <f>'13 Mortimer Terrace'!AB66</f>
        <v>444.59999999999997</v>
      </c>
      <c r="G237" s="521">
        <f t="shared" si="48"/>
        <v>222.29999999999998</v>
      </c>
      <c r="H237" s="522">
        <f>'13 Mortimer Terrace'!AC66</f>
        <v>0.5</v>
      </c>
      <c r="I237" s="523">
        <f>'13 Mortimer Terrace'!AD66</f>
        <v>222.29999999999998</v>
      </c>
      <c r="J237" s="517">
        <v>0</v>
      </c>
      <c r="K237" s="517">
        <v>0</v>
      </c>
      <c r="L237" s="517">
        <v>0</v>
      </c>
      <c r="M237" s="517">
        <v>222.3</v>
      </c>
      <c r="N237" s="517">
        <v>0</v>
      </c>
      <c r="O237" s="517">
        <v>0</v>
      </c>
      <c r="P237" s="517">
        <v>0</v>
      </c>
      <c r="Q237" s="517">
        <v>0</v>
      </c>
      <c r="R237" s="517">
        <v>0</v>
      </c>
      <c r="S237" s="517">
        <v>0</v>
      </c>
      <c r="T237" s="517"/>
      <c r="U237" s="517"/>
      <c r="V237" s="517">
        <f t="shared" si="49"/>
        <v>222.3</v>
      </c>
      <c r="W237" s="524">
        <f t="shared" si="41"/>
        <v>0</v>
      </c>
    </row>
    <row r="238" spans="1:23" x14ac:dyDescent="0.25">
      <c r="A238" s="534" t="s">
        <v>285</v>
      </c>
      <c r="B238" s="643">
        <v>843</v>
      </c>
      <c r="C238" s="517">
        <f>'13 Mortimer Terrace'!T67</f>
        <v>987.13777799999991</v>
      </c>
      <c r="D238" s="518">
        <f>'13 Mortimer Terrace'!Y67</f>
        <v>987.13777799999991</v>
      </c>
      <c r="E238" s="519">
        <f>'13 Mortimer Terrace'!AA67</f>
        <v>0</v>
      </c>
      <c r="F238" s="520">
        <f>'13 Mortimer Terrace'!AB67</f>
        <v>0</v>
      </c>
      <c r="G238" s="521">
        <f t="shared" si="48"/>
        <v>0</v>
      </c>
      <c r="H238" s="522">
        <f>'13 Mortimer Terrace'!AC67</f>
        <v>0</v>
      </c>
      <c r="I238" s="523">
        <f>'13 Mortimer Terrace'!AD67</f>
        <v>0</v>
      </c>
      <c r="J238" s="517"/>
      <c r="K238" s="517"/>
      <c r="L238" s="517"/>
      <c r="M238" s="517"/>
      <c r="N238" s="517"/>
      <c r="O238" s="517"/>
      <c r="P238" s="517"/>
      <c r="Q238" s="517"/>
      <c r="R238" s="517"/>
      <c r="S238" s="517"/>
      <c r="T238" s="517"/>
      <c r="U238" s="517"/>
      <c r="V238" s="517">
        <f t="shared" si="49"/>
        <v>0</v>
      </c>
      <c r="W238" s="524">
        <f t="shared" si="41"/>
        <v>0</v>
      </c>
    </row>
    <row r="239" spans="1:23" x14ac:dyDescent="0.25">
      <c r="A239" s="534" t="s">
        <v>189</v>
      </c>
      <c r="B239" s="643">
        <v>847</v>
      </c>
      <c r="C239" s="517">
        <f>'13 Mortimer Terrace'!T68</f>
        <v>903.31974999999989</v>
      </c>
      <c r="D239" s="518">
        <f>'13 Mortimer Terrace'!Y68</f>
        <v>903.31974999999989</v>
      </c>
      <c r="E239" s="519">
        <f>'13 Mortimer Terrace'!AA68</f>
        <v>0</v>
      </c>
      <c r="F239" s="520">
        <f>'13 Mortimer Terrace'!AB68</f>
        <v>0</v>
      </c>
      <c r="G239" s="521">
        <f t="shared" si="48"/>
        <v>0</v>
      </c>
      <c r="H239" s="522">
        <f>'13 Mortimer Terrace'!AC68</f>
        <v>0</v>
      </c>
      <c r="I239" s="523">
        <f>'13 Mortimer Terrace'!AD68</f>
        <v>0</v>
      </c>
      <c r="J239" s="517"/>
      <c r="K239" s="517"/>
      <c r="L239" s="517"/>
      <c r="M239" s="517"/>
      <c r="N239" s="517"/>
      <c r="O239" s="517"/>
      <c r="P239" s="517"/>
      <c r="Q239" s="517"/>
      <c r="R239" s="517"/>
      <c r="S239" s="517"/>
      <c r="T239" s="517"/>
      <c r="U239" s="517"/>
      <c r="V239" s="517">
        <f t="shared" si="49"/>
        <v>0</v>
      </c>
      <c r="W239" s="524">
        <f t="shared" si="41"/>
        <v>0</v>
      </c>
    </row>
    <row r="240" spans="1:23" x14ac:dyDescent="0.25">
      <c r="A240" s="534" t="s">
        <v>72</v>
      </c>
      <c r="B240" s="643">
        <v>848</v>
      </c>
      <c r="C240" s="517">
        <f>'13 Mortimer Terrace'!T69</f>
        <v>0</v>
      </c>
      <c r="D240" s="518">
        <f>'13 Mortimer Terrace'!Y69</f>
        <v>0</v>
      </c>
      <c r="E240" s="519" t="e">
        <f>'13 Mortimer Terrace'!AA69</f>
        <v>#DIV/0!</v>
      </c>
      <c r="F240" s="520">
        <f>'13 Mortimer Terrace'!AB69</f>
        <v>0</v>
      </c>
      <c r="G240" s="521">
        <f t="shared" si="48"/>
        <v>0</v>
      </c>
      <c r="H240" s="522" t="e">
        <f>'13 Mortimer Terrace'!AC69</f>
        <v>#DIV/0!</v>
      </c>
      <c r="I240" s="523">
        <f>'13 Mortimer Terrace'!AD69</f>
        <v>0</v>
      </c>
      <c r="J240" s="517"/>
      <c r="K240" s="517"/>
      <c r="L240" s="517"/>
      <c r="M240" s="517"/>
      <c r="N240" s="517"/>
      <c r="O240" s="517"/>
      <c r="P240" s="517"/>
      <c r="Q240" s="517"/>
      <c r="R240" s="517"/>
      <c r="S240" s="517"/>
      <c r="T240" s="517"/>
      <c r="U240" s="517"/>
      <c r="V240" s="517">
        <f t="shared" si="49"/>
        <v>0</v>
      </c>
      <c r="W240" s="524">
        <f t="shared" si="41"/>
        <v>0</v>
      </c>
    </row>
    <row r="241" spans="1:23" x14ac:dyDescent="0.25">
      <c r="A241" s="534" t="s">
        <v>164</v>
      </c>
      <c r="B241" s="643">
        <v>851</v>
      </c>
      <c r="C241" s="517">
        <f>'13 Mortimer Terrace'!T70</f>
        <v>318.17371499999996</v>
      </c>
      <c r="D241" s="518">
        <f>'13 Mortimer Terrace'!Y70</f>
        <v>318.17371499999996</v>
      </c>
      <c r="E241" s="519">
        <f>'13 Mortimer Terrace'!AA70</f>
        <v>0</v>
      </c>
      <c r="F241" s="520">
        <f>'13 Mortimer Terrace'!AB70</f>
        <v>0</v>
      </c>
      <c r="G241" s="521">
        <f t="shared" si="48"/>
        <v>0</v>
      </c>
      <c r="H241" s="522">
        <f>'13 Mortimer Terrace'!AC70</f>
        <v>0</v>
      </c>
      <c r="I241" s="523">
        <f>'13 Mortimer Terrace'!AD70</f>
        <v>0</v>
      </c>
      <c r="J241" s="517"/>
      <c r="K241" s="517"/>
      <c r="L241" s="517"/>
      <c r="M241" s="517"/>
      <c r="N241" s="517"/>
      <c r="O241" s="517"/>
      <c r="P241" s="517"/>
      <c r="Q241" s="517"/>
      <c r="R241" s="517"/>
      <c r="S241" s="517"/>
      <c r="T241" s="517"/>
      <c r="U241" s="517"/>
      <c r="V241" s="517">
        <f t="shared" si="49"/>
        <v>0</v>
      </c>
      <c r="W241" s="524">
        <f t="shared" si="41"/>
        <v>0</v>
      </c>
    </row>
    <row r="242" spans="1:23" x14ac:dyDescent="0.25">
      <c r="A242" s="534" t="s">
        <v>24</v>
      </c>
      <c r="B242" s="643">
        <v>840</v>
      </c>
      <c r="C242" s="517">
        <f>'13 Mortimer Terrace'!T71</f>
        <v>3386.328</v>
      </c>
      <c r="D242" s="518">
        <f>'13 Mortimer Terrace'!Y71</f>
        <v>17976.117999999999</v>
      </c>
      <c r="E242" s="519">
        <f>'13 Mortimer Terrace'!AA71</f>
        <v>1</v>
      </c>
      <c r="F242" s="520">
        <f>'13 Mortimer Terrace'!AB71</f>
        <v>17976.117999999999</v>
      </c>
      <c r="G242" s="521">
        <f t="shared" si="48"/>
        <v>15774.676631999999</v>
      </c>
      <c r="H242" s="522">
        <f>'13 Mortimer Terrace'!AC71</f>
        <v>0.12246478177323938</v>
      </c>
      <c r="I242" s="523">
        <f>'13 Mortimer Terrace'!AD71</f>
        <v>2201.4413680000002</v>
      </c>
      <c r="J242" s="517">
        <v>0</v>
      </c>
      <c r="K242" s="517">
        <v>0</v>
      </c>
      <c r="L242" s="517">
        <v>0</v>
      </c>
      <c r="M242" s="517">
        <v>1185.21</v>
      </c>
      <c r="N242" s="517">
        <v>508</v>
      </c>
      <c r="O242" s="517">
        <v>507.95</v>
      </c>
      <c r="P242" s="517">
        <v>0</v>
      </c>
      <c r="Q242" s="517">
        <v>0</v>
      </c>
      <c r="R242" s="517">
        <v>0</v>
      </c>
      <c r="S242" s="517">
        <v>0</v>
      </c>
      <c r="T242" s="517"/>
      <c r="U242" s="517"/>
      <c r="V242" s="517">
        <f t="shared" si="49"/>
        <v>2201.16</v>
      </c>
      <c r="W242" s="524">
        <f t="shared" si="41"/>
        <v>0.2813680000003842</v>
      </c>
    </row>
    <row r="243" spans="1:23" x14ac:dyDescent="0.25">
      <c r="A243" s="534" t="s">
        <v>312</v>
      </c>
      <c r="B243" s="643">
        <v>846</v>
      </c>
      <c r="C243" s="517">
        <f>'13 Mortimer Terrace'!T72</f>
        <v>0</v>
      </c>
      <c r="D243" s="518">
        <f>'13 Mortimer Terrace'!Y72</f>
        <v>0</v>
      </c>
      <c r="E243" s="519" t="e">
        <f>'13 Mortimer Terrace'!AA72</f>
        <v>#DIV/0!</v>
      </c>
      <c r="F243" s="520">
        <f>'13 Mortimer Terrace'!AB72</f>
        <v>0</v>
      </c>
      <c r="G243" s="521">
        <f t="shared" si="48"/>
        <v>0</v>
      </c>
      <c r="H243" s="522" t="e">
        <f>'13 Mortimer Terrace'!AC72</f>
        <v>#DIV/0!</v>
      </c>
      <c r="I243" s="523">
        <f>'13 Mortimer Terrace'!AD72</f>
        <v>0</v>
      </c>
      <c r="J243" s="517"/>
      <c r="K243" s="517"/>
      <c r="L243" s="517"/>
      <c r="M243" s="517"/>
      <c r="N243" s="517"/>
      <c r="O243" s="517"/>
      <c r="P243" s="517"/>
      <c r="Q243" s="517"/>
      <c r="R243" s="517"/>
      <c r="S243" s="517"/>
      <c r="T243" s="517"/>
      <c r="U243" s="517"/>
      <c r="V243" s="517">
        <f t="shared" si="49"/>
        <v>0</v>
      </c>
      <c r="W243" s="524">
        <f t="shared" si="41"/>
        <v>0</v>
      </c>
    </row>
    <row r="244" spans="1:23" x14ac:dyDescent="0.25">
      <c r="A244" s="534" t="s">
        <v>341</v>
      </c>
      <c r="B244" s="643">
        <v>13054</v>
      </c>
      <c r="C244" s="517">
        <f>'13 Mortimer Terrace'!T73</f>
        <v>3300.0193300000001</v>
      </c>
      <c r="D244" s="518">
        <f>'13 Mortimer Terrace'!Y73</f>
        <v>3300.0193300000001</v>
      </c>
      <c r="E244" s="519">
        <f>'13 Mortimer Terrace'!AA73</f>
        <v>0</v>
      </c>
      <c r="F244" s="520">
        <f>'13 Mortimer Terrace'!AB73</f>
        <v>0</v>
      </c>
      <c r="G244" s="521">
        <f t="shared" si="48"/>
        <v>0</v>
      </c>
      <c r="H244" s="522">
        <f>'13 Mortimer Terrace'!AC73</f>
        <v>0</v>
      </c>
      <c r="I244" s="523">
        <f>'13 Mortimer Terrace'!AD73</f>
        <v>0</v>
      </c>
      <c r="J244" s="517"/>
      <c r="K244" s="517"/>
      <c r="L244" s="517"/>
      <c r="M244" s="517"/>
      <c r="N244" s="517"/>
      <c r="O244" s="517"/>
      <c r="P244" s="517"/>
      <c r="Q244" s="517"/>
      <c r="R244" s="517"/>
      <c r="S244" s="517"/>
      <c r="T244" s="517"/>
      <c r="U244" s="517"/>
      <c r="V244" s="517">
        <f t="shared" si="49"/>
        <v>0</v>
      </c>
      <c r="W244" s="524">
        <f t="shared" si="41"/>
        <v>0</v>
      </c>
    </row>
    <row r="245" spans="1:23" x14ac:dyDescent="0.25">
      <c r="A245" s="534"/>
      <c r="B245" s="643"/>
      <c r="C245" s="517"/>
      <c r="D245" s="518"/>
      <c r="E245" s="519"/>
      <c r="F245" s="520"/>
      <c r="G245" s="521"/>
      <c r="H245" s="522"/>
      <c r="I245" s="523"/>
      <c r="J245" s="517"/>
      <c r="K245" s="517"/>
      <c r="L245" s="517"/>
      <c r="M245" s="517"/>
      <c r="N245" s="517"/>
      <c r="O245" s="517"/>
      <c r="P245" s="517"/>
      <c r="Q245" s="517"/>
      <c r="R245" s="517"/>
      <c r="S245" s="517"/>
      <c r="T245" s="517"/>
      <c r="U245" s="517"/>
      <c r="V245" s="517"/>
      <c r="W245" s="524"/>
    </row>
    <row r="246" spans="1:23" s="496" customFormat="1" x14ac:dyDescent="0.25">
      <c r="A246" s="535" t="s">
        <v>522</v>
      </c>
      <c r="B246" s="644"/>
      <c r="C246" s="536"/>
      <c r="D246" s="537"/>
      <c r="E246" s="538"/>
      <c r="F246" s="539"/>
      <c r="G246" s="540"/>
      <c r="H246" s="541"/>
      <c r="I246" s="542"/>
      <c r="J246" s="536"/>
      <c r="K246" s="536"/>
      <c r="L246" s="536"/>
      <c r="M246" s="536"/>
      <c r="N246" s="536"/>
      <c r="O246" s="536"/>
      <c r="P246" s="536"/>
      <c r="Q246" s="536"/>
      <c r="R246" s="536"/>
      <c r="S246" s="517"/>
      <c r="T246" s="536"/>
      <c r="U246" s="536"/>
      <c r="V246" s="536"/>
      <c r="W246" s="543"/>
    </row>
    <row r="247" spans="1:23" s="177" customFormat="1" x14ac:dyDescent="0.25">
      <c r="A247" s="544" t="s">
        <v>372</v>
      </c>
      <c r="B247" s="645"/>
      <c r="C247" s="545">
        <f ca="1">'13 Winscombe Terrace'!T50</f>
        <v>399.99552</v>
      </c>
      <c r="D247" s="546">
        <f ca="1">'13 Winscombe Terrace'!Y50</f>
        <v>0</v>
      </c>
      <c r="E247" s="547" t="e">
        <f ca="1">'13 Winscombe Terrace'!AA50</f>
        <v>#DIV/0!</v>
      </c>
      <c r="F247" s="548">
        <f ca="1">'13 Winscombe Terrace'!AB50</f>
        <v>0</v>
      </c>
      <c r="G247" s="549">
        <f t="shared" ref="G247:G255" ca="1" si="50">F247-I247</f>
        <v>0</v>
      </c>
      <c r="H247" s="550" t="e">
        <f ca="1">'13 Winscombe Terrace'!AC50</f>
        <v>#DIV/0!</v>
      </c>
      <c r="I247" s="551">
        <f ca="1">'13 Winscombe Terrace'!AD50</f>
        <v>0</v>
      </c>
      <c r="J247" s="545"/>
      <c r="K247" s="545"/>
      <c r="L247" s="545"/>
      <c r="M247" s="545"/>
      <c r="N247" s="545"/>
      <c r="O247" s="545"/>
      <c r="P247" s="545"/>
      <c r="Q247" s="545"/>
      <c r="R247" s="545"/>
      <c r="S247" s="517"/>
      <c r="T247" s="545"/>
      <c r="U247" s="545"/>
      <c r="V247" s="517">
        <f t="shared" ref="V247:V255" si="51">SUM(J247:U247)</f>
        <v>0</v>
      </c>
      <c r="W247" s="552">
        <f t="shared" ca="1" si="41"/>
        <v>0</v>
      </c>
    </row>
    <row r="248" spans="1:23" s="177" customFormat="1" x14ac:dyDescent="0.25">
      <c r="A248" s="544" t="s">
        <v>308</v>
      </c>
      <c r="B248" s="645"/>
      <c r="C248" s="545">
        <f ca="1">'13 Winscombe Terrace'!T51</f>
        <v>222.29999999999998</v>
      </c>
      <c r="D248" s="546">
        <f ca="1">'13 Winscombe Terrace'!Y51</f>
        <v>0</v>
      </c>
      <c r="E248" s="547" t="e">
        <f ca="1">'13 Winscombe Terrace'!AA51</f>
        <v>#DIV/0!</v>
      </c>
      <c r="F248" s="548">
        <f ca="1">'13 Winscombe Terrace'!AB51</f>
        <v>0</v>
      </c>
      <c r="G248" s="549">
        <f t="shared" ca="1" si="50"/>
        <v>0</v>
      </c>
      <c r="H248" s="550" t="e">
        <f ca="1">'13 Winscombe Terrace'!AC51</f>
        <v>#DIV/0!</v>
      </c>
      <c r="I248" s="551">
        <f ca="1">'13 Winscombe Terrace'!AD51</f>
        <v>0</v>
      </c>
      <c r="J248" s="545"/>
      <c r="K248" s="545"/>
      <c r="L248" s="545"/>
      <c r="M248" s="545"/>
      <c r="N248" s="545"/>
      <c r="O248" s="545"/>
      <c r="P248" s="545"/>
      <c r="Q248" s="545"/>
      <c r="R248" s="545"/>
      <c r="S248" s="517"/>
      <c r="T248" s="545"/>
      <c r="U248" s="545"/>
      <c r="V248" s="517">
        <f t="shared" si="51"/>
        <v>0</v>
      </c>
      <c r="W248" s="552">
        <f t="shared" ca="1" si="41"/>
        <v>0</v>
      </c>
    </row>
    <row r="249" spans="1:23" s="177" customFormat="1" x14ac:dyDescent="0.25">
      <c r="A249" s="544" t="s">
        <v>285</v>
      </c>
      <c r="B249" s="645"/>
      <c r="C249" s="545">
        <f ca="1">'13 Winscombe Terrace'!T52</f>
        <v>408</v>
      </c>
      <c r="D249" s="546">
        <f ca="1">'13 Winscombe Terrace'!Y52</f>
        <v>0</v>
      </c>
      <c r="E249" s="547" t="e">
        <f ca="1">'13 Winscombe Terrace'!AA52</f>
        <v>#DIV/0!</v>
      </c>
      <c r="F249" s="548">
        <f ca="1">'13 Winscombe Terrace'!AB52</f>
        <v>0</v>
      </c>
      <c r="G249" s="549">
        <f t="shared" ca="1" si="50"/>
        <v>0</v>
      </c>
      <c r="H249" s="550" t="e">
        <f ca="1">'13 Winscombe Terrace'!AC52</f>
        <v>#DIV/0!</v>
      </c>
      <c r="I249" s="551">
        <f ca="1">'13 Winscombe Terrace'!AD52</f>
        <v>0</v>
      </c>
      <c r="J249" s="545"/>
      <c r="K249" s="545"/>
      <c r="L249" s="545"/>
      <c r="M249" s="545"/>
      <c r="N249" s="545"/>
      <c r="O249" s="545"/>
      <c r="P249" s="545"/>
      <c r="Q249" s="545"/>
      <c r="R249" s="545"/>
      <c r="S249" s="517"/>
      <c r="T249" s="545"/>
      <c r="U249" s="545"/>
      <c r="V249" s="517">
        <f t="shared" si="51"/>
        <v>0</v>
      </c>
      <c r="W249" s="552">
        <f t="shared" ca="1" si="41"/>
        <v>0</v>
      </c>
    </row>
    <row r="250" spans="1:23" s="177" customFormat="1" x14ac:dyDescent="0.25">
      <c r="A250" s="544" t="s">
        <v>189</v>
      </c>
      <c r="B250" s="645"/>
      <c r="C250" s="545">
        <f ca="1">'13 Winscombe Terrace'!T53</f>
        <v>543.91450000000009</v>
      </c>
      <c r="D250" s="546">
        <f ca="1">'13 Winscombe Terrace'!Y53</f>
        <v>0</v>
      </c>
      <c r="E250" s="547" t="e">
        <f ca="1">'13 Winscombe Terrace'!AA53</f>
        <v>#DIV/0!</v>
      </c>
      <c r="F250" s="548">
        <f ca="1">'13 Winscombe Terrace'!AB53</f>
        <v>0</v>
      </c>
      <c r="G250" s="549">
        <f t="shared" ca="1" si="50"/>
        <v>0</v>
      </c>
      <c r="H250" s="550" t="e">
        <f ca="1">'13 Winscombe Terrace'!AC53</f>
        <v>#DIV/0!</v>
      </c>
      <c r="I250" s="551">
        <f ca="1">'13 Winscombe Terrace'!AD53</f>
        <v>0</v>
      </c>
      <c r="J250" s="545"/>
      <c r="K250" s="545"/>
      <c r="L250" s="545"/>
      <c r="M250" s="545"/>
      <c r="N250" s="545"/>
      <c r="O250" s="545"/>
      <c r="P250" s="545"/>
      <c r="Q250" s="545"/>
      <c r="R250" s="545"/>
      <c r="S250" s="517"/>
      <c r="T250" s="545"/>
      <c r="U250" s="545"/>
      <c r="V250" s="517">
        <f t="shared" si="51"/>
        <v>0</v>
      </c>
      <c r="W250" s="552">
        <f t="shared" ca="1" si="41"/>
        <v>0</v>
      </c>
    </row>
    <row r="251" spans="1:23" s="177" customFormat="1" x14ac:dyDescent="0.25">
      <c r="A251" s="544" t="s">
        <v>72</v>
      </c>
      <c r="B251" s="645"/>
      <c r="C251" s="545">
        <f ca="1">'13 Winscombe Terrace'!T54</f>
        <v>0</v>
      </c>
      <c r="D251" s="546">
        <f ca="1">'13 Winscombe Terrace'!Y54</f>
        <v>0</v>
      </c>
      <c r="E251" s="547" t="e">
        <f ca="1">'13 Winscombe Terrace'!AA54</f>
        <v>#DIV/0!</v>
      </c>
      <c r="F251" s="548">
        <f ca="1">'13 Winscombe Terrace'!AB54</f>
        <v>0</v>
      </c>
      <c r="G251" s="549">
        <f t="shared" ca="1" si="50"/>
        <v>0</v>
      </c>
      <c r="H251" s="550" t="e">
        <f ca="1">'13 Winscombe Terrace'!AC54</f>
        <v>#DIV/0!</v>
      </c>
      <c r="I251" s="551">
        <f ca="1">'13 Winscombe Terrace'!AD54</f>
        <v>0</v>
      </c>
      <c r="J251" s="545"/>
      <c r="K251" s="545"/>
      <c r="L251" s="545"/>
      <c r="M251" s="545"/>
      <c r="N251" s="545"/>
      <c r="O251" s="545"/>
      <c r="P251" s="545"/>
      <c r="Q251" s="545"/>
      <c r="R251" s="545"/>
      <c r="S251" s="517"/>
      <c r="T251" s="545"/>
      <c r="U251" s="545"/>
      <c r="V251" s="517">
        <f t="shared" si="51"/>
        <v>0</v>
      </c>
      <c r="W251" s="552">
        <f t="shared" ca="1" si="41"/>
        <v>0</v>
      </c>
    </row>
    <row r="252" spans="1:23" s="177" customFormat="1" x14ac:dyDescent="0.25">
      <c r="A252" s="544" t="s">
        <v>164</v>
      </c>
      <c r="B252" s="645"/>
      <c r="C252" s="545">
        <f ca="1">'13 Winscombe Terrace'!T55</f>
        <v>209.34697499999999</v>
      </c>
      <c r="D252" s="546">
        <f ca="1">'13 Winscombe Terrace'!Y55</f>
        <v>0</v>
      </c>
      <c r="E252" s="547" t="e">
        <f ca="1">'13 Winscombe Terrace'!AA55</f>
        <v>#DIV/0!</v>
      </c>
      <c r="F252" s="548">
        <f ca="1">'13 Winscombe Terrace'!AB55</f>
        <v>0</v>
      </c>
      <c r="G252" s="549">
        <f t="shared" ca="1" si="50"/>
        <v>0</v>
      </c>
      <c r="H252" s="550" t="e">
        <f ca="1">'13 Winscombe Terrace'!AC55</f>
        <v>#DIV/0!</v>
      </c>
      <c r="I252" s="551">
        <f ca="1">'13 Winscombe Terrace'!AD55</f>
        <v>0</v>
      </c>
      <c r="J252" s="545"/>
      <c r="K252" s="545"/>
      <c r="L252" s="545"/>
      <c r="M252" s="545"/>
      <c r="N252" s="545"/>
      <c r="O252" s="545"/>
      <c r="P252" s="545"/>
      <c r="Q252" s="545"/>
      <c r="R252" s="545"/>
      <c r="S252" s="517"/>
      <c r="T252" s="545"/>
      <c r="U252" s="545"/>
      <c r="V252" s="517">
        <f t="shared" si="51"/>
        <v>0</v>
      </c>
      <c r="W252" s="552">
        <f t="shared" ca="1" si="41"/>
        <v>0</v>
      </c>
    </row>
    <row r="253" spans="1:23" s="177" customFormat="1" x14ac:dyDescent="0.25">
      <c r="A253" s="544" t="s">
        <v>24</v>
      </c>
      <c r="B253" s="645"/>
      <c r="C253" s="545">
        <f ca="1">'13 Winscombe Terrace'!T56</f>
        <v>3376.422</v>
      </c>
      <c r="D253" s="546">
        <f ca="1">'13 Winscombe Terrace'!Y56</f>
        <v>0</v>
      </c>
      <c r="E253" s="547" t="e">
        <f ca="1">'13 Winscombe Terrace'!AA56</f>
        <v>#DIV/0!</v>
      </c>
      <c r="F253" s="548">
        <f ca="1">'13 Winscombe Terrace'!AB56</f>
        <v>0</v>
      </c>
      <c r="G253" s="549">
        <f t="shared" ca="1" si="50"/>
        <v>0</v>
      </c>
      <c r="H253" s="550" t="e">
        <f ca="1">'13 Winscombe Terrace'!AC56</f>
        <v>#DIV/0!</v>
      </c>
      <c r="I253" s="551">
        <f ca="1">'13 Winscombe Terrace'!AD56</f>
        <v>0</v>
      </c>
      <c r="J253" s="545"/>
      <c r="K253" s="545"/>
      <c r="L253" s="545"/>
      <c r="M253" s="545"/>
      <c r="N253" s="545"/>
      <c r="O253" s="545"/>
      <c r="P253" s="545"/>
      <c r="Q253" s="545"/>
      <c r="R253" s="545"/>
      <c r="S253" s="517"/>
      <c r="T253" s="545"/>
      <c r="U253" s="545"/>
      <c r="V253" s="517">
        <f t="shared" si="51"/>
        <v>0</v>
      </c>
      <c r="W253" s="552">
        <f t="shared" ca="1" si="41"/>
        <v>0</v>
      </c>
    </row>
    <row r="254" spans="1:23" s="177" customFormat="1" x14ac:dyDescent="0.25">
      <c r="A254" s="544" t="s">
        <v>312</v>
      </c>
      <c r="B254" s="645"/>
      <c r="C254" s="545">
        <f ca="1">'13 Winscombe Terrace'!T57</f>
        <v>0</v>
      </c>
      <c r="D254" s="546">
        <f ca="1">'13 Winscombe Terrace'!Y57</f>
        <v>0</v>
      </c>
      <c r="E254" s="547" t="e">
        <f ca="1">'13 Winscombe Terrace'!AA57</f>
        <v>#DIV/0!</v>
      </c>
      <c r="F254" s="548">
        <f ca="1">'13 Winscombe Terrace'!AB57</f>
        <v>0</v>
      </c>
      <c r="G254" s="549">
        <f t="shared" ca="1" si="50"/>
        <v>0</v>
      </c>
      <c r="H254" s="550" t="e">
        <f ca="1">'13 Winscombe Terrace'!AC57</f>
        <v>#DIV/0!</v>
      </c>
      <c r="I254" s="551">
        <f ca="1">'13 Winscombe Terrace'!AD57</f>
        <v>0</v>
      </c>
      <c r="J254" s="545"/>
      <c r="K254" s="545"/>
      <c r="L254" s="545"/>
      <c r="M254" s="545"/>
      <c r="N254" s="545"/>
      <c r="O254" s="545"/>
      <c r="P254" s="545"/>
      <c r="Q254" s="545"/>
      <c r="R254" s="545"/>
      <c r="S254" s="517"/>
      <c r="T254" s="545"/>
      <c r="U254" s="545"/>
      <c r="V254" s="517">
        <f t="shared" si="51"/>
        <v>0</v>
      </c>
      <c r="W254" s="552">
        <f t="shared" ca="1" si="41"/>
        <v>0</v>
      </c>
    </row>
    <row r="255" spans="1:23" s="177" customFormat="1" x14ac:dyDescent="0.25">
      <c r="A255" s="544" t="s">
        <v>341</v>
      </c>
      <c r="B255" s="645"/>
      <c r="C255" s="545">
        <f ca="1">'13 Winscombe Terrace'!T58</f>
        <v>2795.1722500000001</v>
      </c>
      <c r="D255" s="546">
        <f ca="1">'13 Winscombe Terrace'!Y58</f>
        <v>0</v>
      </c>
      <c r="E255" s="547" t="e">
        <f ca="1">'13 Winscombe Terrace'!AA58</f>
        <v>#DIV/0!</v>
      </c>
      <c r="F255" s="548">
        <f ca="1">'13 Winscombe Terrace'!AB58</f>
        <v>0</v>
      </c>
      <c r="G255" s="549">
        <f t="shared" ca="1" si="50"/>
        <v>0</v>
      </c>
      <c r="H255" s="550" t="e">
        <f ca="1">'13 Winscombe Terrace'!AC58</f>
        <v>#DIV/0!</v>
      </c>
      <c r="I255" s="551">
        <f ca="1">'13 Winscombe Terrace'!AD58</f>
        <v>0</v>
      </c>
      <c r="J255" s="545"/>
      <c r="K255" s="545"/>
      <c r="L255" s="545"/>
      <c r="M255" s="545"/>
      <c r="N255" s="545"/>
      <c r="O255" s="545"/>
      <c r="P255" s="545"/>
      <c r="Q255" s="545"/>
      <c r="R255" s="545"/>
      <c r="S255" s="517"/>
      <c r="T255" s="545"/>
      <c r="U255" s="545"/>
      <c r="V255" s="517">
        <f t="shared" si="51"/>
        <v>0</v>
      </c>
      <c r="W255" s="552">
        <f t="shared" ca="1" si="41"/>
        <v>0</v>
      </c>
    </row>
    <row r="256" spans="1:23" x14ac:dyDescent="0.25">
      <c r="A256" s="534"/>
      <c r="B256" s="643"/>
      <c r="C256" s="517"/>
      <c r="D256" s="518"/>
      <c r="E256" s="519"/>
      <c r="F256" s="520"/>
      <c r="G256" s="521"/>
      <c r="H256" s="522"/>
      <c r="I256" s="523"/>
      <c r="J256" s="517"/>
      <c r="K256" s="517"/>
      <c r="L256" s="517"/>
      <c r="M256" s="517"/>
      <c r="N256" s="517"/>
      <c r="O256" s="517"/>
      <c r="P256" s="517"/>
      <c r="Q256" s="517"/>
      <c r="R256" s="517"/>
      <c r="S256" s="517"/>
      <c r="T256" s="517"/>
      <c r="U256" s="517"/>
      <c r="V256" s="517"/>
      <c r="W256" s="524"/>
    </row>
    <row r="257" spans="1:23" x14ac:dyDescent="0.25">
      <c r="A257" s="534"/>
      <c r="B257" s="643"/>
      <c r="C257" s="517"/>
      <c r="D257" s="518"/>
      <c r="E257" s="519"/>
      <c r="F257" s="520"/>
      <c r="G257" s="521"/>
      <c r="H257" s="522"/>
      <c r="I257" s="523"/>
      <c r="J257" s="517"/>
      <c r="K257" s="517"/>
      <c r="L257" s="517"/>
      <c r="M257" s="517"/>
      <c r="N257" s="517"/>
      <c r="O257" s="517"/>
      <c r="P257" s="517"/>
      <c r="Q257" s="517"/>
      <c r="R257" s="517"/>
      <c r="S257" s="517"/>
      <c r="T257" s="517"/>
      <c r="U257" s="517"/>
      <c r="V257" s="517"/>
      <c r="W257" s="524"/>
    </row>
    <row r="258" spans="1:23" x14ac:dyDescent="0.25">
      <c r="A258" s="517" t="s">
        <v>578</v>
      </c>
      <c r="B258" s="641" t="s">
        <v>810</v>
      </c>
      <c r="C258" s="517">
        <f>'Project Overheads &amp; Scaffold'!M59</f>
        <v>207657.78750000003</v>
      </c>
      <c r="D258" s="518">
        <f>'Project Overheads &amp; Scaffold'!S59</f>
        <v>659615.91999999993</v>
      </c>
      <c r="E258" s="519">
        <f>'Project Overheads &amp; Scaffold'!D75</f>
        <v>0.83193277310924363</v>
      </c>
      <c r="F258" s="520">
        <f>'Project Overheads &amp; Scaffold'!U59</f>
        <v>517798.16644957988</v>
      </c>
      <c r="G258" s="521">
        <f>F258-I258</f>
        <v>229812.14759243705</v>
      </c>
      <c r="H258" s="522">
        <f>'Project Overheads &amp; Scaffold'!D93</f>
        <v>0.77003484320557491</v>
      </c>
      <c r="I258" s="523">
        <f>'Project Overheads &amp; Scaffold'!AB59</f>
        <v>287986.01885714283</v>
      </c>
      <c r="J258" s="517">
        <v>37277.89</v>
      </c>
      <c r="K258" s="517">
        <v>38217.310000000005</v>
      </c>
      <c r="L258" s="517">
        <v>4891.21</v>
      </c>
      <c r="M258" s="517">
        <v>23168.919999999995</v>
      </c>
      <c r="N258" s="517">
        <v>15246.85</v>
      </c>
      <c r="O258" s="517">
        <v>9148.1100000000024</v>
      </c>
      <c r="P258" s="517">
        <v>9762.7899999999991</v>
      </c>
      <c r="Q258" s="517">
        <v>11260.860000000002</v>
      </c>
      <c r="R258" s="517">
        <v>123110.36</v>
      </c>
      <c r="S258" s="517">
        <v>0</v>
      </c>
      <c r="T258" s="517"/>
      <c r="U258" s="517"/>
      <c r="V258" s="517">
        <f>SUM(J258:U258)</f>
        <v>272084.30000000005</v>
      </c>
      <c r="W258" s="524">
        <f t="shared" si="41"/>
        <v>15901.718857142783</v>
      </c>
    </row>
    <row r="259" spans="1:23" x14ac:dyDescent="0.25">
      <c r="A259" s="517"/>
      <c r="B259" s="641"/>
      <c r="C259" s="517"/>
      <c r="D259" s="518"/>
      <c r="E259" s="519"/>
      <c r="F259" s="520"/>
      <c r="G259" s="521"/>
      <c r="H259" s="522"/>
      <c r="I259" s="523"/>
      <c r="J259" s="517"/>
      <c r="K259" s="517"/>
      <c r="L259" s="517"/>
      <c r="M259" s="517"/>
      <c r="N259" s="517"/>
      <c r="O259" s="517"/>
      <c r="P259" s="517"/>
      <c r="Q259" s="517"/>
      <c r="R259" s="517"/>
      <c r="S259" s="517"/>
      <c r="T259" s="517"/>
      <c r="U259" s="517"/>
      <c r="V259" s="517"/>
      <c r="W259" s="524"/>
    </row>
    <row r="260" spans="1:23" x14ac:dyDescent="0.25">
      <c r="A260" s="517" t="s">
        <v>579</v>
      </c>
      <c r="B260" s="641"/>
      <c r="C260" s="517">
        <f ca="1">SUM(C8:C258)*0.04</f>
        <v>34899.18264164</v>
      </c>
      <c r="D260" s="518">
        <f ca="1">SUM(D8:D258)*0.04</f>
        <v>93550.251419450637</v>
      </c>
      <c r="E260" s="519"/>
      <c r="F260" s="520">
        <f ca="1">SUM(F8:F258)*0.04</f>
        <v>76719.707479073826</v>
      </c>
      <c r="G260" s="521">
        <f ca="1">F260-I260</f>
        <v>42368.449023801608</v>
      </c>
      <c r="H260" s="522"/>
      <c r="I260" s="523">
        <f t="shared" ref="I260:V260" ca="1" si="52">SUM(I8:I258)*0.04</f>
        <v>34351.258455272218</v>
      </c>
      <c r="J260" s="517">
        <f t="shared" si="52"/>
        <v>4130.7819999999992</v>
      </c>
      <c r="K260" s="517">
        <f t="shared" si="52"/>
        <v>1528.6924000000001</v>
      </c>
      <c r="L260" s="517">
        <f t="shared" si="52"/>
        <v>1080.6168</v>
      </c>
      <c r="M260" s="517">
        <f t="shared" si="52"/>
        <v>2437.6543999999994</v>
      </c>
      <c r="N260" s="517">
        <f t="shared" si="52"/>
        <v>1057.7523999999999</v>
      </c>
      <c r="O260" s="517">
        <f t="shared" si="52"/>
        <v>537.34360000000015</v>
      </c>
      <c r="P260" s="517">
        <f t="shared" si="52"/>
        <v>1946.1212000000003</v>
      </c>
      <c r="Q260" s="517">
        <f t="shared" si="52"/>
        <v>7449.6987999999992</v>
      </c>
      <c r="R260" s="517">
        <f t="shared" si="52"/>
        <v>9210.3403999999991</v>
      </c>
      <c r="S260" s="517">
        <f t="shared" si="52"/>
        <v>1598.1432000000002</v>
      </c>
      <c r="T260" s="517">
        <f t="shared" si="52"/>
        <v>0</v>
      </c>
      <c r="U260" s="517">
        <f t="shared" si="52"/>
        <v>0</v>
      </c>
      <c r="V260" s="517">
        <f t="shared" si="52"/>
        <v>30977.145199999999</v>
      </c>
      <c r="W260" s="524">
        <f t="shared" ca="1" si="41"/>
        <v>3374.1132552722192</v>
      </c>
    </row>
    <row r="261" spans="1:23" ht="15.75" thickBot="1" x14ac:dyDescent="0.3">
      <c r="A261" s="562"/>
      <c r="B261" s="647"/>
      <c r="C261" s="562"/>
      <c r="D261" s="563"/>
      <c r="E261" s="564"/>
      <c r="F261" s="565"/>
      <c r="G261" s="521"/>
      <c r="H261" s="566"/>
      <c r="I261" s="567"/>
      <c r="J261" s="562"/>
      <c r="K261" s="562"/>
      <c r="L261" s="562"/>
      <c r="M261" s="562"/>
      <c r="N261" s="562"/>
      <c r="O261" s="562"/>
      <c r="P261" s="562"/>
      <c r="Q261" s="562"/>
      <c r="R261" s="562"/>
      <c r="S261" s="562"/>
      <c r="T261" s="562"/>
      <c r="U261" s="562"/>
      <c r="V261" s="562"/>
      <c r="W261" s="568"/>
    </row>
    <row r="262" spans="1:23" ht="16.5" thickTop="1" thickBot="1" x14ac:dyDescent="0.3">
      <c r="A262" s="569" t="s">
        <v>5</v>
      </c>
      <c r="B262" s="648"/>
      <c r="C262" s="573">
        <f ca="1">SUM(C8:C261)</f>
        <v>907378.74868263991</v>
      </c>
      <c r="D262" s="574">
        <f ca="1">SUM(D8:D261)</f>
        <v>2432306.5369057166</v>
      </c>
      <c r="E262" s="575"/>
      <c r="F262" s="576">
        <f ca="1">SUM(F8:F261)</f>
        <v>1994712.3944559195</v>
      </c>
      <c r="G262" s="577">
        <f ca="1">SUM(G8:G261)</f>
        <v>1101579.6746188411</v>
      </c>
      <c r="H262" s="578"/>
      <c r="I262" s="579">
        <f t="shared" ref="I262:W262" ca="1" si="53">SUM(I8:I261)</f>
        <v>893132.71983707754</v>
      </c>
      <c r="J262" s="573">
        <f t="shared" si="53"/>
        <v>107400.33199999999</v>
      </c>
      <c r="K262" s="573">
        <f t="shared" si="53"/>
        <v>39746.002400000005</v>
      </c>
      <c r="L262" s="573">
        <f t="shared" si="53"/>
        <v>28096.036800000002</v>
      </c>
      <c r="M262" s="573">
        <f t="shared" si="53"/>
        <v>63379.014399999985</v>
      </c>
      <c r="N262" s="573">
        <f t="shared" si="53"/>
        <v>27501.562399999999</v>
      </c>
      <c r="O262" s="573">
        <f t="shared" si="53"/>
        <v>13970.933600000004</v>
      </c>
      <c r="P262" s="573">
        <f t="shared" si="53"/>
        <v>50599.151200000008</v>
      </c>
      <c r="Q262" s="573">
        <f t="shared" si="53"/>
        <v>193692.16879999998</v>
      </c>
      <c r="R262" s="573">
        <f t="shared" si="53"/>
        <v>239468.85039999997</v>
      </c>
      <c r="S262" s="573">
        <f t="shared" si="53"/>
        <v>41551.7232</v>
      </c>
      <c r="T262" s="573">
        <f t="shared" si="53"/>
        <v>0</v>
      </c>
      <c r="U262" s="573">
        <f t="shared" si="53"/>
        <v>0</v>
      </c>
      <c r="V262" s="573">
        <f t="shared" si="53"/>
        <v>805405.77520000003</v>
      </c>
      <c r="W262" s="570">
        <f t="shared" ca="1" si="53"/>
        <v>87726.944637077628</v>
      </c>
    </row>
    <row r="264" spans="1:23" x14ac:dyDescent="0.25">
      <c r="A264" s="516" t="s">
        <v>308</v>
      </c>
      <c r="C264" s="571">
        <f t="shared" ref="C264:D279" ca="1" si="54">SUMIF($A$8:$A$261,$A264,C$8:C$261)</f>
        <v>6779.8000000000029</v>
      </c>
      <c r="D264" s="571">
        <f t="shared" ca="1" si="54"/>
        <v>30736.570000000003</v>
      </c>
      <c r="F264" s="571">
        <f t="shared" ref="F264:G279" ca="1" si="55">SUMIF($A$8:$A$261,$A264,F$8:F$261)</f>
        <v>19736.57</v>
      </c>
      <c r="G264" s="571">
        <f t="shared" ca="1" si="55"/>
        <v>15512.87</v>
      </c>
      <c r="I264" s="571">
        <f t="shared" ref="I264:W273" ca="1" si="56">SUMIF($A$8:$A$261,$A264,I$8:I$261)</f>
        <v>4223.7000000000016</v>
      </c>
      <c r="J264" s="571">
        <f t="shared" si="56"/>
        <v>0</v>
      </c>
      <c r="K264" s="571">
        <f t="shared" si="56"/>
        <v>0</v>
      </c>
      <c r="L264" s="571">
        <f t="shared" si="56"/>
        <v>0</v>
      </c>
      <c r="M264" s="571">
        <f t="shared" si="56"/>
        <v>4223.7000000000016</v>
      </c>
      <c r="N264" s="571">
        <f t="shared" si="56"/>
        <v>444.6</v>
      </c>
      <c r="O264" s="571">
        <f t="shared" si="56"/>
        <v>222.3</v>
      </c>
      <c r="P264" s="571">
        <f t="shared" si="56"/>
        <v>0</v>
      </c>
      <c r="Q264" s="571">
        <f t="shared" si="56"/>
        <v>2470</v>
      </c>
      <c r="R264" s="571">
        <f t="shared" si="56"/>
        <v>0</v>
      </c>
      <c r="S264" s="571">
        <f t="shared" si="56"/>
        <v>1235</v>
      </c>
      <c r="T264" s="571">
        <f t="shared" si="56"/>
        <v>0</v>
      </c>
      <c r="U264" s="571">
        <f t="shared" si="56"/>
        <v>0</v>
      </c>
      <c r="V264" s="571">
        <f t="shared" si="56"/>
        <v>8595.6</v>
      </c>
      <c r="W264" s="571">
        <f t="shared" ca="1" si="56"/>
        <v>-4371.8999999999996</v>
      </c>
    </row>
    <row r="265" spans="1:23" x14ac:dyDescent="0.25">
      <c r="A265" s="516" t="s">
        <v>674</v>
      </c>
      <c r="C265" s="571">
        <f t="shared" si="54"/>
        <v>0</v>
      </c>
      <c r="D265" s="571">
        <f t="shared" si="54"/>
        <v>12351.5</v>
      </c>
      <c r="F265" s="571">
        <f t="shared" si="55"/>
        <v>12311.5</v>
      </c>
      <c r="G265" s="571">
        <f t="shared" si="55"/>
        <v>9841.5</v>
      </c>
      <c r="I265" s="571">
        <f t="shared" si="56"/>
        <v>2470</v>
      </c>
      <c r="J265" s="571">
        <f t="shared" si="56"/>
        <v>0</v>
      </c>
      <c r="K265" s="571">
        <f t="shared" si="56"/>
        <v>0</v>
      </c>
      <c r="L265" s="571">
        <f t="shared" si="56"/>
        <v>0</v>
      </c>
      <c r="M265" s="571">
        <f t="shared" si="56"/>
        <v>0</v>
      </c>
      <c r="N265" s="571">
        <f t="shared" si="56"/>
        <v>0</v>
      </c>
      <c r="O265" s="571">
        <f t="shared" si="56"/>
        <v>0</v>
      </c>
      <c r="P265" s="571">
        <f t="shared" si="56"/>
        <v>0</v>
      </c>
      <c r="Q265" s="571">
        <f t="shared" si="56"/>
        <v>0</v>
      </c>
      <c r="R265" s="571">
        <f t="shared" si="56"/>
        <v>0</v>
      </c>
      <c r="S265" s="571">
        <f t="shared" si="56"/>
        <v>0</v>
      </c>
      <c r="T265" s="571">
        <f t="shared" si="56"/>
        <v>0</v>
      </c>
      <c r="U265" s="571">
        <f t="shared" si="56"/>
        <v>0</v>
      </c>
      <c r="V265" s="571">
        <f t="shared" si="56"/>
        <v>0</v>
      </c>
      <c r="W265" s="571">
        <f t="shared" si="56"/>
        <v>2470</v>
      </c>
    </row>
    <row r="266" spans="1:23" x14ac:dyDescent="0.25">
      <c r="A266" s="516" t="s">
        <v>661</v>
      </c>
      <c r="C266" s="571">
        <f t="shared" si="54"/>
        <v>0</v>
      </c>
      <c r="D266" s="571">
        <f t="shared" si="54"/>
        <v>0</v>
      </c>
      <c r="F266" s="571">
        <f t="shared" si="55"/>
        <v>0</v>
      </c>
      <c r="G266" s="571">
        <f t="shared" si="55"/>
        <v>0</v>
      </c>
      <c r="I266" s="571">
        <f t="shared" si="56"/>
        <v>0</v>
      </c>
      <c r="J266" s="571">
        <f t="shared" si="56"/>
        <v>0</v>
      </c>
      <c r="K266" s="571">
        <f t="shared" si="56"/>
        <v>0</v>
      </c>
      <c r="L266" s="571">
        <f t="shared" si="56"/>
        <v>0</v>
      </c>
      <c r="M266" s="571">
        <f t="shared" si="56"/>
        <v>0</v>
      </c>
      <c r="N266" s="571">
        <f t="shared" si="56"/>
        <v>0</v>
      </c>
      <c r="O266" s="571">
        <f t="shared" si="56"/>
        <v>0</v>
      </c>
      <c r="P266" s="571">
        <f t="shared" si="56"/>
        <v>0</v>
      </c>
      <c r="Q266" s="571">
        <f t="shared" si="56"/>
        <v>0</v>
      </c>
      <c r="R266" s="571">
        <f t="shared" si="56"/>
        <v>0</v>
      </c>
      <c r="S266" s="571">
        <f t="shared" si="56"/>
        <v>0</v>
      </c>
      <c r="T266" s="571">
        <f t="shared" si="56"/>
        <v>0</v>
      </c>
      <c r="U266" s="571">
        <f t="shared" si="56"/>
        <v>0</v>
      </c>
      <c r="V266" s="571">
        <f t="shared" si="56"/>
        <v>0</v>
      </c>
      <c r="W266" s="571">
        <f t="shared" si="56"/>
        <v>0</v>
      </c>
    </row>
    <row r="267" spans="1:23" x14ac:dyDescent="0.25">
      <c r="A267" s="516" t="s">
        <v>647</v>
      </c>
      <c r="C267" s="571">
        <f t="shared" si="54"/>
        <v>0</v>
      </c>
      <c r="D267" s="571">
        <f t="shared" si="54"/>
        <v>0</v>
      </c>
      <c r="F267" s="571">
        <f t="shared" si="55"/>
        <v>0</v>
      </c>
      <c r="G267" s="571">
        <f t="shared" si="55"/>
        <v>0</v>
      </c>
      <c r="I267" s="571">
        <f t="shared" si="56"/>
        <v>0</v>
      </c>
      <c r="J267" s="571">
        <f t="shared" si="56"/>
        <v>0</v>
      </c>
      <c r="K267" s="571">
        <f t="shared" si="56"/>
        <v>0</v>
      </c>
      <c r="L267" s="571">
        <f t="shared" si="56"/>
        <v>0</v>
      </c>
      <c r="M267" s="571">
        <f t="shared" si="56"/>
        <v>0</v>
      </c>
      <c r="N267" s="571">
        <f t="shared" si="56"/>
        <v>0</v>
      </c>
      <c r="O267" s="571">
        <f t="shared" si="56"/>
        <v>0</v>
      </c>
      <c r="P267" s="571">
        <f t="shared" si="56"/>
        <v>0</v>
      </c>
      <c r="Q267" s="571">
        <f t="shared" si="56"/>
        <v>0</v>
      </c>
      <c r="R267" s="571">
        <f t="shared" si="56"/>
        <v>0</v>
      </c>
      <c r="S267" s="571">
        <f t="shared" si="56"/>
        <v>0</v>
      </c>
      <c r="T267" s="571">
        <f t="shared" si="56"/>
        <v>0</v>
      </c>
      <c r="U267" s="571">
        <f t="shared" si="56"/>
        <v>0</v>
      </c>
      <c r="V267" s="571">
        <f t="shared" si="56"/>
        <v>0</v>
      </c>
      <c r="W267" s="571">
        <f t="shared" si="56"/>
        <v>0</v>
      </c>
    </row>
    <row r="268" spans="1:23" x14ac:dyDescent="0.25">
      <c r="A268" s="516" t="s">
        <v>285</v>
      </c>
      <c r="C268" s="571">
        <f t="shared" ca="1" si="54"/>
        <v>12983.581850999999</v>
      </c>
      <c r="D268" s="571">
        <f t="shared" ca="1" si="54"/>
        <v>9933.9162340000003</v>
      </c>
      <c r="F268" s="571">
        <f t="shared" ca="1" si="55"/>
        <v>1236.2604999999999</v>
      </c>
      <c r="G268" s="571">
        <f t="shared" ca="1" si="55"/>
        <v>549.83000000000004</v>
      </c>
      <c r="I268" s="571">
        <f t="shared" ca="1" si="56"/>
        <v>686.43049999999994</v>
      </c>
      <c r="J268" s="571">
        <f t="shared" si="56"/>
        <v>0</v>
      </c>
      <c r="K268" s="571">
        <f t="shared" si="56"/>
        <v>0</v>
      </c>
      <c r="L268" s="571">
        <f t="shared" si="56"/>
        <v>0</v>
      </c>
      <c r="M268" s="571">
        <f t="shared" si="56"/>
        <v>0</v>
      </c>
      <c r="N268" s="571">
        <f t="shared" si="56"/>
        <v>0</v>
      </c>
      <c r="O268" s="571">
        <f t="shared" si="56"/>
        <v>0</v>
      </c>
      <c r="P268" s="571">
        <f t="shared" si="56"/>
        <v>147.38</v>
      </c>
      <c r="Q268" s="571">
        <f t="shared" si="56"/>
        <v>0</v>
      </c>
      <c r="R268" s="571">
        <f t="shared" si="56"/>
        <v>0</v>
      </c>
      <c r="S268" s="571">
        <f t="shared" si="56"/>
        <v>248</v>
      </c>
      <c r="T268" s="571">
        <f t="shared" si="56"/>
        <v>0</v>
      </c>
      <c r="U268" s="571">
        <f t="shared" si="56"/>
        <v>0</v>
      </c>
      <c r="V268" s="571">
        <f t="shared" si="56"/>
        <v>395.38</v>
      </c>
      <c r="W268" s="571">
        <f t="shared" ca="1" si="56"/>
        <v>291.05050000000006</v>
      </c>
    </row>
    <row r="269" spans="1:23" x14ac:dyDescent="0.25">
      <c r="A269" s="516" t="s">
        <v>705</v>
      </c>
      <c r="C269" s="571">
        <f t="shared" si="54"/>
        <v>0</v>
      </c>
      <c r="D269" s="571">
        <f t="shared" si="54"/>
        <v>585.19000000000005</v>
      </c>
      <c r="F269" s="571">
        <f t="shared" si="55"/>
        <v>0</v>
      </c>
      <c r="G269" s="571">
        <f t="shared" si="55"/>
        <v>0</v>
      </c>
      <c r="I269" s="571">
        <f t="shared" si="56"/>
        <v>0</v>
      </c>
      <c r="J269" s="571">
        <f t="shared" si="56"/>
        <v>0</v>
      </c>
      <c r="K269" s="571">
        <f t="shared" si="56"/>
        <v>0</v>
      </c>
      <c r="L269" s="571">
        <f t="shared" si="56"/>
        <v>0</v>
      </c>
      <c r="M269" s="571">
        <f t="shared" si="56"/>
        <v>0</v>
      </c>
      <c r="N269" s="571">
        <f t="shared" si="56"/>
        <v>0</v>
      </c>
      <c r="O269" s="571">
        <f t="shared" si="56"/>
        <v>0</v>
      </c>
      <c r="P269" s="571">
        <f t="shared" si="56"/>
        <v>0</v>
      </c>
      <c r="Q269" s="571">
        <f t="shared" si="56"/>
        <v>0</v>
      </c>
      <c r="R269" s="571">
        <f t="shared" si="56"/>
        <v>0</v>
      </c>
      <c r="S269" s="571">
        <f t="shared" si="56"/>
        <v>0</v>
      </c>
      <c r="T269" s="571">
        <f t="shared" si="56"/>
        <v>0</v>
      </c>
      <c r="U269" s="571">
        <f t="shared" si="56"/>
        <v>0</v>
      </c>
      <c r="V269" s="571">
        <f t="shared" si="56"/>
        <v>0</v>
      </c>
      <c r="W269" s="571">
        <f t="shared" si="56"/>
        <v>0</v>
      </c>
    </row>
    <row r="270" spans="1:23" x14ac:dyDescent="0.25">
      <c r="A270" s="516" t="s">
        <v>372</v>
      </c>
      <c r="C270" s="571">
        <f t="shared" ca="1" si="54"/>
        <v>7999.9104000000034</v>
      </c>
      <c r="D270" s="571">
        <f t="shared" ca="1" si="54"/>
        <v>6808.264320000002</v>
      </c>
      <c r="F270" s="571">
        <f t="shared" ca="1" si="55"/>
        <v>4408.2911999999997</v>
      </c>
      <c r="G270" s="571">
        <f t="shared" ca="1" si="55"/>
        <v>799.99104</v>
      </c>
      <c r="I270" s="571">
        <f t="shared" ca="1" si="56"/>
        <v>3608.3001599999998</v>
      </c>
      <c r="J270" s="571">
        <f t="shared" si="56"/>
        <v>0</v>
      </c>
      <c r="K270" s="571">
        <f t="shared" si="56"/>
        <v>0</v>
      </c>
      <c r="L270" s="571">
        <f t="shared" si="56"/>
        <v>0</v>
      </c>
      <c r="M270" s="571">
        <f t="shared" si="56"/>
        <v>0</v>
      </c>
      <c r="N270" s="571">
        <f t="shared" si="56"/>
        <v>1600</v>
      </c>
      <c r="O270" s="571">
        <f t="shared" si="56"/>
        <v>0</v>
      </c>
      <c r="P270" s="571">
        <f t="shared" si="56"/>
        <v>400</v>
      </c>
      <c r="Q270" s="571">
        <f t="shared" si="56"/>
        <v>1104.08</v>
      </c>
      <c r="R270" s="571">
        <f t="shared" si="56"/>
        <v>808.69</v>
      </c>
      <c r="S270" s="571">
        <f t="shared" si="56"/>
        <v>0</v>
      </c>
      <c r="T270" s="571">
        <f t="shared" si="56"/>
        <v>0</v>
      </c>
      <c r="U270" s="571">
        <f t="shared" si="56"/>
        <v>0</v>
      </c>
      <c r="V270" s="571">
        <f t="shared" si="56"/>
        <v>3912.77</v>
      </c>
      <c r="W270" s="571">
        <f t="shared" ca="1" si="56"/>
        <v>-304.46983999999998</v>
      </c>
    </row>
    <row r="271" spans="1:23" x14ac:dyDescent="0.25">
      <c r="A271" s="516" t="s">
        <v>312</v>
      </c>
      <c r="C271" s="571">
        <f t="shared" ca="1" si="54"/>
        <v>21997.237730000001</v>
      </c>
      <c r="D271" s="571">
        <f t="shared" ca="1" si="54"/>
        <v>78129.032960000011</v>
      </c>
      <c r="F271" s="571">
        <f t="shared" ca="1" si="55"/>
        <v>68209.522230000002</v>
      </c>
      <c r="G271" s="571">
        <f t="shared" ca="1" si="55"/>
        <v>60418.947740000003</v>
      </c>
      <c r="I271" s="571">
        <f t="shared" ca="1" si="56"/>
        <v>7790.5744899999991</v>
      </c>
      <c r="J271" s="571">
        <f t="shared" si="56"/>
        <v>0</v>
      </c>
      <c r="K271" s="571">
        <f t="shared" si="56"/>
        <v>0</v>
      </c>
      <c r="L271" s="571">
        <f t="shared" si="56"/>
        <v>0</v>
      </c>
      <c r="M271" s="571">
        <f t="shared" si="56"/>
        <v>0</v>
      </c>
      <c r="N271" s="571">
        <f t="shared" si="56"/>
        <v>0</v>
      </c>
      <c r="O271" s="571">
        <f t="shared" si="56"/>
        <v>0</v>
      </c>
      <c r="P271" s="571">
        <f t="shared" si="56"/>
        <v>5125.8900000000003</v>
      </c>
      <c r="Q271" s="571">
        <f t="shared" si="56"/>
        <v>82.39</v>
      </c>
      <c r="R271" s="571">
        <f t="shared" si="56"/>
        <v>0</v>
      </c>
      <c r="S271" s="571">
        <f t="shared" si="56"/>
        <v>1249.56</v>
      </c>
      <c r="T271" s="571">
        <f t="shared" si="56"/>
        <v>0</v>
      </c>
      <c r="U271" s="571">
        <f t="shared" si="56"/>
        <v>0</v>
      </c>
      <c r="V271" s="571">
        <f t="shared" si="56"/>
        <v>6457.8400000000011</v>
      </c>
      <c r="W271" s="571">
        <f t="shared" ca="1" si="56"/>
        <v>1332.7344899999998</v>
      </c>
    </row>
    <row r="272" spans="1:23" x14ac:dyDescent="0.25">
      <c r="A272" s="516" t="s">
        <v>189</v>
      </c>
      <c r="C272" s="571">
        <f t="shared" ca="1" si="54"/>
        <v>57931.861249999994</v>
      </c>
      <c r="D272" s="571">
        <f t="shared" ca="1" si="54"/>
        <v>171116.11525000003</v>
      </c>
      <c r="F272" s="571">
        <f t="shared" ca="1" si="55"/>
        <v>138702.54374999995</v>
      </c>
      <c r="G272" s="571">
        <f t="shared" ca="1" si="55"/>
        <v>23839.396702875008</v>
      </c>
      <c r="I272" s="571">
        <f t="shared" ca="1" si="56"/>
        <v>114863.14704712496</v>
      </c>
      <c r="J272" s="571">
        <f t="shared" si="56"/>
        <v>0</v>
      </c>
      <c r="K272" s="571">
        <f t="shared" si="56"/>
        <v>0</v>
      </c>
      <c r="L272" s="571">
        <f t="shared" si="56"/>
        <v>0</v>
      </c>
      <c r="M272" s="571">
        <f t="shared" si="56"/>
        <v>0</v>
      </c>
      <c r="N272" s="571">
        <f t="shared" si="56"/>
        <v>0</v>
      </c>
      <c r="O272" s="571">
        <f t="shared" si="56"/>
        <v>122.35</v>
      </c>
      <c r="P272" s="571">
        <f t="shared" si="56"/>
        <v>9040.5500000000011</v>
      </c>
      <c r="Q272" s="571">
        <f t="shared" si="56"/>
        <v>73718.749999999985</v>
      </c>
      <c r="R272" s="571">
        <f t="shared" si="56"/>
        <v>29716.520000000004</v>
      </c>
      <c r="S272" s="571">
        <f t="shared" si="56"/>
        <v>25340.21</v>
      </c>
      <c r="T272" s="571">
        <f t="shared" si="56"/>
        <v>0</v>
      </c>
      <c r="U272" s="571">
        <f t="shared" si="56"/>
        <v>0</v>
      </c>
      <c r="V272" s="571">
        <f t="shared" si="56"/>
        <v>137938.37999999998</v>
      </c>
      <c r="W272" s="571">
        <f t="shared" ca="1" si="56"/>
        <v>-23075.232952874991</v>
      </c>
    </row>
    <row r="273" spans="1:23" x14ac:dyDescent="0.25">
      <c r="A273" s="516" t="s">
        <v>341</v>
      </c>
      <c r="C273" s="571">
        <f t="shared" ca="1" si="54"/>
        <v>41155.934830000006</v>
      </c>
      <c r="D273" s="571">
        <f t="shared" ca="1" si="54"/>
        <v>141080.13784000004</v>
      </c>
      <c r="F273" s="571">
        <f t="shared" ca="1" si="55"/>
        <v>10000</v>
      </c>
      <c r="G273" s="571">
        <f t="shared" ca="1" si="55"/>
        <v>8000</v>
      </c>
      <c r="I273" s="571">
        <f t="shared" ca="1" si="56"/>
        <v>2000</v>
      </c>
      <c r="J273" s="571">
        <f t="shared" si="56"/>
        <v>0</v>
      </c>
      <c r="K273" s="571">
        <f t="shared" si="56"/>
        <v>0</v>
      </c>
      <c r="L273" s="571">
        <f t="shared" si="56"/>
        <v>0</v>
      </c>
      <c r="M273" s="571">
        <f t="shared" si="56"/>
        <v>0</v>
      </c>
      <c r="N273" s="571">
        <f t="shared" si="56"/>
        <v>0</v>
      </c>
      <c r="O273" s="571">
        <f t="shared" si="56"/>
        <v>0</v>
      </c>
      <c r="P273" s="571">
        <f t="shared" si="56"/>
        <v>0</v>
      </c>
      <c r="Q273" s="571">
        <f t="shared" si="56"/>
        <v>0</v>
      </c>
      <c r="R273" s="571">
        <f t="shared" si="56"/>
        <v>0</v>
      </c>
      <c r="S273" s="571">
        <f t="shared" si="56"/>
        <v>0</v>
      </c>
      <c r="T273" s="571">
        <f t="shared" si="56"/>
        <v>0</v>
      </c>
      <c r="U273" s="571">
        <f t="shared" si="56"/>
        <v>0</v>
      </c>
      <c r="V273" s="571">
        <f t="shared" si="56"/>
        <v>0</v>
      </c>
      <c r="W273" s="571">
        <f t="shared" ca="1" si="56"/>
        <v>2000</v>
      </c>
    </row>
    <row r="274" spans="1:23" x14ac:dyDescent="0.25">
      <c r="A274" s="516" t="s">
        <v>719</v>
      </c>
      <c r="C274" s="571">
        <f t="shared" si="54"/>
        <v>0</v>
      </c>
      <c r="D274" s="571">
        <f t="shared" si="54"/>
        <v>200</v>
      </c>
      <c r="F274" s="571">
        <f t="shared" si="55"/>
        <v>200</v>
      </c>
      <c r="G274" s="571">
        <f t="shared" si="55"/>
        <v>200</v>
      </c>
      <c r="I274" s="571">
        <f t="shared" ref="I274:W279" si="57">SUMIF($A$8:$A$261,$A274,I$8:I$261)</f>
        <v>0</v>
      </c>
      <c r="J274" s="571">
        <f t="shared" si="57"/>
        <v>0</v>
      </c>
      <c r="K274" s="571">
        <f t="shared" si="57"/>
        <v>0</v>
      </c>
      <c r="L274" s="571">
        <f t="shared" si="57"/>
        <v>0</v>
      </c>
      <c r="M274" s="571">
        <f t="shared" si="57"/>
        <v>0</v>
      </c>
      <c r="N274" s="571">
        <f t="shared" si="57"/>
        <v>0</v>
      </c>
      <c r="O274" s="571">
        <f t="shared" si="57"/>
        <v>0</v>
      </c>
      <c r="P274" s="571">
        <f t="shared" si="57"/>
        <v>0</v>
      </c>
      <c r="Q274" s="571">
        <f t="shared" si="57"/>
        <v>0</v>
      </c>
      <c r="R274" s="571">
        <f t="shared" si="57"/>
        <v>0</v>
      </c>
      <c r="S274" s="571">
        <f t="shared" si="57"/>
        <v>0</v>
      </c>
      <c r="T274" s="571">
        <f t="shared" si="57"/>
        <v>0</v>
      </c>
      <c r="U274" s="571">
        <f t="shared" si="57"/>
        <v>0</v>
      </c>
      <c r="V274" s="571">
        <f t="shared" si="57"/>
        <v>0</v>
      </c>
      <c r="W274" s="571">
        <f t="shared" si="57"/>
        <v>0</v>
      </c>
    </row>
    <row r="275" spans="1:23" x14ac:dyDescent="0.25">
      <c r="A275" s="516" t="s">
        <v>648</v>
      </c>
      <c r="C275" s="571">
        <f t="shared" si="54"/>
        <v>0</v>
      </c>
      <c r="D275" s="571">
        <f t="shared" si="54"/>
        <v>0</v>
      </c>
      <c r="F275" s="571">
        <f t="shared" si="55"/>
        <v>0</v>
      </c>
      <c r="G275" s="571">
        <f t="shared" si="55"/>
        <v>0</v>
      </c>
      <c r="I275" s="571">
        <f t="shared" si="57"/>
        <v>0</v>
      </c>
      <c r="J275" s="571">
        <f t="shared" si="57"/>
        <v>0</v>
      </c>
      <c r="K275" s="571">
        <f t="shared" si="57"/>
        <v>0</v>
      </c>
      <c r="L275" s="571">
        <f t="shared" si="57"/>
        <v>0</v>
      </c>
      <c r="M275" s="571">
        <f t="shared" si="57"/>
        <v>0</v>
      </c>
      <c r="N275" s="571">
        <f t="shared" si="57"/>
        <v>0</v>
      </c>
      <c r="O275" s="571">
        <f t="shared" si="57"/>
        <v>0</v>
      </c>
      <c r="P275" s="571">
        <f t="shared" si="57"/>
        <v>0</v>
      </c>
      <c r="Q275" s="571">
        <f t="shared" si="57"/>
        <v>0</v>
      </c>
      <c r="R275" s="571">
        <f t="shared" si="57"/>
        <v>0</v>
      </c>
      <c r="S275" s="571">
        <f t="shared" si="57"/>
        <v>0</v>
      </c>
      <c r="T275" s="571">
        <f t="shared" si="57"/>
        <v>0</v>
      </c>
      <c r="U275" s="571">
        <f t="shared" si="57"/>
        <v>0</v>
      </c>
      <c r="V275" s="571">
        <f t="shared" si="57"/>
        <v>0</v>
      </c>
      <c r="W275" s="571">
        <f t="shared" si="57"/>
        <v>0</v>
      </c>
    </row>
    <row r="276" spans="1:23" x14ac:dyDescent="0.25">
      <c r="A276" s="516" t="s">
        <v>654</v>
      </c>
      <c r="C276" s="571">
        <f t="shared" si="54"/>
        <v>0</v>
      </c>
      <c r="D276" s="571">
        <f t="shared" si="54"/>
        <v>31877.3</v>
      </c>
      <c r="F276" s="571">
        <f t="shared" si="55"/>
        <v>31877.3</v>
      </c>
      <c r="G276" s="571">
        <f t="shared" si="55"/>
        <v>10150</v>
      </c>
      <c r="I276" s="571">
        <f t="shared" si="57"/>
        <v>21727.3</v>
      </c>
      <c r="J276" s="571">
        <f t="shared" si="57"/>
        <v>0</v>
      </c>
      <c r="K276" s="571">
        <f t="shared" si="57"/>
        <v>0</v>
      </c>
      <c r="L276" s="571">
        <f t="shared" si="57"/>
        <v>0</v>
      </c>
      <c r="M276" s="571">
        <f t="shared" si="57"/>
        <v>0</v>
      </c>
      <c r="N276" s="571">
        <f t="shared" si="57"/>
        <v>0</v>
      </c>
      <c r="O276" s="571">
        <f t="shared" si="57"/>
        <v>0</v>
      </c>
      <c r="P276" s="571">
        <f t="shared" si="57"/>
        <v>0</v>
      </c>
      <c r="Q276" s="571">
        <f t="shared" si="57"/>
        <v>0</v>
      </c>
      <c r="R276" s="571">
        <f t="shared" si="57"/>
        <v>0</v>
      </c>
      <c r="S276" s="571">
        <f t="shared" si="57"/>
        <v>0</v>
      </c>
      <c r="T276" s="571">
        <f t="shared" si="57"/>
        <v>0</v>
      </c>
      <c r="U276" s="571">
        <f t="shared" si="57"/>
        <v>0</v>
      </c>
      <c r="V276" s="571">
        <f t="shared" si="57"/>
        <v>0</v>
      </c>
      <c r="W276" s="571">
        <f t="shared" si="57"/>
        <v>21727.3</v>
      </c>
    </row>
    <row r="277" spans="1:23" x14ac:dyDescent="0.25">
      <c r="A277" s="516" t="s">
        <v>72</v>
      </c>
      <c r="C277" s="571">
        <f t="shared" ca="1" si="54"/>
        <v>199496.64634199999</v>
      </c>
      <c r="D277" s="571">
        <f t="shared" ca="1" si="54"/>
        <v>463649.50778294128</v>
      </c>
      <c r="F277" s="571">
        <f t="shared" ca="1" si="55"/>
        <v>394196.50778294116</v>
      </c>
      <c r="G277" s="571">
        <f t="shared" ca="1" si="55"/>
        <v>267143.35781294119</v>
      </c>
      <c r="I277" s="571">
        <f t="shared" ca="1" si="57"/>
        <v>127053.14997000003</v>
      </c>
      <c r="J277" s="571">
        <f t="shared" si="57"/>
        <v>0</v>
      </c>
      <c r="K277" s="571">
        <f t="shared" si="57"/>
        <v>0</v>
      </c>
      <c r="L277" s="571">
        <f t="shared" si="57"/>
        <v>2834.81</v>
      </c>
      <c r="M277" s="571">
        <f t="shared" si="57"/>
        <v>19082.73</v>
      </c>
      <c r="N277" s="571">
        <f t="shared" si="57"/>
        <v>8644.36</v>
      </c>
      <c r="O277" s="571">
        <f t="shared" si="57"/>
        <v>2207.98</v>
      </c>
      <c r="P277" s="571">
        <f t="shared" si="57"/>
        <v>12628.030000000002</v>
      </c>
      <c r="Q277" s="571">
        <f t="shared" si="57"/>
        <v>33390.699999999997</v>
      </c>
      <c r="R277" s="571">
        <f t="shared" si="57"/>
        <v>12028.55</v>
      </c>
      <c r="S277" s="571">
        <f t="shared" si="57"/>
        <v>1706.46</v>
      </c>
      <c r="T277" s="571">
        <f t="shared" si="57"/>
        <v>0</v>
      </c>
      <c r="U277" s="571">
        <f t="shared" si="57"/>
        <v>0</v>
      </c>
      <c r="V277" s="571">
        <f t="shared" si="57"/>
        <v>92523.62</v>
      </c>
      <c r="W277" s="571">
        <f t="shared" ca="1" si="57"/>
        <v>34529.529970000011</v>
      </c>
    </row>
    <row r="278" spans="1:23" x14ac:dyDescent="0.25">
      <c r="A278" s="516" t="s">
        <v>24</v>
      </c>
      <c r="C278" s="571">
        <f t="shared" ca="1" si="54"/>
        <v>283248.42309999996</v>
      </c>
      <c r="D278" s="571">
        <f t="shared" ca="1" si="54"/>
        <v>636514.4373163241</v>
      </c>
      <c r="F278" s="571">
        <f t="shared" ca="1" si="55"/>
        <v>636514.4373163241</v>
      </c>
      <c r="G278" s="571">
        <f t="shared" ca="1" si="55"/>
        <v>422530.63723678642</v>
      </c>
      <c r="I278" s="571">
        <f t="shared" ca="1" si="57"/>
        <v>213983.80007953758</v>
      </c>
      <c r="J278" s="571">
        <f t="shared" si="57"/>
        <v>65991.659999999989</v>
      </c>
      <c r="K278" s="571">
        <f t="shared" si="57"/>
        <v>0</v>
      </c>
      <c r="L278" s="571">
        <f t="shared" si="57"/>
        <v>19289.400000000001</v>
      </c>
      <c r="M278" s="571">
        <f t="shared" si="57"/>
        <v>14466.010000000002</v>
      </c>
      <c r="N278" s="571">
        <f t="shared" si="57"/>
        <v>508</v>
      </c>
      <c r="O278" s="571">
        <f t="shared" si="57"/>
        <v>507.95</v>
      </c>
      <c r="P278" s="571">
        <f t="shared" si="57"/>
        <v>0</v>
      </c>
      <c r="Q278" s="571">
        <f t="shared" si="57"/>
        <v>46725.450000000012</v>
      </c>
      <c r="R278" s="571">
        <f t="shared" si="57"/>
        <v>44780.729999999996</v>
      </c>
      <c r="S278" s="571">
        <f t="shared" si="57"/>
        <v>3335.77</v>
      </c>
      <c r="T278" s="571">
        <f t="shared" si="57"/>
        <v>0</v>
      </c>
      <c r="U278" s="571">
        <f t="shared" si="57"/>
        <v>0</v>
      </c>
      <c r="V278" s="571">
        <f t="shared" si="57"/>
        <v>195604.96999999997</v>
      </c>
      <c r="W278" s="571">
        <f t="shared" ca="1" si="57"/>
        <v>18378.830079537645</v>
      </c>
    </row>
    <row r="279" spans="1:23" x14ac:dyDescent="0.25">
      <c r="A279" s="516" t="s">
        <v>164</v>
      </c>
      <c r="C279" s="571">
        <f t="shared" ca="1" si="54"/>
        <v>33228.383037999993</v>
      </c>
      <c r="D279" s="571">
        <f t="shared" ca="1" si="54"/>
        <v>96158.393782999992</v>
      </c>
      <c r="F279" s="571">
        <f t="shared" ca="1" si="55"/>
        <v>82801.587747999991</v>
      </c>
      <c r="G279" s="571">
        <f t="shared" ca="1" si="55"/>
        <v>10412.54747</v>
      </c>
      <c r="I279" s="571">
        <f t="shared" ca="1" si="57"/>
        <v>72389.040278</v>
      </c>
      <c r="J279" s="571">
        <f t="shared" si="57"/>
        <v>0</v>
      </c>
      <c r="K279" s="571">
        <f t="shared" si="57"/>
        <v>0</v>
      </c>
      <c r="L279" s="571">
        <f t="shared" si="57"/>
        <v>0</v>
      </c>
      <c r="M279" s="571">
        <f t="shared" si="57"/>
        <v>0</v>
      </c>
      <c r="N279" s="571">
        <f t="shared" si="57"/>
        <v>0</v>
      </c>
      <c r="O279" s="571">
        <f t="shared" si="57"/>
        <v>1224.9000000000001</v>
      </c>
      <c r="P279" s="571">
        <f t="shared" si="57"/>
        <v>11548.39</v>
      </c>
      <c r="Q279" s="571">
        <f t="shared" si="57"/>
        <v>17490.239999999998</v>
      </c>
      <c r="R279" s="571">
        <f t="shared" si="57"/>
        <v>19813.66</v>
      </c>
      <c r="S279" s="571">
        <f t="shared" si="57"/>
        <v>6838.5800000000008</v>
      </c>
      <c r="T279" s="571">
        <f t="shared" si="57"/>
        <v>0</v>
      </c>
      <c r="U279" s="571">
        <f t="shared" si="57"/>
        <v>0</v>
      </c>
      <c r="V279" s="571">
        <f t="shared" si="57"/>
        <v>56915.76999999999</v>
      </c>
      <c r="W279" s="571">
        <f t="shared" ca="1" si="57"/>
        <v>15473.270278000002</v>
      </c>
    </row>
    <row r="281" spans="1:23" x14ac:dyDescent="0.25">
      <c r="A281" s="516" t="s">
        <v>578</v>
      </c>
      <c r="C281" s="571">
        <f>SUMIF($A$8:$A$261,$A281,C$8:C$261)</f>
        <v>207657.78750000003</v>
      </c>
      <c r="D281" s="571">
        <f>SUMIF($A$8:$A$261,$A281,D$8:D$261)</f>
        <v>659615.91999999993</v>
      </c>
      <c r="F281" s="571">
        <f>SUMIF($A$8:$A$261,$A281,F$8:F$261)</f>
        <v>517798.16644957988</v>
      </c>
      <c r="G281" s="571">
        <f>SUMIF($A$8:$A$261,$A281,G$8:G$261)</f>
        <v>229812.14759243705</v>
      </c>
      <c r="I281" s="571">
        <f t="shared" ref="I281:W282" si="58">SUMIF($A$8:$A$261,$A281,I$8:I$261)</f>
        <v>287986.01885714283</v>
      </c>
      <c r="J281" s="571">
        <f t="shared" si="58"/>
        <v>37277.89</v>
      </c>
      <c r="K281" s="571">
        <f t="shared" si="58"/>
        <v>38217.310000000005</v>
      </c>
      <c r="L281" s="571">
        <f t="shared" si="58"/>
        <v>4891.21</v>
      </c>
      <c r="M281" s="571">
        <f t="shared" si="58"/>
        <v>23168.919999999995</v>
      </c>
      <c r="N281" s="571">
        <f t="shared" si="58"/>
        <v>15246.85</v>
      </c>
      <c r="O281" s="571">
        <f t="shared" si="58"/>
        <v>9148.1100000000024</v>
      </c>
      <c r="P281" s="571">
        <f t="shared" si="58"/>
        <v>9762.7899999999991</v>
      </c>
      <c r="Q281" s="571">
        <f t="shared" si="58"/>
        <v>11260.860000000002</v>
      </c>
      <c r="R281" s="571">
        <f t="shared" si="58"/>
        <v>123110.36</v>
      </c>
      <c r="S281" s="571">
        <f t="shared" si="58"/>
        <v>0</v>
      </c>
      <c r="T281" s="571">
        <f t="shared" si="58"/>
        <v>0</v>
      </c>
      <c r="U281" s="571">
        <f t="shared" si="58"/>
        <v>0</v>
      </c>
      <c r="V281" s="571">
        <f t="shared" si="58"/>
        <v>272084.30000000005</v>
      </c>
      <c r="W281" s="571">
        <f t="shared" si="58"/>
        <v>15901.718857142783</v>
      </c>
    </row>
    <row r="282" spans="1:23" x14ac:dyDescent="0.25">
      <c r="A282" s="516" t="s">
        <v>579</v>
      </c>
      <c r="C282" s="571">
        <f ca="1">SUMIF($A$8:$A$261,$A282,C$8:C$261)</f>
        <v>34899.18264164</v>
      </c>
      <c r="D282" s="571">
        <f ca="1">SUMIF($A$8:$A$261,$A282,D$8:D$261)</f>
        <v>93550.251419450637</v>
      </c>
      <c r="F282" s="571">
        <f ca="1">SUMIF($A$8:$A$261,$A282,F$8:F$261)</f>
        <v>76719.707479073826</v>
      </c>
      <c r="G282" s="571">
        <f ca="1">SUMIF($A$8:$A$261,$A282,G$8:G$261)</f>
        <v>42368.449023801608</v>
      </c>
      <c r="I282" s="571">
        <f t="shared" ca="1" si="58"/>
        <v>34351.258455272218</v>
      </c>
      <c r="J282" s="571">
        <f t="shared" si="58"/>
        <v>4130.7819999999992</v>
      </c>
      <c r="K282" s="571">
        <f t="shared" si="58"/>
        <v>1528.6924000000001</v>
      </c>
      <c r="L282" s="571">
        <f t="shared" si="58"/>
        <v>1080.6168</v>
      </c>
      <c r="M282" s="571">
        <f t="shared" si="58"/>
        <v>2437.6543999999994</v>
      </c>
      <c r="N282" s="571">
        <f t="shared" si="58"/>
        <v>1057.7523999999999</v>
      </c>
      <c r="O282" s="571">
        <f t="shared" si="58"/>
        <v>537.34360000000015</v>
      </c>
      <c r="P282" s="571">
        <f t="shared" si="58"/>
        <v>1946.1212000000003</v>
      </c>
      <c r="Q282" s="571">
        <f t="shared" si="58"/>
        <v>7449.6987999999992</v>
      </c>
      <c r="R282" s="571">
        <f t="shared" si="58"/>
        <v>9210.3403999999991</v>
      </c>
      <c r="S282" s="571">
        <f t="shared" si="58"/>
        <v>1598.1432000000002</v>
      </c>
      <c r="T282" s="571">
        <f t="shared" si="58"/>
        <v>0</v>
      </c>
      <c r="U282" s="571">
        <f t="shared" si="58"/>
        <v>0</v>
      </c>
      <c r="V282" s="571">
        <f t="shared" si="58"/>
        <v>30977.145199999999</v>
      </c>
      <c r="W282" s="571">
        <f t="shared" ca="1" si="58"/>
        <v>3374.1132552722192</v>
      </c>
    </row>
    <row r="284" spans="1:23" s="132" customFormat="1" ht="15.75" thickBot="1" x14ac:dyDescent="0.3">
      <c r="A284" s="580" t="s">
        <v>759</v>
      </c>
      <c r="B284" s="650"/>
      <c r="C284" s="581">
        <f t="shared" ref="C284:D284" ca="1" si="59">SUM(C264:C283)</f>
        <v>907378.74868263991</v>
      </c>
      <c r="D284" s="581">
        <f t="shared" ca="1" si="59"/>
        <v>2432306.5369057157</v>
      </c>
      <c r="E284" s="582"/>
      <c r="F284" s="581">
        <f ca="1">SUM(F264:F283)</f>
        <v>1994712.3944559188</v>
      </c>
      <c r="G284" s="581">
        <f ca="1">SUM(G264:G283)</f>
        <v>1101579.6746188414</v>
      </c>
      <c r="H284" s="582"/>
      <c r="I284" s="581">
        <f ca="1">SUM(I264:I283)</f>
        <v>893132.71983707754</v>
      </c>
      <c r="J284" s="581">
        <f t="shared" ref="J284:S284" si="60">SUM(J264:J283)</f>
        <v>107400.33199999999</v>
      </c>
      <c r="K284" s="581">
        <f t="shared" si="60"/>
        <v>39746.002400000005</v>
      </c>
      <c r="L284" s="581">
        <f t="shared" si="60"/>
        <v>28096.036800000002</v>
      </c>
      <c r="M284" s="581">
        <f t="shared" si="60"/>
        <v>63379.0144</v>
      </c>
      <c r="N284" s="581">
        <f t="shared" si="60"/>
        <v>27501.562400000003</v>
      </c>
      <c r="O284" s="581">
        <f t="shared" si="60"/>
        <v>13970.933600000002</v>
      </c>
      <c r="P284" s="581">
        <f t="shared" si="60"/>
        <v>50599.151200000008</v>
      </c>
      <c r="Q284" s="581">
        <f t="shared" si="60"/>
        <v>193692.16880000001</v>
      </c>
      <c r="R284" s="581">
        <f t="shared" si="60"/>
        <v>239468.8504</v>
      </c>
      <c r="S284" s="581">
        <f t="shared" si="60"/>
        <v>41551.7232</v>
      </c>
      <c r="T284" s="581">
        <f>SUM(T264:T283)</f>
        <v>0</v>
      </c>
      <c r="U284" s="581">
        <f>SUM(U264:U283)</f>
        <v>0</v>
      </c>
      <c r="V284" s="581">
        <f>SUM(V264:V283)</f>
        <v>805405.77520000003</v>
      </c>
      <c r="W284" s="581">
        <f ca="1">SUM(W264:W283)</f>
        <v>87726.944637077657</v>
      </c>
    </row>
    <row r="285" spans="1:23" s="583" customFormat="1" thickTop="1" x14ac:dyDescent="0.2">
      <c r="B285" s="651"/>
      <c r="C285" s="584" t="str">
        <f ca="1">IF(C262=C284,"P","O")</f>
        <v>P</v>
      </c>
      <c r="D285" s="584" t="str">
        <f ca="1">IF(D262=D284,"P","O")</f>
        <v>P</v>
      </c>
      <c r="E285" s="585"/>
      <c r="F285" s="584" t="str">
        <f ca="1">IF(F262=F284,"P","O")</f>
        <v>P</v>
      </c>
      <c r="G285" s="584" t="str">
        <f ca="1">IF(G262=G284,"P","O")</f>
        <v>P</v>
      </c>
      <c r="H285" s="585"/>
      <c r="I285" s="584" t="str">
        <f ca="1">IF(I262=I284,"P","O")</f>
        <v>P</v>
      </c>
      <c r="J285" s="584" t="str">
        <f t="shared" ref="J285:V285" si="61">IF(J262=J284,"P","O")</f>
        <v>P</v>
      </c>
      <c r="K285" s="584" t="str">
        <f t="shared" si="61"/>
        <v>P</v>
      </c>
      <c r="L285" s="584" t="str">
        <f t="shared" si="61"/>
        <v>P</v>
      </c>
      <c r="M285" s="584" t="str">
        <f t="shared" si="61"/>
        <v>P</v>
      </c>
      <c r="N285" s="584" t="str">
        <f t="shared" si="61"/>
        <v>P</v>
      </c>
      <c r="O285" s="584" t="str">
        <f t="shared" si="61"/>
        <v>P</v>
      </c>
      <c r="P285" s="584" t="str">
        <f t="shared" si="61"/>
        <v>P</v>
      </c>
      <c r="Q285" s="584" t="str">
        <f t="shared" si="61"/>
        <v>P</v>
      </c>
      <c r="R285" s="584" t="str">
        <f t="shared" si="61"/>
        <v>P</v>
      </c>
      <c r="S285" s="584" t="str">
        <f t="shared" si="61"/>
        <v>P</v>
      </c>
      <c r="T285" s="584" t="str">
        <f t="shared" si="61"/>
        <v>P</v>
      </c>
      <c r="U285" s="584" t="str">
        <f t="shared" si="61"/>
        <v>P</v>
      </c>
      <c r="V285" s="584" t="str">
        <f t="shared" si="61"/>
        <v>P</v>
      </c>
      <c r="W285" s="584" t="str">
        <f ca="1">IF(W262=W284,"P","O")</f>
        <v>O</v>
      </c>
    </row>
    <row r="287" spans="1:23" x14ac:dyDescent="0.25">
      <c r="A287" s="516" t="s">
        <v>813</v>
      </c>
      <c r="J287" s="571">
        <v>145098.59</v>
      </c>
      <c r="K287" s="571">
        <v>57397.01</v>
      </c>
      <c r="L287" s="571">
        <v>33578.120000000003</v>
      </c>
      <c r="M287" s="571">
        <v>79419.89</v>
      </c>
      <c r="N287" s="571">
        <v>52439.4</v>
      </c>
      <c r="O287" s="571">
        <v>57836.6</v>
      </c>
      <c r="P287" s="571">
        <v>0</v>
      </c>
      <c r="Q287" s="571">
        <v>267322.81</v>
      </c>
      <c r="R287" s="571">
        <v>272994.03000000003</v>
      </c>
      <c r="S287" s="571">
        <v>47368.97</v>
      </c>
      <c r="V287" s="571">
        <f>SUM(J287:U287)</f>
        <v>1013455.4199999999</v>
      </c>
    </row>
    <row r="288" spans="1:23" x14ac:dyDescent="0.25">
      <c r="A288" s="516" t="s">
        <v>814</v>
      </c>
      <c r="J288" s="571">
        <f t="shared" ref="J288:R288" si="62">(J287/1.2)-J287</f>
        <v>-24183.098333333328</v>
      </c>
      <c r="K288" s="571">
        <f t="shared" si="62"/>
        <v>-9566.1683333333349</v>
      </c>
      <c r="L288" s="571">
        <f t="shared" si="62"/>
        <v>-5596.3533333333326</v>
      </c>
      <c r="M288" s="571">
        <f t="shared" si="62"/>
        <v>-13236.648333333331</v>
      </c>
      <c r="N288" s="571">
        <f t="shared" si="62"/>
        <v>-8739.9000000000015</v>
      </c>
      <c r="O288" s="571">
        <f t="shared" si="62"/>
        <v>-9639.4333333333343</v>
      </c>
      <c r="P288" s="571">
        <f t="shared" si="62"/>
        <v>0</v>
      </c>
      <c r="Q288" s="571">
        <f t="shared" si="62"/>
        <v>-44553.801666666666</v>
      </c>
      <c r="R288" s="571">
        <f t="shared" si="62"/>
        <v>-45499.005000000005</v>
      </c>
      <c r="S288" s="571">
        <f>(S287/1.2)-S287</f>
        <v>-7894.8283333333311</v>
      </c>
      <c r="T288" s="571">
        <f t="shared" ref="T288:U288" si="63">(T287/1.2)-T287</f>
        <v>0</v>
      </c>
      <c r="U288" s="571">
        <f t="shared" si="63"/>
        <v>0</v>
      </c>
      <c r="V288" s="571">
        <f t="shared" ref="V288:V290" si="64">SUM(J288:U288)</f>
        <v>-168909.23666666666</v>
      </c>
    </row>
    <row r="289" spans="1:22" x14ac:dyDescent="0.25">
      <c r="A289" s="516" t="s">
        <v>815</v>
      </c>
      <c r="J289" s="571">
        <f t="shared" ref="J289:R289" si="65">(SUM(J287:J288)/95*100)-SUM(J287:J288)</f>
        <v>6363.9732456140337</v>
      </c>
      <c r="K289" s="571">
        <f t="shared" si="65"/>
        <v>2517.4127192982487</v>
      </c>
      <c r="L289" s="571">
        <f t="shared" si="65"/>
        <v>1472.7245614035091</v>
      </c>
      <c r="M289" s="571">
        <f t="shared" si="65"/>
        <v>3483.3285087719269</v>
      </c>
      <c r="N289" s="571">
        <f t="shared" si="65"/>
        <v>2299.9736842105267</v>
      </c>
      <c r="O289" s="571">
        <f t="shared" si="65"/>
        <v>2536.6929824561375</v>
      </c>
      <c r="P289" s="571">
        <f t="shared" si="65"/>
        <v>0</v>
      </c>
      <c r="Q289" s="571">
        <f t="shared" si="65"/>
        <v>11724.684649122821</v>
      </c>
      <c r="R289" s="571">
        <f t="shared" si="65"/>
        <v>11973.422368421074</v>
      </c>
      <c r="S289" s="571">
        <f>(SUM(S287:S288)/95*100)-SUM(S287:S288)</f>
        <v>2077.5864035087725</v>
      </c>
      <c r="T289" s="571">
        <f t="shared" ref="T289:U289" si="66">(SUM(T287:T288)/95*100)-SUM(T287:T288)</f>
        <v>0</v>
      </c>
      <c r="U289" s="571">
        <f t="shared" si="66"/>
        <v>0</v>
      </c>
      <c r="V289" s="571">
        <f t="shared" si="64"/>
        <v>44449.799122807046</v>
      </c>
    </row>
    <row r="290" spans="1:22" x14ac:dyDescent="0.25">
      <c r="A290" s="516" t="s">
        <v>816</v>
      </c>
      <c r="J290" s="571">
        <f t="shared" ref="J290:R290" si="67">SUM(J287:J289)</f>
        <v>127279.4649122807</v>
      </c>
      <c r="K290" s="571">
        <f t="shared" si="67"/>
        <v>50348.254385964916</v>
      </c>
      <c r="L290" s="571">
        <f t="shared" si="67"/>
        <v>29454.491228070179</v>
      </c>
      <c r="M290" s="571">
        <f t="shared" si="67"/>
        <v>69666.570175438595</v>
      </c>
      <c r="N290" s="571">
        <f t="shared" si="67"/>
        <v>45999.473684210527</v>
      </c>
      <c r="O290" s="571">
        <f t="shared" si="67"/>
        <v>50733.859649122802</v>
      </c>
      <c r="P290" s="571">
        <f t="shared" si="67"/>
        <v>0</v>
      </c>
      <c r="Q290" s="571">
        <f t="shared" si="67"/>
        <v>234493.69298245615</v>
      </c>
      <c r="R290" s="571">
        <f t="shared" si="67"/>
        <v>239468.4473684211</v>
      </c>
      <c r="S290" s="571">
        <f>SUM(S287:S289)</f>
        <v>41551.728070175443</v>
      </c>
      <c r="T290" s="571">
        <f t="shared" ref="T290:U290" si="68">SUM(T287:T289)</f>
        <v>0</v>
      </c>
      <c r="U290" s="571">
        <f t="shared" si="68"/>
        <v>0</v>
      </c>
      <c r="V290" s="571">
        <f t="shared" si="64"/>
        <v>888995.98245614034</v>
      </c>
    </row>
  </sheetData>
  <autoFilter ref="A7:W262" xr:uid="{00000000-0009-0000-0000-000001000000}">
    <filterColumn colId="4" showButton="0"/>
    <filterColumn colId="7" showButton="0"/>
  </autoFilter>
  <sortState ref="A264:W279">
    <sortCondition ref="A264"/>
  </sortState>
  <mergeCells count="2">
    <mergeCell ref="E7:F7"/>
    <mergeCell ref="H7:I7"/>
  </mergeCells>
  <pageMargins left="0.7" right="0.7" top="0.75" bottom="0.75" header="0.3" footer="0.3"/>
  <pageSetup paperSize="9" orientation="portrait" verticalDpi="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AE86"/>
  <sheetViews>
    <sheetView topLeftCell="B1" zoomScale="55" zoomScaleNormal="55" workbookViewId="0">
      <pane xSplit="9" ySplit="8" topLeftCell="K62" activePane="bottomRight" state="frozen"/>
      <selection activeCell="E57" sqref="E57"/>
      <selection pane="topRight" activeCell="E57" sqref="E57"/>
      <selection pane="bottomLeft" activeCell="E57" sqref="E57"/>
      <selection pane="bottomRight" activeCell="AE76" sqref="AE76"/>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1" width="8.5703125" customWidth="1"/>
    <col min="12" max="12" width="8.5703125" style="500"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2" width="8.5703125" customWidth="1"/>
    <col min="23" max="23" width="8.5703125" style="500" customWidth="1"/>
    <col min="24" max="25" width="15.5703125" style="155" customWidth="1"/>
    <col min="26" max="26" width="1.5703125" customWidth="1"/>
    <col min="27" max="31" width="15.5703125" customWidth="1"/>
  </cols>
  <sheetData>
    <row r="1" spans="1:31" s="188" customFormat="1" x14ac:dyDescent="0.25">
      <c r="B1" s="188" t="str">
        <f>'Valuation Summary'!A1</f>
        <v>Mulalley &amp; Co Ltd</v>
      </c>
      <c r="L1" s="499"/>
      <c r="W1" s="499"/>
      <c r="X1" s="501"/>
      <c r="Y1" s="501"/>
    </row>
    <row r="2" spans="1:31" s="188" customFormat="1" x14ac:dyDescent="0.25">
      <c r="L2" s="499"/>
      <c r="W2" s="499"/>
      <c r="X2" s="501"/>
      <c r="Y2" s="501"/>
    </row>
    <row r="3" spans="1:31" s="188" customFormat="1" x14ac:dyDescent="0.25">
      <c r="B3" s="188" t="str">
        <f>'Valuation Summary'!A3</f>
        <v>Camden Better Homes - NW5 Blocks</v>
      </c>
      <c r="L3" s="499"/>
      <c r="W3" s="499"/>
      <c r="X3" s="501"/>
      <c r="Y3" s="501"/>
    </row>
    <row r="4" spans="1:31" s="188" customFormat="1" x14ac:dyDescent="0.25">
      <c r="L4" s="499"/>
      <c r="W4" s="499"/>
      <c r="X4" s="501"/>
      <c r="Y4" s="501"/>
    </row>
    <row r="5" spans="1:31" s="188" customFormat="1" x14ac:dyDescent="0.25">
      <c r="B5" s="188" t="s">
        <v>516</v>
      </c>
      <c r="L5" s="499"/>
      <c r="W5" s="499"/>
      <c r="X5" s="501"/>
      <c r="Y5" s="501"/>
    </row>
    <row r="6" spans="1:31" s="188" customFormat="1" ht="16.5" thickBot="1" x14ac:dyDescent="0.3">
      <c r="B6" s="189"/>
      <c r="C6" s="190"/>
      <c r="D6" s="191"/>
      <c r="E6" s="190"/>
      <c r="F6" s="191"/>
      <c r="G6" s="191"/>
      <c r="H6" s="192"/>
      <c r="I6" s="191"/>
      <c r="J6" s="193"/>
      <c r="K6" s="191"/>
      <c r="L6" s="192"/>
      <c r="M6" s="193"/>
      <c r="N6" s="194"/>
      <c r="O6" s="195"/>
      <c r="P6" s="196"/>
      <c r="Q6" s="197"/>
      <c r="R6" s="193"/>
      <c r="S6" s="193"/>
      <c r="T6" s="193"/>
      <c r="W6" s="499"/>
      <c r="X6" s="501"/>
      <c r="Y6" s="501"/>
    </row>
    <row r="7" spans="1:31"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row>
    <row r="8" spans="1:31" s="272" customFormat="1" ht="75.75" thickBot="1" x14ac:dyDescent="0.3">
      <c r="A8" s="264" t="s">
        <v>377</v>
      </c>
      <c r="B8" s="265" t="s">
        <v>71</v>
      </c>
      <c r="C8" s="264" t="s">
        <v>6</v>
      </c>
      <c r="D8" s="264" t="s">
        <v>7</v>
      </c>
      <c r="E8" s="264" t="s">
        <v>8</v>
      </c>
      <c r="F8" s="264" t="s">
        <v>9</v>
      </c>
      <c r="G8" s="264" t="s">
        <v>10</v>
      </c>
      <c r="H8" s="266" t="s">
        <v>11</v>
      </c>
      <c r="I8" s="264" t="s">
        <v>12</v>
      </c>
      <c r="J8" s="264" t="s">
        <v>13</v>
      </c>
      <c r="K8" s="264" t="s">
        <v>14</v>
      </c>
      <c r="L8" s="266" t="s">
        <v>15</v>
      </c>
      <c r="M8" s="264" t="s">
        <v>16</v>
      </c>
      <c r="N8" s="267" t="s">
        <v>17</v>
      </c>
      <c r="O8" s="268"/>
      <c r="P8" s="269" t="s">
        <v>18</v>
      </c>
      <c r="Q8" s="270" t="s">
        <v>19</v>
      </c>
      <c r="R8" s="270" t="s">
        <v>20</v>
      </c>
      <c r="S8" s="271" t="s">
        <v>21</v>
      </c>
      <c r="T8" s="271" t="s">
        <v>22</v>
      </c>
      <c r="V8" s="273" t="s">
        <v>14</v>
      </c>
      <c r="W8" s="498" t="s">
        <v>15</v>
      </c>
      <c r="X8" s="502" t="s">
        <v>21</v>
      </c>
      <c r="Y8" s="502" t="s">
        <v>22</v>
      </c>
      <c r="AA8" s="274" t="s">
        <v>392</v>
      </c>
      <c r="AB8" s="274" t="s">
        <v>5</v>
      </c>
      <c r="AC8" s="275" t="s">
        <v>392</v>
      </c>
      <c r="AD8" s="275" t="s">
        <v>5</v>
      </c>
      <c r="AE8" s="276"/>
    </row>
    <row r="9" spans="1:31" x14ac:dyDescent="0.25">
      <c r="A9" s="29"/>
      <c r="B9" s="30"/>
      <c r="C9" s="31"/>
      <c r="D9" s="32"/>
      <c r="E9" s="33"/>
      <c r="F9" s="29"/>
      <c r="G9" s="29"/>
      <c r="H9" s="34"/>
      <c r="I9" s="29"/>
      <c r="J9" s="35"/>
      <c r="K9" s="29"/>
      <c r="L9" s="34"/>
      <c r="M9" s="35"/>
      <c r="N9" s="36"/>
      <c r="O9" s="18"/>
      <c r="P9" s="19"/>
      <c r="Q9" s="20"/>
      <c r="R9" s="37"/>
      <c r="S9" s="37"/>
      <c r="T9" s="37"/>
      <c r="AA9" s="75"/>
      <c r="AB9" s="75"/>
      <c r="AC9" s="75"/>
      <c r="AD9" s="75"/>
    </row>
    <row r="10" spans="1:31" ht="15.75" thickBot="1" x14ac:dyDescent="0.3">
      <c r="A10" s="29" t="s">
        <v>429</v>
      </c>
      <c r="B10" s="346" t="s">
        <v>71</v>
      </c>
      <c r="C10" s="321" t="s">
        <v>372</v>
      </c>
      <c r="D10" s="322" t="s">
        <v>378</v>
      </c>
      <c r="E10" s="323"/>
      <c r="F10" s="324"/>
      <c r="G10" s="324"/>
      <c r="H10" s="325"/>
      <c r="I10" s="324"/>
      <c r="J10" s="326"/>
      <c r="K10" s="326"/>
      <c r="L10" s="325"/>
      <c r="M10" s="326"/>
      <c r="N10" s="326"/>
      <c r="O10" s="327"/>
      <c r="P10" s="347"/>
      <c r="Q10" s="348"/>
      <c r="R10" s="348"/>
      <c r="S10" s="348"/>
      <c r="T10" s="348"/>
      <c r="AA10" s="75"/>
      <c r="AB10" s="75"/>
      <c r="AC10" s="75"/>
      <c r="AD10" s="75"/>
    </row>
    <row r="11" spans="1:31" ht="90.75" thickBot="1" x14ac:dyDescent="0.3">
      <c r="A11" s="29"/>
      <c r="B11" s="346" t="s">
        <v>71</v>
      </c>
      <c r="C11" s="321" t="s">
        <v>372</v>
      </c>
      <c r="D11" s="322" t="s">
        <v>25</v>
      </c>
      <c r="E11" s="323" t="s">
        <v>375</v>
      </c>
      <c r="F11" s="324"/>
      <c r="G11" s="324"/>
      <c r="H11" s="325">
        <v>9.1</v>
      </c>
      <c r="I11" s="324"/>
      <c r="J11" s="326" t="s">
        <v>376</v>
      </c>
      <c r="K11" s="324" t="s">
        <v>139</v>
      </c>
      <c r="L11" s="325">
        <v>1</v>
      </c>
      <c r="M11" s="349"/>
      <c r="N11" s="119"/>
      <c r="O11" s="327"/>
      <c r="P11" s="328" t="e">
        <v>#VALUE!</v>
      </c>
      <c r="Q11" s="329" t="e">
        <f>IF(J11="PROV SUM",N11,L11*P11)</f>
        <v>#VALUE!</v>
      </c>
      <c r="R11" s="287">
        <v>0</v>
      </c>
      <c r="S11" s="287">
        <v>0</v>
      </c>
      <c r="T11" s="329">
        <f>IF(J11="SC024",N11,IF(ISERROR(S11),"",IF(J11="PROV SUM",N11,L11*S11)))</f>
        <v>0</v>
      </c>
      <c r="V11" s="324" t="s">
        <v>139</v>
      </c>
      <c r="W11" s="325">
        <v>0</v>
      </c>
      <c r="X11" s="287">
        <v>0</v>
      </c>
      <c r="Y11" s="328">
        <f>W11*X11</f>
        <v>0</v>
      </c>
      <c r="Z11" s="18"/>
      <c r="AA11" s="76">
        <v>0</v>
      </c>
      <c r="AB11" s="77">
        <f>Y11*AA11</f>
        <v>0</v>
      </c>
      <c r="AC11" s="78">
        <v>0</v>
      </c>
      <c r="AD11" s="79">
        <f>Y11*AC11</f>
        <v>0</v>
      </c>
      <c r="AE11" s="123">
        <f>AB11-AD11</f>
        <v>0</v>
      </c>
    </row>
    <row r="12" spans="1:31" ht="45.75" thickBot="1" x14ac:dyDescent="0.3">
      <c r="A12" s="29"/>
      <c r="B12" s="346" t="s">
        <v>71</v>
      </c>
      <c r="C12" s="321" t="s">
        <v>372</v>
      </c>
      <c r="D12" s="322" t="s">
        <v>25</v>
      </c>
      <c r="E12" s="323" t="s">
        <v>373</v>
      </c>
      <c r="F12" s="324"/>
      <c r="G12" s="324"/>
      <c r="H12" s="325">
        <v>9.1999999999999993</v>
      </c>
      <c r="I12" s="324"/>
      <c r="J12" s="326" t="s">
        <v>374</v>
      </c>
      <c r="K12" s="324" t="s">
        <v>79</v>
      </c>
      <c r="L12" s="325">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V12" s="324" t="s">
        <v>79</v>
      </c>
      <c r="W12" s="325">
        <v>0</v>
      </c>
      <c r="X12" s="287">
        <v>8.6880000000000006</v>
      </c>
      <c r="Y12" s="328">
        <f t="shared" ref="Y12:Y50" si="0">W12*X12</f>
        <v>0</v>
      </c>
      <c r="Z12" s="18"/>
      <c r="AA12" s="76">
        <v>0</v>
      </c>
      <c r="AB12" s="77">
        <f t="shared" ref="AB12:AB52" si="1">Y12*AA12</f>
        <v>0</v>
      </c>
      <c r="AC12" s="78">
        <v>0</v>
      </c>
      <c r="AD12" s="79">
        <f t="shared" ref="AD12:AD52" si="2">Y12*AC12</f>
        <v>0</v>
      </c>
      <c r="AE12" s="123">
        <f t="shared" ref="AE12:AE67" si="3">AB12-AD12</f>
        <v>0</v>
      </c>
    </row>
    <row r="13" spans="1:31" ht="15.75" thickBot="1" x14ac:dyDescent="0.3">
      <c r="A13" s="15"/>
      <c r="B13" s="346" t="s">
        <v>71</v>
      </c>
      <c r="C13" s="321" t="s">
        <v>308</v>
      </c>
      <c r="D13" s="322" t="s">
        <v>378</v>
      </c>
      <c r="E13" s="323"/>
      <c r="F13" s="350"/>
      <c r="G13" s="350"/>
      <c r="H13" s="325"/>
      <c r="I13" s="350"/>
      <c r="J13" s="326"/>
      <c r="K13" s="324"/>
      <c r="L13" s="325"/>
      <c r="M13" s="326"/>
      <c r="N13" s="119"/>
      <c r="O13" s="327"/>
      <c r="P13" s="347"/>
      <c r="Q13" s="348"/>
      <c r="R13" s="348"/>
      <c r="S13" s="348"/>
      <c r="T13" s="348"/>
      <c r="V13" s="324"/>
      <c r="W13" s="325"/>
      <c r="X13" s="656"/>
      <c r="Y13" s="328">
        <f t="shared" si="0"/>
        <v>0</v>
      </c>
      <c r="Z13" s="18"/>
      <c r="AA13" s="76"/>
      <c r="AB13" s="77"/>
      <c r="AC13" s="78"/>
      <c r="AD13" s="79"/>
      <c r="AE13" s="123">
        <f t="shared" si="3"/>
        <v>0</v>
      </c>
    </row>
    <row r="14" spans="1:31" ht="30.75" thickBot="1" x14ac:dyDescent="0.3">
      <c r="A14" s="15"/>
      <c r="B14" s="346" t="s">
        <v>71</v>
      </c>
      <c r="C14" s="321" t="s">
        <v>308</v>
      </c>
      <c r="D14" s="322" t="s">
        <v>25</v>
      </c>
      <c r="E14" s="323" t="s">
        <v>309</v>
      </c>
      <c r="F14" s="350"/>
      <c r="G14" s="350"/>
      <c r="H14" s="325">
        <v>1.3</v>
      </c>
      <c r="I14" s="350"/>
      <c r="J14" s="326" t="s">
        <v>310</v>
      </c>
      <c r="K14" s="324" t="s">
        <v>311</v>
      </c>
      <c r="L14" s="325">
        <v>1</v>
      </c>
      <c r="M14" s="349">
        <v>234</v>
      </c>
      <c r="N14" s="119">
        <v>234</v>
      </c>
      <c r="O14" s="327"/>
      <c r="P14" s="328" t="e">
        <v>#VALUE!</v>
      </c>
      <c r="Q14" s="329" t="e">
        <f>IF(J14="PROV SUM",N14,L14*P14)</f>
        <v>#VALUE!</v>
      </c>
      <c r="R14" s="287">
        <v>0</v>
      </c>
      <c r="S14" s="287">
        <v>222.29999999999998</v>
      </c>
      <c r="T14" s="329">
        <f>IF(J14="SC024",N14,IF(ISERROR(S14),"",IF(J14="PROV SUM",N14,L14*S14)))</f>
        <v>222.29999999999998</v>
      </c>
      <c r="V14" s="324" t="s">
        <v>311</v>
      </c>
      <c r="W14" s="325">
        <v>0</v>
      </c>
      <c r="X14" s="287">
        <v>222.29999999999998</v>
      </c>
      <c r="Y14" s="328">
        <f t="shared" si="0"/>
        <v>0</v>
      </c>
      <c r="Z14" s="18"/>
      <c r="AA14" s="76">
        <v>0</v>
      </c>
      <c r="AB14" s="77">
        <f t="shared" si="1"/>
        <v>0</v>
      </c>
      <c r="AC14" s="78">
        <v>0</v>
      </c>
      <c r="AD14" s="79">
        <f t="shared" si="2"/>
        <v>0</v>
      </c>
      <c r="AE14" s="123">
        <f t="shared" si="3"/>
        <v>0</v>
      </c>
    </row>
    <row r="15" spans="1:31" ht="15.75" thickBot="1" x14ac:dyDescent="0.3">
      <c r="A15" s="15"/>
      <c r="B15" s="346" t="s">
        <v>71</v>
      </c>
      <c r="C15" s="321" t="s">
        <v>285</v>
      </c>
      <c r="D15" s="322" t="s">
        <v>378</v>
      </c>
      <c r="E15" s="323"/>
      <c r="F15" s="350"/>
      <c r="G15" s="350"/>
      <c r="H15" s="325"/>
      <c r="I15" s="350"/>
      <c r="J15" s="326"/>
      <c r="K15" s="324"/>
      <c r="L15" s="325"/>
      <c r="M15" s="326"/>
      <c r="N15" s="119"/>
      <c r="O15" s="327"/>
      <c r="P15" s="347"/>
      <c r="Q15" s="348"/>
      <c r="R15" s="348"/>
      <c r="S15" s="348"/>
      <c r="T15" s="348"/>
      <c r="V15" s="324"/>
      <c r="W15" s="325"/>
      <c r="X15" s="656"/>
      <c r="Y15" s="328">
        <f t="shared" si="0"/>
        <v>0</v>
      </c>
      <c r="Z15" s="18"/>
      <c r="AA15" s="76"/>
      <c r="AB15" s="77"/>
      <c r="AC15" s="78"/>
      <c r="AD15" s="79"/>
      <c r="AE15" s="123">
        <f t="shared" si="3"/>
        <v>0</v>
      </c>
    </row>
    <row r="16" spans="1:31" ht="135.75" thickBot="1" x14ac:dyDescent="0.3">
      <c r="A16" s="15"/>
      <c r="B16" s="346" t="s">
        <v>71</v>
      </c>
      <c r="C16" s="321" t="s">
        <v>285</v>
      </c>
      <c r="D16" s="322" t="s">
        <v>25</v>
      </c>
      <c r="E16" s="323" t="s">
        <v>286</v>
      </c>
      <c r="F16" s="350"/>
      <c r="G16" s="350"/>
      <c r="H16" s="325">
        <v>5.3260000000000698</v>
      </c>
      <c r="I16" s="350"/>
      <c r="J16" s="326" t="s">
        <v>287</v>
      </c>
      <c r="K16" s="324" t="s">
        <v>75</v>
      </c>
      <c r="L16" s="325">
        <v>1</v>
      </c>
      <c r="M16" s="349">
        <v>461.13</v>
      </c>
      <c r="N16" s="119">
        <v>461.13</v>
      </c>
      <c r="O16" s="327"/>
      <c r="P16" s="328" t="e">
        <v>#VALUE!</v>
      </c>
      <c r="Q16" s="329" t="e">
        <f>IF(J16="PROV SUM",N16,L16*P16)</f>
        <v>#VALUE!</v>
      </c>
      <c r="R16" s="287">
        <v>0</v>
      </c>
      <c r="S16" s="287">
        <v>408.79174499999999</v>
      </c>
      <c r="T16" s="329">
        <f>IF(J16="SC024",N16,IF(ISERROR(S16),"",IF(J16="PROV SUM",N16,L16*S16)))</f>
        <v>408.79174499999999</v>
      </c>
      <c r="V16" s="324" t="s">
        <v>75</v>
      </c>
      <c r="W16" s="325">
        <v>0</v>
      </c>
      <c r="X16" s="287">
        <v>408.79174499999999</v>
      </c>
      <c r="Y16" s="328">
        <f t="shared" si="0"/>
        <v>0</v>
      </c>
      <c r="Z16" s="18"/>
      <c r="AA16" s="76">
        <v>0</v>
      </c>
      <c r="AB16" s="77">
        <f t="shared" si="1"/>
        <v>0</v>
      </c>
      <c r="AC16" s="78">
        <v>0</v>
      </c>
      <c r="AD16" s="79">
        <f t="shared" si="2"/>
        <v>0</v>
      </c>
      <c r="AE16" s="123">
        <f>AB16-AD16</f>
        <v>0</v>
      </c>
    </row>
    <row r="17" spans="1:31" ht="61.5" thickBot="1" x14ac:dyDescent="0.3">
      <c r="A17" s="15"/>
      <c r="B17" s="346" t="s">
        <v>71</v>
      </c>
      <c r="C17" s="321" t="s">
        <v>285</v>
      </c>
      <c r="D17" s="322" t="s">
        <v>25</v>
      </c>
      <c r="E17" s="368" t="s">
        <v>500</v>
      </c>
      <c r="F17" s="350"/>
      <c r="G17" s="350"/>
      <c r="H17" s="325">
        <v>5.3860000000000001</v>
      </c>
      <c r="I17" s="350"/>
      <c r="J17" s="326" t="s">
        <v>379</v>
      </c>
      <c r="K17" s="324" t="s">
        <v>380</v>
      </c>
      <c r="L17" s="325">
        <v>1</v>
      </c>
      <c r="M17" s="349">
        <v>150</v>
      </c>
      <c r="N17" s="119">
        <v>150</v>
      </c>
      <c r="O17" s="327"/>
      <c r="P17" s="328" t="e">
        <v>#VALUE!</v>
      </c>
      <c r="Q17" s="329">
        <f>IF(J17="PROV SUM",N17,L17*P17)</f>
        <v>150</v>
      </c>
      <c r="R17" s="287" t="s">
        <v>381</v>
      </c>
      <c r="S17" s="287" t="s">
        <v>381</v>
      </c>
      <c r="T17" s="329">
        <f>IF(J17="SC024",N17,IF(ISERROR(S17),"",IF(J17="PROV SUM",N17,L17*S17)))</f>
        <v>150</v>
      </c>
      <c r="V17" s="324" t="s">
        <v>380</v>
      </c>
      <c r="W17" s="325">
        <v>0</v>
      </c>
      <c r="X17" s="287" t="s">
        <v>381</v>
      </c>
      <c r="Y17" s="328">
        <v>150</v>
      </c>
      <c r="Z17" s="18"/>
      <c r="AA17" s="76">
        <v>0</v>
      </c>
      <c r="AB17" s="77">
        <f t="shared" si="1"/>
        <v>0</v>
      </c>
      <c r="AC17" s="78">
        <v>0</v>
      </c>
      <c r="AD17" s="79">
        <f t="shared" si="2"/>
        <v>0</v>
      </c>
      <c r="AE17" s="123">
        <f t="shared" si="3"/>
        <v>0</v>
      </c>
    </row>
    <row r="18" spans="1:31" ht="16.5" thickBot="1" x14ac:dyDescent="0.3">
      <c r="A18" s="15"/>
      <c r="B18" s="346" t="s">
        <v>71</v>
      </c>
      <c r="C18" s="321" t="s">
        <v>285</v>
      </c>
      <c r="D18" s="322" t="s">
        <v>25</v>
      </c>
      <c r="E18" s="323" t="s">
        <v>452</v>
      </c>
      <c r="F18" s="350"/>
      <c r="G18" s="350"/>
      <c r="H18" s="325">
        <v>5.3869999999999996</v>
      </c>
      <c r="I18" s="350"/>
      <c r="J18" s="326" t="s">
        <v>379</v>
      </c>
      <c r="K18" s="324" t="s">
        <v>380</v>
      </c>
      <c r="L18" s="325">
        <v>1</v>
      </c>
      <c r="M18" s="349">
        <v>200</v>
      </c>
      <c r="N18" s="119">
        <v>200</v>
      </c>
      <c r="O18" s="327"/>
      <c r="P18" s="328" t="e">
        <v>#VALUE!</v>
      </c>
      <c r="Q18" s="329">
        <f>IF(J18="PROV SUM",N18,L18*P18)</f>
        <v>200</v>
      </c>
      <c r="R18" s="287" t="s">
        <v>381</v>
      </c>
      <c r="S18" s="287" t="s">
        <v>381</v>
      </c>
      <c r="T18" s="329">
        <f>IF(J18="SC024",N18,IF(ISERROR(S18),"",IF(J18="PROV SUM",N18,L18*S18)))</f>
        <v>200</v>
      </c>
      <c r="V18" s="324" t="s">
        <v>380</v>
      </c>
      <c r="W18" s="325">
        <v>0</v>
      </c>
      <c r="X18" s="287" t="s">
        <v>381</v>
      </c>
      <c r="Y18" s="328">
        <v>200</v>
      </c>
      <c r="Z18" s="18"/>
      <c r="AA18" s="76">
        <v>0</v>
      </c>
      <c r="AB18" s="77">
        <f t="shared" si="1"/>
        <v>0</v>
      </c>
      <c r="AC18" s="78">
        <v>0</v>
      </c>
      <c r="AD18" s="79">
        <f t="shared" si="2"/>
        <v>0</v>
      </c>
      <c r="AE18" s="123">
        <f t="shared" si="3"/>
        <v>0</v>
      </c>
    </row>
    <row r="19" spans="1:31" ht="106.5" thickBot="1" x14ac:dyDescent="0.3">
      <c r="A19" s="15"/>
      <c r="B19" s="346" t="s">
        <v>71</v>
      </c>
      <c r="C19" s="321" t="s">
        <v>285</v>
      </c>
      <c r="D19" s="322" t="s">
        <v>25</v>
      </c>
      <c r="E19" s="323" t="s">
        <v>453</v>
      </c>
      <c r="F19" s="350"/>
      <c r="G19" s="350"/>
      <c r="H19" s="325">
        <v>5.3879999999999999</v>
      </c>
      <c r="I19" s="350"/>
      <c r="J19" s="326" t="s">
        <v>379</v>
      </c>
      <c r="K19" s="324" t="s">
        <v>139</v>
      </c>
      <c r="L19" s="325">
        <v>1</v>
      </c>
      <c r="M19" s="349">
        <v>480</v>
      </c>
      <c r="N19" s="119">
        <v>480</v>
      </c>
      <c r="O19" s="327"/>
      <c r="P19" s="328" t="e">
        <v>#VALUE!</v>
      </c>
      <c r="Q19" s="329">
        <f>IF(J19="PROV SUM",N19,L19*P19)</f>
        <v>480</v>
      </c>
      <c r="R19" s="287" t="s">
        <v>381</v>
      </c>
      <c r="S19" s="287" t="s">
        <v>381</v>
      </c>
      <c r="T19" s="329">
        <f>IF(J19="SC024",N19,IF(ISERROR(S19),"",IF(J19="PROV SUM",N19,L19*S19)))</f>
        <v>480</v>
      </c>
      <c r="V19" s="324" t="s">
        <v>139</v>
      </c>
      <c r="W19" s="325">
        <v>0</v>
      </c>
      <c r="X19" s="287" t="s">
        <v>381</v>
      </c>
      <c r="Y19" s="328">
        <v>480</v>
      </c>
      <c r="Z19" s="18"/>
      <c r="AA19" s="76">
        <v>0</v>
      </c>
      <c r="AB19" s="77">
        <f t="shared" si="1"/>
        <v>0</v>
      </c>
      <c r="AC19" s="78">
        <v>0</v>
      </c>
      <c r="AD19" s="79">
        <f t="shared" si="2"/>
        <v>0</v>
      </c>
      <c r="AE19" s="123">
        <f t="shared" si="3"/>
        <v>0</v>
      </c>
    </row>
    <row r="20" spans="1:31" ht="15.75" thickBot="1" x14ac:dyDescent="0.3">
      <c r="A20" s="15"/>
      <c r="B20" s="346" t="s">
        <v>71</v>
      </c>
      <c r="C20" s="351" t="s">
        <v>189</v>
      </c>
      <c r="D20" s="322" t="s">
        <v>378</v>
      </c>
      <c r="E20" s="323"/>
      <c r="F20" s="350"/>
      <c r="G20" s="350"/>
      <c r="H20" s="325"/>
      <c r="I20" s="350"/>
      <c r="J20" s="326"/>
      <c r="K20" s="324"/>
      <c r="L20" s="325"/>
      <c r="M20" s="326"/>
      <c r="N20" s="288"/>
      <c r="O20" s="327"/>
      <c r="P20" s="326"/>
      <c r="Q20" s="286"/>
      <c r="R20" s="286"/>
      <c r="S20" s="286"/>
      <c r="T20" s="286"/>
      <c r="V20" s="324"/>
      <c r="W20" s="325"/>
      <c r="X20" s="657"/>
      <c r="Y20" s="328">
        <f t="shared" si="0"/>
        <v>0</v>
      </c>
      <c r="Z20" s="18"/>
      <c r="AA20" s="76">
        <v>0</v>
      </c>
      <c r="AB20" s="77">
        <f t="shared" si="1"/>
        <v>0</v>
      </c>
      <c r="AC20" s="78">
        <v>0</v>
      </c>
      <c r="AD20" s="79">
        <f t="shared" si="2"/>
        <v>0</v>
      </c>
      <c r="AE20" s="123">
        <f t="shared" si="3"/>
        <v>0</v>
      </c>
    </row>
    <row r="21" spans="1:31" ht="75.75" thickBot="1" x14ac:dyDescent="0.3">
      <c r="A21" s="15"/>
      <c r="B21" s="346" t="s">
        <v>71</v>
      </c>
      <c r="C21" s="351" t="s">
        <v>189</v>
      </c>
      <c r="D21" s="322" t="s">
        <v>25</v>
      </c>
      <c r="E21" s="323" t="s">
        <v>282</v>
      </c>
      <c r="F21" s="350"/>
      <c r="G21" s="350"/>
      <c r="H21" s="325">
        <v>6.11</v>
      </c>
      <c r="I21" s="350"/>
      <c r="J21" s="326" t="s">
        <v>283</v>
      </c>
      <c r="K21" s="324" t="s">
        <v>284</v>
      </c>
      <c r="L21" s="325">
        <v>1</v>
      </c>
      <c r="M21" s="349">
        <v>79.14</v>
      </c>
      <c r="N21" s="288">
        <v>79.14</v>
      </c>
      <c r="O21" s="327"/>
      <c r="P21" s="328" t="e">
        <v>#VALUE!</v>
      </c>
      <c r="Q21" s="329" t="e">
        <f t="shared" ref="Q21:Q27" si="4">IF(J21="PROV SUM",N21,L21*P21)</f>
        <v>#VALUE!</v>
      </c>
      <c r="R21" s="287">
        <v>0</v>
      </c>
      <c r="S21" s="287">
        <v>63.312000000000005</v>
      </c>
      <c r="T21" s="329">
        <f t="shared" ref="T21:T27" si="5">IF(J21="SC024",N21,IF(ISERROR(S21),"",IF(J21="PROV SUM",N21,L21*S21)))</f>
        <v>63.312000000000005</v>
      </c>
      <c r="V21" s="324" t="s">
        <v>284</v>
      </c>
      <c r="W21" s="325">
        <v>0</v>
      </c>
      <c r="X21" s="287">
        <v>63.312000000000005</v>
      </c>
      <c r="Y21" s="328">
        <f t="shared" si="0"/>
        <v>0</v>
      </c>
      <c r="Z21" s="18"/>
      <c r="AA21" s="76">
        <v>0</v>
      </c>
      <c r="AB21" s="77">
        <f t="shared" si="1"/>
        <v>0</v>
      </c>
      <c r="AC21" s="78">
        <v>0</v>
      </c>
      <c r="AD21" s="79">
        <f t="shared" si="2"/>
        <v>0</v>
      </c>
      <c r="AE21" s="123">
        <f t="shared" si="3"/>
        <v>0</v>
      </c>
    </row>
    <row r="22" spans="1:31" ht="60.75" thickBot="1" x14ac:dyDescent="0.3">
      <c r="A22" s="15"/>
      <c r="B22" s="346" t="s">
        <v>71</v>
      </c>
      <c r="C22" s="351" t="s">
        <v>189</v>
      </c>
      <c r="D22" s="322" t="s">
        <v>25</v>
      </c>
      <c r="E22" s="323" t="s">
        <v>190</v>
      </c>
      <c r="F22" s="350"/>
      <c r="G22" s="350"/>
      <c r="H22" s="325">
        <v>6.82</v>
      </c>
      <c r="I22" s="350"/>
      <c r="J22" s="326" t="s">
        <v>191</v>
      </c>
      <c r="K22" s="324" t="s">
        <v>104</v>
      </c>
      <c r="L22" s="325">
        <v>40</v>
      </c>
      <c r="M22" s="349">
        <v>44.12</v>
      </c>
      <c r="N22" s="288">
        <v>1764.8</v>
      </c>
      <c r="O22" s="327"/>
      <c r="P22" s="328" t="e">
        <v>#VALUE!</v>
      </c>
      <c r="Q22" s="329" t="e">
        <f t="shared" si="4"/>
        <v>#VALUE!</v>
      </c>
      <c r="R22" s="287">
        <v>0</v>
      </c>
      <c r="S22" s="287">
        <v>31.986999999999998</v>
      </c>
      <c r="T22" s="329">
        <f t="shared" si="5"/>
        <v>1279.48</v>
      </c>
      <c r="V22" s="324" t="s">
        <v>104</v>
      </c>
      <c r="W22" s="325">
        <v>0</v>
      </c>
      <c r="X22" s="287">
        <v>31.986999999999998</v>
      </c>
      <c r="Y22" s="328">
        <f t="shared" si="0"/>
        <v>0</v>
      </c>
      <c r="Z22" s="18"/>
      <c r="AA22" s="76">
        <v>0</v>
      </c>
      <c r="AB22" s="77">
        <f t="shared" si="1"/>
        <v>0</v>
      </c>
      <c r="AC22" s="78">
        <v>0</v>
      </c>
      <c r="AD22" s="79">
        <f t="shared" si="2"/>
        <v>0</v>
      </c>
      <c r="AE22" s="123">
        <f t="shared" si="3"/>
        <v>0</v>
      </c>
    </row>
    <row r="23" spans="1:31" ht="45.75" thickBot="1" x14ac:dyDescent="0.3">
      <c r="A23" s="15"/>
      <c r="B23" s="346" t="s">
        <v>71</v>
      </c>
      <c r="C23" s="351" t="s">
        <v>189</v>
      </c>
      <c r="D23" s="322" t="s">
        <v>25</v>
      </c>
      <c r="E23" s="323" t="s">
        <v>205</v>
      </c>
      <c r="F23" s="350"/>
      <c r="G23" s="350"/>
      <c r="H23" s="325">
        <v>6.16100000000002</v>
      </c>
      <c r="I23" s="350"/>
      <c r="J23" s="326" t="s">
        <v>206</v>
      </c>
      <c r="K23" s="324" t="s">
        <v>104</v>
      </c>
      <c r="L23" s="325">
        <v>22</v>
      </c>
      <c r="M23" s="349">
        <v>38.25</v>
      </c>
      <c r="N23" s="288">
        <v>841.5</v>
      </c>
      <c r="O23" s="327"/>
      <c r="P23" s="328" t="e">
        <v>#VALUE!</v>
      </c>
      <c r="Q23" s="329" t="e">
        <f t="shared" si="4"/>
        <v>#VALUE!</v>
      </c>
      <c r="R23" s="287">
        <v>0</v>
      </c>
      <c r="S23" s="287">
        <v>27.731249999999999</v>
      </c>
      <c r="T23" s="329">
        <f t="shared" si="5"/>
        <v>610.08749999999998</v>
      </c>
      <c r="V23" s="324" t="s">
        <v>104</v>
      </c>
      <c r="W23" s="325">
        <v>0</v>
      </c>
      <c r="X23" s="287">
        <v>27.731249999999999</v>
      </c>
      <c r="Y23" s="328">
        <f t="shared" si="0"/>
        <v>0</v>
      </c>
      <c r="Z23" s="18"/>
      <c r="AA23" s="76">
        <v>0</v>
      </c>
      <c r="AB23" s="77">
        <f t="shared" si="1"/>
        <v>0</v>
      </c>
      <c r="AC23" s="78">
        <v>0</v>
      </c>
      <c r="AD23" s="79">
        <f t="shared" si="2"/>
        <v>0</v>
      </c>
      <c r="AE23" s="123">
        <f t="shared" si="3"/>
        <v>0</v>
      </c>
    </row>
    <row r="24" spans="1:31" ht="30.75" thickBot="1" x14ac:dyDescent="0.3">
      <c r="A24" s="15"/>
      <c r="B24" s="346" t="s">
        <v>71</v>
      </c>
      <c r="C24" s="351" t="s">
        <v>189</v>
      </c>
      <c r="D24" s="322" t="s">
        <v>25</v>
      </c>
      <c r="E24" s="323" t="s">
        <v>227</v>
      </c>
      <c r="F24" s="350"/>
      <c r="G24" s="350"/>
      <c r="H24" s="325">
        <v>6.1940000000000301</v>
      </c>
      <c r="I24" s="350"/>
      <c r="J24" s="326" t="s">
        <v>228</v>
      </c>
      <c r="K24" s="324" t="s">
        <v>79</v>
      </c>
      <c r="L24" s="325">
        <v>25</v>
      </c>
      <c r="M24" s="349">
        <v>7.02</v>
      </c>
      <c r="N24" s="288">
        <v>175.5</v>
      </c>
      <c r="O24" s="327"/>
      <c r="P24" s="328" t="e">
        <v>#VALUE!</v>
      </c>
      <c r="Q24" s="329" t="e">
        <f t="shared" si="4"/>
        <v>#VALUE!</v>
      </c>
      <c r="R24" s="287">
        <v>0</v>
      </c>
      <c r="S24" s="287">
        <v>5.9669999999999996</v>
      </c>
      <c r="T24" s="329">
        <f t="shared" si="5"/>
        <v>149.17499999999998</v>
      </c>
      <c r="V24" s="324" t="s">
        <v>79</v>
      </c>
      <c r="W24" s="325">
        <v>0</v>
      </c>
      <c r="X24" s="287">
        <v>5.9669999999999996</v>
      </c>
      <c r="Y24" s="328">
        <f t="shared" si="0"/>
        <v>0</v>
      </c>
      <c r="Z24" s="18"/>
      <c r="AA24" s="76">
        <v>0</v>
      </c>
      <c r="AB24" s="77">
        <f t="shared" si="1"/>
        <v>0</v>
      </c>
      <c r="AC24" s="78">
        <v>0</v>
      </c>
      <c r="AD24" s="79">
        <f t="shared" si="2"/>
        <v>0</v>
      </c>
      <c r="AE24" s="123">
        <f t="shared" si="3"/>
        <v>0</v>
      </c>
    </row>
    <row r="25" spans="1:31" ht="45.75" thickBot="1" x14ac:dyDescent="0.3">
      <c r="A25" s="15"/>
      <c r="B25" s="346" t="s">
        <v>71</v>
      </c>
      <c r="C25" s="351" t="s">
        <v>189</v>
      </c>
      <c r="D25" s="322" t="s">
        <v>25</v>
      </c>
      <c r="E25" s="323" t="s">
        <v>242</v>
      </c>
      <c r="F25" s="350"/>
      <c r="G25" s="350"/>
      <c r="H25" s="325">
        <v>6.2240000000000402</v>
      </c>
      <c r="I25" s="350"/>
      <c r="J25" s="326" t="s">
        <v>243</v>
      </c>
      <c r="K25" s="324" t="s">
        <v>139</v>
      </c>
      <c r="L25" s="325">
        <v>1</v>
      </c>
      <c r="M25" s="349">
        <v>12.36</v>
      </c>
      <c r="N25" s="288">
        <v>12.36</v>
      </c>
      <c r="O25" s="327"/>
      <c r="P25" s="328" t="e">
        <v>#VALUE!</v>
      </c>
      <c r="Q25" s="329" t="e">
        <f t="shared" si="4"/>
        <v>#VALUE!</v>
      </c>
      <c r="R25" s="287">
        <v>0</v>
      </c>
      <c r="S25" s="287">
        <v>10.505999999999998</v>
      </c>
      <c r="T25" s="329">
        <f t="shared" si="5"/>
        <v>10.505999999999998</v>
      </c>
      <c r="V25" s="324" t="s">
        <v>139</v>
      </c>
      <c r="W25" s="325">
        <v>0</v>
      </c>
      <c r="X25" s="287">
        <v>10.505999999999998</v>
      </c>
      <c r="Y25" s="328">
        <f t="shared" si="0"/>
        <v>0</v>
      </c>
      <c r="Z25" s="18"/>
      <c r="AA25" s="76">
        <v>0</v>
      </c>
      <c r="AB25" s="77">
        <f t="shared" si="1"/>
        <v>0</v>
      </c>
      <c r="AC25" s="78">
        <v>0</v>
      </c>
      <c r="AD25" s="79">
        <f t="shared" si="2"/>
        <v>0</v>
      </c>
      <c r="AE25" s="123">
        <f t="shared" si="3"/>
        <v>0</v>
      </c>
    </row>
    <row r="26" spans="1:31" ht="45.75" thickBot="1" x14ac:dyDescent="0.3">
      <c r="A26" s="15"/>
      <c r="B26" s="346" t="s">
        <v>71</v>
      </c>
      <c r="C26" s="351" t="s">
        <v>189</v>
      </c>
      <c r="D26" s="322" t="s">
        <v>25</v>
      </c>
      <c r="E26" s="323" t="s">
        <v>267</v>
      </c>
      <c r="F26" s="350"/>
      <c r="G26" s="350"/>
      <c r="H26" s="325">
        <v>6.2600000000000504</v>
      </c>
      <c r="I26" s="350"/>
      <c r="J26" s="326" t="s">
        <v>268</v>
      </c>
      <c r="K26" s="324" t="s">
        <v>104</v>
      </c>
      <c r="L26" s="325">
        <v>29</v>
      </c>
      <c r="M26" s="349">
        <v>3.74</v>
      </c>
      <c r="N26" s="288">
        <v>108.46</v>
      </c>
      <c r="O26" s="327"/>
      <c r="P26" s="328" t="e">
        <v>#VALUE!</v>
      </c>
      <c r="Q26" s="329" t="e">
        <f t="shared" si="4"/>
        <v>#VALUE!</v>
      </c>
      <c r="R26" s="287">
        <v>0</v>
      </c>
      <c r="S26" s="287">
        <v>3.1790000000000003</v>
      </c>
      <c r="T26" s="329">
        <f t="shared" si="5"/>
        <v>92.191000000000003</v>
      </c>
      <c r="V26" s="324" t="s">
        <v>104</v>
      </c>
      <c r="W26" s="325">
        <v>0</v>
      </c>
      <c r="X26" s="287">
        <v>3.1790000000000003</v>
      </c>
      <c r="Y26" s="328">
        <f t="shared" si="0"/>
        <v>0</v>
      </c>
      <c r="Z26" s="18"/>
      <c r="AA26" s="76">
        <v>0</v>
      </c>
      <c r="AB26" s="77">
        <f t="shared" si="1"/>
        <v>0</v>
      </c>
      <c r="AC26" s="78">
        <v>0</v>
      </c>
      <c r="AD26" s="79">
        <f t="shared" si="2"/>
        <v>0</v>
      </c>
      <c r="AE26" s="123">
        <f t="shared" si="3"/>
        <v>0</v>
      </c>
    </row>
    <row r="27" spans="1:31" ht="30.75" thickBot="1" x14ac:dyDescent="0.3">
      <c r="A27" s="15"/>
      <c r="B27" s="346" t="s">
        <v>71</v>
      </c>
      <c r="C27" s="351" t="s">
        <v>189</v>
      </c>
      <c r="D27" s="322" t="s">
        <v>25</v>
      </c>
      <c r="E27" s="323" t="s">
        <v>433</v>
      </c>
      <c r="F27" s="350"/>
      <c r="G27" s="350"/>
      <c r="H27" s="325">
        <v>6.2620000000000502</v>
      </c>
      <c r="I27" s="350"/>
      <c r="J27" s="326" t="s">
        <v>270</v>
      </c>
      <c r="K27" s="324" t="s">
        <v>79</v>
      </c>
      <c r="L27" s="325">
        <v>31</v>
      </c>
      <c r="M27" s="349">
        <v>16.86</v>
      </c>
      <c r="N27" s="288">
        <v>522.66</v>
      </c>
      <c r="O27" s="327"/>
      <c r="P27" s="328" t="e">
        <v>#VALUE!</v>
      </c>
      <c r="Q27" s="329" t="e">
        <f t="shared" si="4"/>
        <v>#VALUE!</v>
      </c>
      <c r="R27" s="287">
        <v>0</v>
      </c>
      <c r="S27" s="287">
        <v>14.331</v>
      </c>
      <c r="T27" s="329">
        <f t="shared" si="5"/>
        <v>444.26099999999997</v>
      </c>
      <c r="V27" s="324" t="s">
        <v>79</v>
      </c>
      <c r="W27" s="325">
        <v>0</v>
      </c>
      <c r="X27" s="287">
        <v>14.331</v>
      </c>
      <c r="Y27" s="328">
        <f t="shared" si="0"/>
        <v>0</v>
      </c>
      <c r="Z27" s="18"/>
      <c r="AA27" s="76">
        <v>0</v>
      </c>
      <c r="AB27" s="77">
        <f t="shared" si="1"/>
        <v>0</v>
      </c>
      <c r="AC27" s="78">
        <v>0</v>
      </c>
      <c r="AD27" s="79">
        <f t="shared" si="2"/>
        <v>0</v>
      </c>
      <c r="AE27" s="123">
        <f t="shared" si="3"/>
        <v>0</v>
      </c>
    </row>
    <row r="28" spans="1:31" ht="15.75" thickBot="1" x14ac:dyDescent="0.3">
      <c r="A28" s="15"/>
      <c r="B28" s="346" t="s">
        <v>71</v>
      </c>
      <c r="C28" s="351" t="s">
        <v>72</v>
      </c>
      <c r="D28" s="322" t="s">
        <v>378</v>
      </c>
      <c r="E28" s="323"/>
      <c r="F28" s="350"/>
      <c r="G28" s="350"/>
      <c r="H28" s="325"/>
      <c r="I28" s="350"/>
      <c r="J28" s="326"/>
      <c r="K28" s="324"/>
      <c r="L28" s="325"/>
      <c r="M28" s="326"/>
      <c r="N28" s="288"/>
      <c r="O28" s="352"/>
      <c r="P28" s="326"/>
      <c r="Q28" s="286"/>
      <c r="R28" s="286"/>
      <c r="S28" s="286"/>
      <c r="T28" s="286"/>
      <c r="V28" s="324"/>
      <c r="W28" s="325"/>
      <c r="X28" s="657"/>
      <c r="Y28" s="328">
        <f t="shared" si="0"/>
        <v>0</v>
      </c>
      <c r="Z28" s="18"/>
      <c r="AA28" s="76">
        <v>0</v>
      </c>
      <c r="AB28" s="77">
        <f t="shared" si="1"/>
        <v>0</v>
      </c>
      <c r="AC28" s="78">
        <v>0</v>
      </c>
      <c r="AD28" s="79">
        <f t="shared" si="2"/>
        <v>0</v>
      </c>
      <c r="AE28" s="123">
        <f t="shared" si="3"/>
        <v>0</v>
      </c>
    </row>
    <row r="29" spans="1:31" ht="45.75" thickBot="1" x14ac:dyDescent="0.3">
      <c r="A29" s="15"/>
      <c r="B29" s="346" t="s">
        <v>71</v>
      </c>
      <c r="C29" s="351" t="s">
        <v>72</v>
      </c>
      <c r="D29" s="322" t="s">
        <v>25</v>
      </c>
      <c r="E29" s="323" t="s">
        <v>154</v>
      </c>
      <c r="F29" s="350"/>
      <c r="G29" s="350"/>
      <c r="H29" s="325">
        <v>3.3640000000000101</v>
      </c>
      <c r="I29" s="350"/>
      <c r="J29" s="326" t="s">
        <v>155</v>
      </c>
      <c r="K29" s="324" t="s">
        <v>139</v>
      </c>
      <c r="L29" s="325">
        <v>3</v>
      </c>
      <c r="M29" s="349">
        <v>20.13</v>
      </c>
      <c r="N29" s="288">
        <v>60.39</v>
      </c>
      <c r="O29" s="352"/>
      <c r="P29" s="328" t="e">
        <v>#VALUE!</v>
      </c>
      <c r="Q29" s="329" t="e">
        <f>IF(J29="PROV SUM",N29,L29*P29)</f>
        <v>#VALUE!</v>
      </c>
      <c r="R29" s="287">
        <v>0</v>
      </c>
      <c r="S29" s="287">
        <v>14.918342999999998</v>
      </c>
      <c r="T29" s="329">
        <f>IF(J29="SC024",N29,IF(ISERROR(S29),"",IF(J29="PROV SUM",N29,L29*S29)))</f>
        <v>44.755028999999993</v>
      </c>
      <c r="V29" s="324" t="s">
        <v>139</v>
      </c>
      <c r="W29" s="325">
        <v>0</v>
      </c>
      <c r="X29" s="287">
        <v>14.918342999999998</v>
      </c>
      <c r="Y29" s="328">
        <f t="shared" si="0"/>
        <v>0</v>
      </c>
      <c r="Z29" s="18"/>
      <c r="AA29" s="76">
        <v>0</v>
      </c>
      <c r="AB29" s="77">
        <f t="shared" si="1"/>
        <v>0</v>
      </c>
      <c r="AC29" s="78">
        <v>0</v>
      </c>
      <c r="AD29" s="79">
        <f t="shared" si="2"/>
        <v>0</v>
      </c>
      <c r="AE29" s="123">
        <f t="shared" si="3"/>
        <v>0</v>
      </c>
    </row>
    <row r="30" spans="1:31" ht="45.75" thickBot="1" x14ac:dyDescent="0.3">
      <c r="A30" s="15"/>
      <c r="B30" s="346" t="s">
        <v>71</v>
      </c>
      <c r="C30" s="351" t="s">
        <v>72</v>
      </c>
      <c r="D30" s="322" t="s">
        <v>25</v>
      </c>
      <c r="E30" s="323" t="s">
        <v>73</v>
      </c>
      <c r="F30" s="350"/>
      <c r="G30" s="350"/>
      <c r="H30" s="325">
        <v>3.4220000000000201</v>
      </c>
      <c r="I30" s="350"/>
      <c r="J30" s="326" t="s">
        <v>74</v>
      </c>
      <c r="K30" s="324" t="s">
        <v>75</v>
      </c>
      <c r="L30" s="325">
        <v>1</v>
      </c>
      <c r="M30" s="349">
        <v>66.790000000000006</v>
      </c>
      <c r="N30" s="288">
        <v>66.790000000000006</v>
      </c>
      <c r="O30" s="352"/>
      <c r="P30" s="328" t="e">
        <v>#VALUE!</v>
      </c>
      <c r="Q30" s="329" t="e">
        <f>IF(J30="PROV SUM",N30,L30*P30)</f>
        <v>#VALUE!</v>
      </c>
      <c r="R30" s="287">
        <v>0</v>
      </c>
      <c r="S30" s="287">
        <v>48.422750000000001</v>
      </c>
      <c r="T30" s="329">
        <f>IF(J30="SC024",N30,IF(ISERROR(S30),"",IF(J30="PROV SUM",N30,L30*S30)))</f>
        <v>48.422750000000001</v>
      </c>
      <c r="V30" s="324" t="s">
        <v>75</v>
      </c>
      <c r="W30" s="325">
        <v>0</v>
      </c>
      <c r="X30" s="287">
        <v>48.422750000000001</v>
      </c>
      <c r="Y30" s="328">
        <f t="shared" si="0"/>
        <v>0</v>
      </c>
      <c r="Z30" s="18"/>
      <c r="AA30" s="76">
        <v>0</v>
      </c>
      <c r="AB30" s="77">
        <f t="shared" si="1"/>
        <v>0</v>
      </c>
      <c r="AC30" s="78">
        <v>0</v>
      </c>
      <c r="AD30" s="79">
        <f t="shared" si="2"/>
        <v>0</v>
      </c>
      <c r="AE30" s="123">
        <f t="shared" si="3"/>
        <v>0</v>
      </c>
    </row>
    <row r="31" spans="1:31" ht="15.75" thickBot="1" x14ac:dyDescent="0.3">
      <c r="A31" s="15"/>
      <c r="B31" s="346" t="s">
        <v>71</v>
      </c>
      <c r="C31" s="351" t="s">
        <v>164</v>
      </c>
      <c r="D31" s="322" t="s">
        <v>378</v>
      </c>
      <c r="E31" s="323"/>
      <c r="F31" s="350"/>
      <c r="G31" s="350"/>
      <c r="H31" s="325"/>
      <c r="I31" s="350"/>
      <c r="J31" s="326"/>
      <c r="K31" s="324"/>
      <c r="L31" s="325"/>
      <c r="M31" s="326"/>
      <c r="N31" s="288"/>
      <c r="O31" s="352"/>
      <c r="P31" s="326"/>
      <c r="Q31" s="286"/>
      <c r="R31" s="286"/>
      <c r="S31" s="286"/>
      <c r="T31" s="286"/>
      <c r="V31" s="324"/>
      <c r="W31" s="325"/>
      <c r="X31" s="657"/>
      <c r="Y31" s="328">
        <f t="shared" si="0"/>
        <v>0</v>
      </c>
      <c r="Z31" s="18"/>
      <c r="AA31" s="76">
        <v>0</v>
      </c>
      <c r="AB31" s="77">
        <f t="shared" si="1"/>
        <v>0</v>
      </c>
      <c r="AC31" s="78">
        <v>0</v>
      </c>
      <c r="AD31" s="79">
        <f t="shared" si="2"/>
        <v>0</v>
      </c>
      <c r="AE31" s="123">
        <f t="shared" si="3"/>
        <v>0</v>
      </c>
    </row>
    <row r="32" spans="1:31" ht="90.75" thickBot="1" x14ac:dyDescent="0.3">
      <c r="A32" s="15"/>
      <c r="B32" s="346" t="s">
        <v>71</v>
      </c>
      <c r="C32" s="351" t="s">
        <v>164</v>
      </c>
      <c r="D32" s="322" t="s">
        <v>25</v>
      </c>
      <c r="E32" s="323" t="s">
        <v>167</v>
      </c>
      <c r="F32" s="350"/>
      <c r="G32" s="350"/>
      <c r="H32" s="325">
        <v>4.4199999999999902</v>
      </c>
      <c r="I32" s="350"/>
      <c r="J32" s="326" t="s">
        <v>168</v>
      </c>
      <c r="K32" s="324" t="s">
        <v>79</v>
      </c>
      <c r="L32" s="325">
        <v>21</v>
      </c>
      <c r="M32" s="349">
        <v>698.79</v>
      </c>
      <c r="N32" s="288">
        <v>14674.59</v>
      </c>
      <c r="O32" s="352"/>
      <c r="P32" s="328" t="e">
        <v>#VALUE!</v>
      </c>
      <c r="Q32" s="329" t="e">
        <f>IF(J32="PROV SUM",N32,L32*P32)</f>
        <v>#VALUE!</v>
      </c>
      <c r="R32" s="287">
        <v>0</v>
      </c>
      <c r="S32" s="287">
        <v>619.47733499999993</v>
      </c>
      <c r="T32" s="329">
        <f>IF(J32="SC024",N32,IF(ISERROR(S32),"",IF(J32="PROV SUM",N32,L32*S32)))</f>
        <v>13009.024034999999</v>
      </c>
      <c r="V32" s="324" t="s">
        <v>79</v>
      </c>
      <c r="W32" s="325">
        <v>0</v>
      </c>
      <c r="X32" s="287">
        <v>619.47733499999993</v>
      </c>
      <c r="Y32" s="328">
        <f t="shared" si="0"/>
        <v>0</v>
      </c>
      <c r="Z32" s="18"/>
      <c r="AA32" s="76">
        <v>0</v>
      </c>
      <c r="AB32" s="77">
        <f t="shared" si="1"/>
        <v>0</v>
      </c>
      <c r="AC32" s="78">
        <v>0</v>
      </c>
      <c r="AD32" s="79">
        <f t="shared" si="2"/>
        <v>0</v>
      </c>
      <c r="AE32" s="123">
        <f t="shared" si="3"/>
        <v>0</v>
      </c>
    </row>
    <row r="33" spans="1:31" ht="15.75" thickBot="1" x14ac:dyDescent="0.3">
      <c r="A33" s="15"/>
      <c r="B33" s="346" t="s">
        <v>71</v>
      </c>
      <c r="C33" s="351" t="s">
        <v>24</v>
      </c>
      <c r="D33" s="322" t="s">
        <v>378</v>
      </c>
      <c r="E33" s="323"/>
      <c r="F33" s="350"/>
      <c r="G33" s="350"/>
      <c r="H33" s="325"/>
      <c r="I33" s="350"/>
      <c r="J33" s="326"/>
      <c r="K33" s="324"/>
      <c r="L33" s="325"/>
      <c r="M33" s="326"/>
      <c r="N33" s="288"/>
      <c r="O33" s="352"/>
      <c r="P33" s="326"/>
      <c r="Q33" s="286"/>
      <c r="R33" s="286"/>
      <c r="S33" s="286"/>
      <c r="T33" s="286"/>
      <c r="V33" s="324"/>
      <c r="W33" s="325"/>
      <c r="X33" s="657"/>
      <c r="Y33" s="328">
        <f t="shared" si="0"/>
        <v>0</v>
      </c>
      <c r="Z33" s="18"/>
      <c r="AA33" s="76">
        <v>0</v>
      </c>
      <c r="AB33" s="77">
        <f t="shared" si="1"/>
        <v>0</v>
      </c>
      <c r="AC33" s="78">
        <v>0</v>
      </c>
      <c r="AD33" s="79">
        <f t="shared" si="2"/>
        <v>0</v>
      </c>
      <c r="AE33" s="123">
        <f t="shared" si="3"/>
        <v>0</v>
      </c>
    </row>
    <row r="34" spans="1:31" ht="120.75" thickBot="1" x14ac:dyDescent="0.3">
      <c r="A34" s="21"/>
      <c r="B34" s="321" t="s">
        <v>71</v>
      </c>
      <c r="C34" s="321" t="s">
        <v>24</v>
      </c>
      <c r="D34" s="322" t="s">
        <v>25</v>
      </c>
      <c r="E34" s="323" t="s">
        <v>26</v>
      </c>
      <c r="F34" s="324"/>
      <c r="G34" s="324"/>
      <c r="H34" s="325">
        <v>2.1</v>
      </c>
      <c r="I34" s="324"/>
      <c r="J34" s="326" t="s">
        <v>27</v>
      </c>
      <c r="K34" s="324" t="s">
        <v>28</v>
      </c>
      <c r="L34" s="325">
        <v>245</v>
      </c>
      <c r="M34" s="118">
        <v>12.92</v>
      </c>
      <c r="N34" s="119">
        <v>3165.4</v>
      </c>
      <c r="O34" s="327"/>
      <c r="P34" s="328" t="e">
        <v>#VALUE!</v>
      </c>
      <c r="Q34" s="329" t="e">
        <f>IF(J34="PROV SUM",N34,L34*P34)</f>
        <v>#VALUE!</v>
      </c>
      <c r="R34" s="287">
        <v>0</v>
      </c>
      <c r="S34" s="287">
        <v>16.4084</v>
      </c>
      <c r="T34" s="329">
        <f>IF(J34="SC024",N34,IF(ISERROR(S34),"",IF(J34="PROV SUM",N34,L34*S34)))</f>
        <v>4020.058</v>
      </c>
      <c r="V34" s="324" t="s">
        <v>28</v>
      </c>
      <c r="W34" s="325">
        <v>0</v>
      </c>
      <c r="X34" s="287">
        <v>16.4084</v>
      </c>
      <c r="Y34" s="328">
        <f t="shared" si="0"/>
        <v>0</v>
      </c>
      <c r="Z34" s="18"/>
      <c r="AA34" s="76">
        <v>0</v>
      </c>
      <c r="AB34" s="77">
        <f t="shared" si="1"/>
        <v>0</v>
      </c>
      <c r="AC34" s="78">
        <v>0</v>
      </c>
      <c r="AD34" s="79">
        <f t="shared" si="2"/>
        <v>0</v>
      </c>
      <c r="AE34" s="123">
        <f t="shared" si="3"/>
        <v>0</v>
      </c>
    </row>
    <row r="35" spans="1:31" ht="30.75" thickBot="1" x14ac:dyDescent="0.3">
      <c r="A35" s="21"/>
      <c r="B35" s="321" t="s">
        <v>71</v>
      </c>
      <c r="C35" s="321" t="s">
        <v>24</v>
      </c>
      <c r="D35" s="322" t="s">
        <v>25</v>
      </c>
      <c r="E35" s="323" t="s">
        <v>29</v>
      </c>
      <c r="F35" s="324"/>
      <c r="G35" s="324"/>
      <c r="H35" s="325">
        <v>2.5</v>
      </c>
      <c r="I35" s="324"/>
      <c r="J35" s="326" t="s">
        <v>30</v>
      </c>
      <c r="K35" s="324" t="s">
        <v>31</v>
      </c>
      <c r="L35" s="325">
        <v>1</v>
      </c>
      <c r="M35" s="118">
        <v>420</v>
      </c>
      <c r="N35" s="119">
        <v>420</v>
      </c>
      <c r="O35" s="327"/>
      <c r="P35" s="328" t="e">
        <v>#VALUE!</v>
      </c>
      <c r="Q35" s="329" t="e">
        <f>IF(J35="PROV SUM",N35,L35*P35)</f>
        <v>#VALUE!</v>
      </c>
      <c r="R35" s="287">
        <v>0</v>
      </c>
      <c r="S35" s="287">
        <v>533.4</v>
      </c>
      <c r="T35" s="329">
        <f>IF(J35="SC024",N35,IF(ISERROR(S35),"",IF(J35="PROV SUM",N35,L35*S35)))</f>
        <v>533.4</v>
      </c>
      <c r="V35" s="324" t="s">
        <v>31</v>
      </c>
      <c r="W35" s="325">
        <v>0</v>
      </c>
      <c r="X35" s="287">
        <v>533.4</v>
      </c>
      <c r="Y35" s="328">
        <f t="shared" si="0"/>
        <v>0</v>
      </c>
      <c r="Z35" s="18"/>
      <c r="AA35" s="76">
        <v>0</v>
      </c>
      <c r="AB35" s="77">
        <f t="shared" si="1"/>
        <v>0</v>
      </c>
      <c r="AC35" s="78">
        <v>0</v>
      </c>
      <c r="AD35" s="79">
        <f t="shared" si="2"/>
        <v>0</v>
      </c>
      <c r="AE35" s="123">
        <f t="shared" si="3"/>
        <v>0</v>
      </c>
    </row>
    <row r="36" spans="1:31" ht="15.75" thickBot="1" x14ac:dyDescent="0.3">
      <c r="A36" s="21"/>
      <c r="B36" s="321" t="s">
        <v>71</v>
      </c>
      <c r="C36" s="321" t="s">
        <v>24</v>
      </c>
      <c r="D36" s="322" t="s">
        <v>25</v>
      </c>
      <c r="E36" s="323" t="s">
        <v>32</v>
      </c>
      <c r="F36" s="324"/>
      <c r="G36" s="324"/>
      <c r="H36" s="325">
        <v>2.6</v>
      </c>
      <c r="I36" s="324"/>
      <c r="J36" s="326" t="s">
        <v>33</v>
      </c>
      <c r="K36" s="324" t="s">
        <v>31</v>
      </c>
      <c r="L36" s="325">
        <v>2</v>
      </c>
      <c r="M36" s="118">
        <v>50</v>
      </c>
      <c r="N36" s="119">
        <v>100</v>
      </c>
      <c r="O36" s="327"/>
      <c r="P36" s="328" t="e">
        <v>#VALUE!</v>
      </c>
      <c r="Q36" s="329" t="e">
        <f>IF(J36="PROV SUM",N36,L36*P36)</f>
        <v>#VALUE!</v>
      </c>
      <c r="R36" s="287">
        <v>0</v>
      </c>
      <c r="S36" s="287">
        <v>63.5</v>
      </c>
      <c r="T36" s="329">
        <f>IF(J36="SC024",N36,IF(ISERROR(S36),"",IF(J36="PROV SUM",N36,L36*S36)))</f>
        <v>127</v>
      </c>
      <c r="V36" s="324" t="s">
        <v>31</v>
      </c>
      <c r="W36" s="325">
        <v>0</v>
      </c>
      <c r="X36" s="287">
        <v>63.5</v>
      </c>
      <c r="Y36" s="328">
        <f t="shared" si="0"/>
        <v>0</v>
      </c>
      <c r="Z36" s="18"/>
      <c r="AA36" s="76">
        <v>0</v>
      </c>
      <c r="AB36" s="77">
        <f t="shared" si="1"/>
        <v>0</v>
      </c>
      <c r="AC36" s="78">
        <v>0</v>
      </c>
      <c r="AD36" s="79">
        <f t="shared" si="2"/>
        <v>0</v>
      </c>
      <c r="AE36" s="123">
        <f t="shared" si="3"/>
        <v>0</v>
      </c>
    </row>
    <row r="37" spans="1:31" ht="15.75" thickBot="1" x14ac:dyDescent="0.3">
      <c r="A37" s="21"/>
      <c r="B37" s="321" t="s">
        <v>71</v>
      </c>
      <c r="C37" s="321" t="s">
        <v>24</v>
      </c>
      <c r="D37" s="322" t="s">
        <v>25</v>
      </c>
      <c r="E37" s="323" t="s">
        <v>41</v>
      </c>
      <c r="F37" s="324"/>
      <c r="G37" s="324"/>
      <c r="H37" s="325">
        <v>2.16</v>
      </c>
      <c r="I37" s="324"/>
      <c r="J37" s="326" t="s">
        <v>42</v>
      </c>
      <c r="K37" s="324" t="s">
        <v>31</v>
      </c>
      <c r="L37" s="325">
        <v>1</v>
      </c>
      <c r="M37" s="118">
        <v>379.8</v>
      </c>
      <c r="N37" s="119">
        <v>379.8</v>
      </c>
      <c r="O37" s="327"/>
      <c r="P37" s="328" t="e">
        <v>#VALUE!</v>
      </c>
      <c r="Q37" s="329" t="e">
        <f>IF(J37="PROV SUM",N37,L37*P37)</f>
        <v>#VALUE!</v>
      </c>
      <c r="R37" s="287">
        <v>0</v>
      </c>
      <c r="S37" s="287">
        <v>482.346</v>
      </c>
      <c r="T37" s="329">
        <f>IF(J37="SC024",N37,IF(ISERROR(S37),"",IF(J37="PROV SUM",N37,L37*S37)))</f>
        <v>482.346</v>
      </c>
      <c r="V37" s="324" t="s">
        <v>31</v>
      </c>
      <c r="W37" s="325">
        <v>0</v>
      </c>
      <c r="X37" s="287">
        <v>482.346</v>
      </c>
      <c r="Y37" s="328">
        <f t="shared" si="0"/>
        <v>0</v>
      </c>
      <c r="Z37" s="18"/>
      <c r="AA37" s="76">
        <v>0</v>
      </c>
      <c r="AB37" s="77">
        <f t="shared" si="1"/>
        <v>0</v>
      </c>
      <c r="AC37" s="78">
        <v>0</v>
      </c>
      <c r="AD37" s="79">
        <f t="shared" si="2"/>
        <v>0</v>
      </c>
      <c r="AE37" s="123">
        <f t="shared" si="3"/>
        <v>0</v>
      </c>
    </row>
    <row r="38" spans="1:31" ht="60.75" thickBot="1" x14ac:dyDescent="0.3">
      <c r="A38" s="21"/>
      <c r="B38" s="321" t="s">
        <v>71</v>
      </c>
      <c r="C38" s="321" t="s">
        <v>24</v>
      </c>
      <c r="D38" s="322" t="s">
        <v>25</v>
      </c>
      <c r="E38" s="323" t="s">
        <v>382</v>
      </c>
      <c r="F38" s="324"/>
      <c r="G38" s="324"/>
      <c r="H38" s="325"/>
      <c r="I38" s="324"/>
      <c r="J38" s="326" t="s">
        <v>383</v>
      </c>
      <c r="K38" s="324" t="s">
        <v>31</v>
      </c>
      <c r="L38" s="325"/>
      <c r="M38" s="118">
        <v>4.8300000000000003E-2</v>
      </c>
      <c r="N38" s="119">
        <v>0</v>
      </c>
      <c r="O38" s="327"/>
      <c r="P38" s="328" t="e">
        <v>#VALUE!</v>
      </c>
      <c r="Q38" s="329" t="e">
        <f>IF(J38="PROV SUM",N38,L38*P38)</f>
        <v>#VALUE!</v>
      </c>
      <c r="R38" s="287" t="e">
        <v>#N/A</v>
      </c>
      <c r="S38" s="287" t="e">
        <v>#N/A</v>
      </c>
      <c r="T38" s="329">
        <f>IF(J38="SC024",N38,IF(ISERROR(S38),"",IF(J38="PROV SUM",N38,L38*S38)))</f>
        <v>0</v>
      </c>
      <c r="V38" s="324" t="s">
        <v>31</v>
      </c>
      <c r="W38" s="325"/>
      <c r="X38" s="287" t="e">
        <v>#N/A</v>
      </c>
      <c r="Y38" s="328"/>
      <c r="Z38" s="18"/>
      <c r="AA38" s="76">
        <v>0</v>
      </c>
      <c r="AB38" s="77">
        <f t="shared" si="1"/>
        <v>0</v>
      </c>
      <c r="AC38" s="78">
        <v>0</v>
      </c>
      <c r="AD38" s="79">
        <f t="shared" si="2"/>
        <v>0</v>
      </c>
      <c r="AE38" s="123">
        <f t="shared" si="3"/>
        <v>0</v>
      </c>
    </row>
    <row r="39" spans="1:31" ht="15.75" thickBot="1" x14ac:dyDescent="0.3">
      <c r="A39" s="21"/>
      <c r="B39" s="320" t="s">
        <v>71</v>
      </c>
      <c r="C39" s="321" t="s">
        <v>312</v>
      </c>
      <c r="D39" s="322" t="s">
        <v>378</v>
      </c>
      <c r="E39" s="323"/>
      <c r="F39" s="324"/>
      <c r="G39" s="324"/>
      <c r="H39" s="325"/>
      <c r="I39" s="324"/>
      <c r="J39" s="326"/>
      <c r="K39" s="324"/>
      <c r="L39" s="325"/>
      <c r="M39" s="326"/>
      <c r="N39" s="119"/>
      <c r="O39" s="327"/>
      <c r="P39" s="347"/>
      <c r="Q39" s="348"/>
      <c r="R39" s="348"/>
      <c r="S39" s="348"/>
      <c r="T39" s="348"/>
      <c r="V39" s="324"/>
      <c r="W39" s="325"/>
      <c r="X39" s="656"/>
      <c r="Y39" s="328">
        <f t="shared" si="0"/>
        <v>0</v>
      </c>
      <c r="Z39" s="18"/>
      <c r="AA39" s="76">
        <v>0</v>
      </c>
      <c r="AB39" s="77">
        <f t="shared" si="1"/>
        <v>0</v>
      </c>
      <c r="AC39" s="78">
        <v>0</v>
      </c>
      <c r="AD39" s="79">
        <f t="shared" si="2"/>
        <v>0</v>
      </c>
      <c r="AE39" s="123">
        <f t="shared" si="3"/>
        <v>0</v>
      </c>
    </row>
    <row r="40" spans="1:31" ht="60.75" thickBot="1" x14ac:dyDescent="0.3">
      <c r="A40" s="21"/>
      <c r="B40" s="320" t="s">
        <v>71</v>
      </c>
      <c r="C40" s="321" t="s">
        <v>312</v>
      </c>
      <c r="D40" s="322" t="s">
        <v>25</v>
      </c>
      <c r="E40" s="323" t="s">
        <v>454</v>
      </c>
      <c r="F40" s="324"/>
      <c r="G40" s="324"/>
      <c r="H40" s="325">
        <v>7.4000000000000199</v>
      </c>
      <c r="I40" s="324"/>
      <c r="J40" s="326" t="s">
        <v>314</v>
      </c>
      <c r="K40" s="324" t="s">
        <v>79</v>
      </c>
      <c r="L40" s="325">
        <v>20</v>
      </c>
      <c r="M40" s="349">
        <v>58.8</v>
      </c>
      <c r="N40" s="119">
        <v>1176</v>
      </c>
      <c r="O40" s="327"/>
      <c r="P40" s="328" t="e">
        <v>#VALUE!</v>
      </c>
      <c r="Q40" s="329" t="e">
        <f t="shared" ref="Q40:Q47" si="6">IF(J40="PROV SUM",N40,L40*P40)</f>
        <v>#VALUE!</v>
      </c>
      <c r="R40" s="287">
        <v>0</v>
      </c>
      <c r="S40" s="287">
        <v>48.351239999999997</v>
      </c>
      <c r="T40" s="329">
        <f t="shared" ref="T40:T47" si="7">IF(J40="SC024",N40,IF(ISERROR(S40),"",IF(J40="PROV SUM",N40,L40*S40)))</f>
        <v>967.02479999999991</v>
      </c>
      <c r="V40" s="324" t="s">
        <v>79</v>
      </c>
      <c r="W40" s="325">
        <v>0</v>
      </c>
      <c r="X40" s="287">
        <v>48.351239999999997</v>
      </c>
      <c r="Y40" s="328">
        <f t="shared" si="0"/>
        <v>0</v>
      </c>
      <c r="Z40" s="18"/>
      <c r="AA40" s="76">
        <v>0</v>
      </c>
      <c r="AB40" s="77">
        <f t="shared" si="1"/>
        <v>0</v>
      </c>
      <c r="AC40" s="78">
        <v>0</v>
      </c>
      <c r="AD40" s="79">
        <f t="shared" si="2"/>
        <v>0</v>
      </c>
      <c r="AE40" s="123">
        <f t="shared" si="3"/>
        <v>0</v>
      </c>
    </row>
    <row r="41" spans="1:31" ht="75.75" thickBot="1" x14ac:dyDescent="0.3">
      <c r="A41" s="21"/>
      <c r="B41" s="320" t="s">
        <v>71</v>
      </c>
      <c r="C41" s="321" t="s">
        <v>312</v>
      </c>
      <c r="D41" s="322" t="s">
        <v>25</v>
      </c>
      <c r="E41" s="323" t="s">
        <v>319</v>
      </c>
      <c r="F41" s="324"/>
      <c r="G41" s="324"/>
      <c r="H41" s="325">
        <v>7.1210000000000102</v>
      </c>
      <c r="I41" s="324"/>
      <c r="J41" s="326" t="s">
        <v>320</v>
      </c>
      <c r="K41" s="324" t="s">
        <v>104</v>
      </c>
      <c r="L41" s="325">
        <v>10</v>
      </c>
      <c r="M41" s="349">
        <v>8.39</v>
      </c>
      <c r="N41" s="119">
        <v>83.9</v>
      </c>
      <c r="O41" s="327"/>
      <c r="P41" s="328" t="e">
        <v>#VALUE!</v>
      </c>
      <c r="Q41" s="329" t="e">
        <f t="shared" si="6"/>
        <v>#VALUE!</v>
      </c>
      <c r="R41" s="287">
        <v>0</v>
      </c>
      <c r="S41" s="287">
        <v>6.8881899999999998</v>
      </c>
      <c r="T41" s="329">
        <f t="shared" si="7"/>
        <v>68.881900000000002</v>
      </c>
      <c r="V41" s="324" t="s">
        <v>104</v>
      </c>
      <c r="W41" s="325">
        <v>0</v>
      </c>
      <c r="X41" s="287">
        <v>6.8881899999999998</v>
      </c>
      <c r="Y41" s="328">
        <f t="shared" si="0"/>
        <v>0</v>
      </c>
      <c r="Z41" s="18"/>
      <c r="AA41" s="76">
        <v>0</v>
      </c>
      <c r="AB41" s="77">
        <f t="shared" si="1"/>
        <v>0</v>
      </c>
      <c r="AC41" s="78">
        <v>0</v>
      </c>
      <c r="AD41" s="79">
        <f t="shared" si="2"/>
        <v>0</v>
      </c>
      <c r="AE41" s="123">
        <f t="shared" si="3"/>
        <v>0</v>
      </c>
    </row>
    <row r="42" spans="1:31" ht="60.75" thickBot="1" x14ac:dyDescent="0.3">
      <c r="A42" s="21"/>
      <c r="B42" s="320" t="s">
        <v>71</v>
      </c>
      <c r="C42" s="321" t="s">
        <v>312</v>
      </c>
      <c r="D42" s="322" t="s">
        <v>25</v>
      </c>
      <c r="E42" s="323" t="s">
        <v>190</v>
      </c>
      <c r="F42" s="324"/>
      <c r="G42" s="324"/>
      <c r="H42" s="325">
        <v>7.2440000000000504</v>
      </c>
      <c r="I42" s="324"/>
      <c r="J42" s="326" t="s">
        <v>191</v>
      </c>
      <c r="K42" s="324" t="s">
        <v>104</v>
      </c>
      <c r="L42" s="325">
        <v>1</v>
      </c>
      <c r="M42" s="326">
        <v>44.12</v>
      </c>
      <c r="N42" s="119">
        <v>44.12</v>
      </c>
      <c r="O42" s="327"/>
      <c r="P42" s="328" t="e">
        <v>#VALUE!</v>
      </c>
      <c r="Q42" s="329" t="e">
        <f t="shared" si="6"/>
        <v>#VALUE!</v>
      </c>
      <c r="R42" s="287">
        <v>0</v>
      </c>
      <c r="S42" s="287">
        <v>31.986999999999998</v>
      </c>
      <c r="T42" s="329">
        <f t="shared" si="7"/>
        <v>31.986999999999998</v>
      </c>
      <c r="V42" s="324" t="s">
        <v>104</v>
      </c>
      <c r="W42" s="325">
        <v>0</v>
      </c>
      <c r="X42" s="287">
        <v>31.986999999999998</v>
      </c>
      <c r="Y42" s="328">
        <f t="shared" si="0"/>
        <v>0</v>
      </c>
      <c r="Z42" s="18"/>
      <c r="AA42" s="76">
        <v>0</v>
      </c>
      <c r="AB42" s="77">
        <f t="shared" si="1"/>
        <v>0</v>
      </c>
      <c r="AC42" s="78">
        <v>0</v>
      </c>
      <c r="AD42" s="79">
        <f t="shared" si="2"/>
        <v>0</v>
      </c>
      <c r="AE42" s="123">
        <f t="shared" si="3"/>
        <v>0</v>
      </c>
    </row>
    <row r="43" spans="1:31" ht="45.75" thickBot="1" x14ac:dyDescent="0.3">
      <c r="A43" s="21"/>
      <c r="B43" s="320" t="s">
        <v>71</v>
      </c>
      <c r="C43" s="321" t="s">
        <v>312</v>
      </c>
      <c r="D43" s="322" t="s">
        <v>25</v>
      </c>
      <c r="E43" s="323" t="s">
        <v>192</v>
      </c>
      <c r="F43" s="324"/>
      <c r="G43" s="324"/>
      <c r="H43" s="325">
        <v>7.2450000000000498</v>
      </c>
      <c r="I43" s="324"/>
      <c r="J43" s="326" t="s">
        <v>193</v>
      </c>
      <c r="K43" s="324" t="s">
        <v>139</v>
      </c>
      <c r="L43" s="325">
        <v>13</v>
      </c>
      <c r="M43" s="326">
        <v>18.93</v>
      </c>
      <c r="N43" s="119">
        <v>246.09</v>
      </c>
      <c r="O43" s="327"/>
      <c r="P43" s="328" t="e">
        <v>#VALUE!</v>
      </c>
      <c r="Q43" s="329" t="e">
        <f t="shared" si="6"/>
        <v>#VALUE!</v>
      </c>
      <c r="R43" s="287">
        <v>0</v>
      </c>
      <c r="S43" s="287">
        <v>13.72425</v>
      </c>
      <c r="T43" s="329">
        <f t="shared" si="7"/>
        <v>178.41524999999999</v>
      </c>
      <c r="V43" s="324" t="s">
        <v>139</v>
      </c>
      <c r="W43" s="325">
        <v>0</v>
      </c>
      <c r="X43" s="287">
        <v>13.72425</v>
      </c>
      <c r="Y43" s="328">
        <f t="shared" si="0"/>
        <v>0</v>
      </c>
      <c r="Z43" s="18"/>
      <c r="AA43" s="76">
        <v>0</v>
      </c>
      <c r="AB43" s="77">
        <f t="shared" si="1"/>
        <v>0</v>
      </c>
      <c r="AC43" s="78">
        <v>0</v>
      </c>
      <c r="AD43" s="79">
        <f t="shared" si="2"/>
        <v>0</v>
      </c>
      <c r="AE43" s="123">
        <f t="shared" si="3"/>
        <v>0</v>
      </c>
    </row>
    <row r="44" spans="1:31" ht="45.75" thickBot="1" x14ac:dyDescent="0.3">
      <c r="A44" s="21"/>
      <c r="B44" s="320" t="s">
        <v>71</v>
      </c>
      <c r="C44" s="321" t="s">
        <v>312</v>
      </c>
      <c r="D44" s="322" t="s">
        <v>25</v>
      </c>
      <c r="E44" s="323" t="s">
        <v>335</v>
      </c>
      <c r="F44" s="324"/>
      <c r="G44" s="324"/>
      <c r="H44" s="325">
        <v>7.24800000000005</v>
      </c>
      <c r="I44" s="324"/>
      <c r="J44" s="326" t="s">
        <v>336</v>
      </c>
      <c r="K44" s="324" t="s">
        <v>139</v>
      </c>
      <c r="L44" s="325">
        <v>1</v>
      </c>
      <c r="M44" s="326">
        <v>114.45</v>
      </c>
      <c r="N44" s="119">
        <v>114.45</v>
      </c>
      <c r="O44" s="327"/>
      <c r="P44" s="328" t="e">
        <v>#VALUE!</v>
      </c>
      <c r="Q44" s="329" t="e">
        <f t="shared" si="6"/>
        <v>#VALUE!</v>
      </c>
      <c r="R44" s="287">
        <v>0</v>
      </c>
      <c r="S44" s="287">
        <v>82.976249999999993</v>
      </c>
      <c r="T44" s="329">
        <f t="shared" si="7"/>
        <v>82.976249999999993</v>
      </c>
      <c r="V44" s="324" t="s">
        <v>139</v>
      </c>
      <c r="W44" s="325">
        <v>0</v>
      </c>
      <c r="X44" s="287">
        <v>82.976249999999993</v>
      </c>
      <c r="Y44" s="328">
        <f t="shared" si="0"/>
        <v>0</v>
      </c>
      <c r="Z44" s="18"/>
      <c r="AA44" s="76">
        <v>0</v>
      </c>
      <c r="AB44" s="77">
        <f t="shared" si="1"/>
        <v>0</v>
      </c>
      <c r="AC44" s="78">
        <v>0</v>
      </c>
      <c r="AD44" s="79">
        <f t="shared" si="2"/>
        <v>0</v>
      </c>
      <c r="AE44" s="123">
        <f t="shared" si="3"/>
        <v>0</v>
      </c>
    </row>
    <row r="45" spans="1:31" ht="30.75" thickBot="1" x14ac:dyDescent="0.3">
      <c r="A45" s="21"/>
      <c r="B45" s="320" t="s">
        <v>71</v>
      </c>
      <c r="C45" s="321" t="s">
        <v>312</v>
      </c>
      <c r="D45" s="322" t="s">
        <v>25</v>
      </c>
      <c r="E45" s="323" t="s">
        <v>337</v>
      </c>
      <c r="F45" s="324"/>
      <c r="G45" s="324"/>
      <c r="H45" s="325">
        <v>7.2530000000000499</v>
      </c>
      <c r="I45" s="324"/>
      <c r="J45" s="326" t="s">
        <v>338</v>
      </c>
      <c r="K45" s="324" t="s">
        <v>79</v>
      </c>
      <c r="L45" s="325">
        <v>20</v>
      </c>
      <c r="M45" s="326">
        <v>20.13</v>
      </c>
      <c r="N45" s="119">
        <v>402.6</v>
      </c>
      <c r="O45" s="327"/>
      <c r="P45" s="328" t="e">
        <v>#VALUE!</v>
      </c>
      <c r="Q45" s="329" t="e">
        <f t="shared" si="6"/>
        <v>#VALUE!</v>
      </c>
      <c r="R45" s="287">
        <v>0</v>
      </c>
      <c r="S45" s="287">
        <v>14.594249999999999</v>
      </c>
      <c r="T45" s="329">
        <f t="shared" si="7"/>
        <v>291.88499999999999</v>
      </c>
      <c r="V45" s="324" t="s">
        <v>79</v>
      </c>
      <c r="W45" s="325">
        <v>0</v>
      </c>
      <c r="X45" s="287">
        <v>14.594249999999999</v>
      </c>
      <c r="Y45" s="328">
        <f t="shared" si="0"/>
        <v>0</v>
      </c>
      <c r="Z45" s="18"/>
      <c r="AA45" s="76">
        <v>0</v>
      </c>
      <c r="AB45" s="77">
        <f t="shared" si="1"/>
        <v>0</v>
      </c>
      <c r="AC45" s="78">
        <v>0</v>
      </c>
      <c r="AD45" s="79">
        <f t="shared" si="2"/>
        <v>0</v>
      </c>
      <c r="AE45" s="123">
        <f t="shared" si="3"/>
        <v>0</v>
      </c>
    </row>
    <row r="46" spans="1:31" ht="31.5" thickBot="1" x14ac:dyDescent="0.3">
      <c r="A46" s="21"/>
      <c r="B46" s="320" t="s">
        <v>71</v>
      </c>
      <c r="C46" s="321" t="s">
        <v>312</v>
      </c>
      <c r="D46" s="322" t="s">
        <v>25</v>
      </c>
      <c r="E46" s="323" t="s">
        <v>455</v>
      </c>
      <c r="F46" s="324"/>
      <c r="G46" s="324"/>
      <c r="H46" s="325">
        <v>7.3159999999999998</v>
      </c>
      <c r="I46" s="324"/>
      <c r="J46" s="326" t="s">
        <v>379</v>
      </c>
      <c r="K46" s="324" t="s">
        <v>380</v>
      </c>
      <c r="L46" s="325">
        <v>1</v>
      </c>
      <c r="M46" s="349">
        <v>400</v>
      </c>
      <c r="N46" s="119">
        <v>400</v>
      </c>
      <c r="O46" s="327"/>
      <c r="P46" s="328" t="e">
        <v>#VALUE!</v>
      </c>
      <c r="Q46" s="329">
        <f t="shared" si="6"/>
        <v>400</v>
      </c>
      <c r="R46" s="287" t="s">
        <v>381</v>
      </c>
      <c r="S46" s="287" t="s">
        <v>381</v>
      </c>
      <c r="T46" s="329">
        <f t="shared" si="7"/>
        <v>400</v>
      </c>
      <c r="V46" s="324" t="s">
        <v>380</v>
      </c>
      <c r="W46" s="325">
        <v>0</v>
      </c>
      <c r="X46" s="287" t="s">
        <v>381</v>
      </c>
      <c r="Y46" s="328">
        <v>400</v>
      </c>
      <c r="Z46" s="18"/>
      <c r="AA46" s="76">
        <v>0</v>
      </c>
      <c r="AB46" s="77">
        <f t="shared" si="1"/>
        <v>0</v>
      </c>
      <c r="AC46" s="78">
        <v>0</v>
      </c>
      <c r="AD46" s="79">
        <f t="shared" si="2"/>
        <v>0</v>
      </c>
      <c r="AE46" s="123">
        <f t="shared" si="3"/>
        <v>0</v>
      </c>
    </row>
    <row r="47" spans="1:31" ht="31.5" thickBot="1" x14ac:dyDescent="0.3">
      <c r="A47" s="21"/>
      <c r="B47" s="320" t="s">
        <v>71</v>
      </c>
      <c r="C47" s="321" t="s">
        <v>312</v>
      </c>
      <c r="D47" s="322" t="s">
        <v>25</v>
      </c>
      <c r="E47" s="323" t="s">
        <v>456</v>
      </c>
      <c r="F47" s="324"/>
      <c r="G47" s="324"/>
      <c r="H47" s="325">
        <v>7.3170000000000002</v>
      </c>
      <c r="I47" s="324"/>
      <c r="J47" s="326" t="s">
        <v>379</v>
      </c>
      <c r="K47" s="324" t="s">
        <v>380</v>
      </c>
      <c r="L47" s="325">
        <v>1</v>
      </c>
      <c r="M47" s="349">
        <v>150</v>
      </c>
      <c r="N47" s="119">
        <v>150</v>
      </c>
      <c r="O47" s="327"/>
      <c r="P47" s="328" t="e">
        <v>#VALUE!</v>
      </c>
      <c r="Q47" s="329">
        <f t="shared" si="6"/>
        <v>150</v>
      </c>
      <c r="R47" s="287" t="s">
        <v>381</v>
      </c>
      <c r="S47" s="287" t="s">
        <v>381</v>
      </c>
      <c r="T47" s="329">
        <f t="shared" si="7"/>
        <v>150</v>
      </c>
      <c r="V47" s="324" t="s">
        <v>380</v>
      </c>
      <c r="W47" s="325">
        <v>0</v>
      </c>
      <c r="X47" s="287" t="s">
        <v>381</v>
      </c>
      <c r="Y47" s="328">
        <v>150</v>
      </c>
      <c r="Z47" s="18"/>
      <c r="AA47" s="76">
        <v>0</v>
      </c>
      <c r="AB47" s="77">
        <f t="shared" si="1"/>
        <v>0</v>
      </c>
      <c r="AC47" s="78">
        <v>0</v>
      </c>
      <c r="AD47" s="79">
        <f t="shared" si="2"/>
        <v>0</v>
      </c>
      <c r="AE47" s="123">
        <f t="shared" si="3"/>
        <v>0</v>
      </c>
    </row>
    <row r="48" spans="1:31" ht="16.5" thickBot="1" x14ac:dyDescent="0.3">
      <c r="A48" s="15"/>
      <c r="B48" s="85" t="s">
        <v>71</v>
      </c>
      <c r="C48" s="88" t="s">
        <v>341</v>
      </c>
      <c r="D48" s="87" t="s">
        <v>378</v>
      </c>
      <c r="E48" s="88"/>
      <c r="F48" s="350"/>
      <c r="G48" s="350"/>
      <c r="H48" s="89"/>
      <c r="I48" s="350"/>
      <c r="J48" s="88"/>
      <c r="K48" s="90"/>
      <c r="L48" s="325"/>
      <c r="M48" s="91"/>
      <c r="N48" s="119"/>
      <c r="O48" s="327"/>
      <c r="P48" s="347"/>
      <c r="Q48" s="348"/>
      <c r="R48" s="348"/>
      <c r="S48" s="348"/>
      <c r="T48" s="348"/>
      <c r="V48" s="90"/>
      <c r="W48" s="325"/>
      <c r="X48" s="656"/>
      <c r="Y48" s="328">
        <f t="shared" si="0"/>
        <v>0</v>
      </c>
      <c r="Z48" s="18"/>
      <c r="AA48" s="76">
        <v>0</v>
      </c>
      <c r="AB48" s="77">
        <f t="shared" si="1"/>
        <v>0</v>
      </c>
      <c r="AC48" s="78">
        <v>0</v>
      </c>
      <c r="AD48" s="79">
        <f t="shared" si="2"/>
        <v>0</v>
      </c>
      <c r="AE48" s="123">
        <f t="shared" si="3"/>
        <v>0</v>
      </c>
    </row>
    <row r="49" spans="1:31" ht="105.75" thickBot="1" x14ac:dyDescent="0.3">
      <c r="A49" s="15"/>
      <c r="B49" s="85" t="s">
        <v>71</v>
      </c>
      <c r="C49" s="88" t="s">
        <v>341</v>
      </c>
      <c r="D49" s="87" t="s">
        <v>25</v>
      </c>
      <c r="E49" s="97" t="s">
        <v>344</v>
      </c>
      <c r="F49" s="324"/>
      <c r="G49" s="324"/>
      <c r="H49" s="89">
        <v>11</v>
      </c>
      <c r="I49" s="324"/>
      <c r="J49" s="113" t="s">
        <v>345</v>
      </c>
      <c r="K49" s="324" t="s">
        <v>311</v>
      </c>
      <c r="L49" s="402">
        <v>1</v>
      </c>
      <c r="M49" s="114">
        <v>1212.5</v>
      </c>
      <c r="N49" s="93">
        <v>1212.5</v>
      </c>
      <c r="O49" s="327"/>
      <c r="P49" s="328" t="e">
        <v>#VALUE!</v>
      </c>
      <c r="Q49" s="329" t="e">
        <f t="shared" ref="Q49:Q67" si="8">IF(J49="PROV SUM",N49,L49*P49)</f>
        <v>#VALUE!</v>
      </c>
      <c r="R49" s="287">
        <v>0</v>
      </c>
      <c r="S49" s="287">
        <v>1074.8812499999999</v>
      </c>
      <c r="T49" s="329">
        <f t="shared" ref="T49:T67" si="9">IF(J49="SC024",N49,IF(ISERROR(S49),"",IF(J49="PROV SUM",N49,L49*S49)))</f>
        <v>1074.8812499999999</v>
      </c>
      <c r="V49" s="324" t="s">
        <v>311</v>
      </c>
      <c r="W49" s="325">
        <v>0</v>
      </c>
      <c r="X49" s="287">
        <v>1074.8812499999999</v>
      </c>
      <c r="Y49" s="328">
        <f t="shared" si="0"/>
        <v>0</v>
      </c>
      <c r="Z49" s="18"/>
      <c r="AA49" s="76">
        <v>0</v>
      </c>
      <c r="AB49" s="77">
        <f t="shared" si="1"/>
        <v>0</v>
      </c>
      <c r="AC49" s="78">
        <v>0</v>
      </c>
      <c r="AD49" s="79">
        <f t="shared" si="2"/>
        <v>0</v>
      </c>
      <c r="AE49" s="123">
        <f t="shared" si="3"/>
        <v>0</v>
      </c>
    </row>
    <row r="50" spans="1:31" ht="105.75" thickBot="1" x14ac:dyDescent="0.3">
      <c r="A50" s="15"/>
      <c r="B50" s="85" t="s">
        <v>71</v>
      </c>
      <c r="C50" s="88" t="s">
        <v>341</v>
      </c>
      <c r="D50" s="87" t="s">
        <v>25</v>
      </c>
      <c r="E50" s="88" t="s">
        <v>350</v>
      </c>
      <c r="F50" s="350"/>
      <c r="G50" s="350"/>
      <c r="H50" s="89">
        <v>13</v>
      </c>
      <c r="I50" s="350"/>
      <c r="J50" s="88" t="s">
        <v>351</v>
      </c>
      <c r="K50" s="90" t="s">
        <v>311</v>
      </c>
      <c r="L50" s="402">
        <v>2</v>
      </c>
      <c r="M50" s="91">
        <v>222.2</v>
      </c>
      <c r="N50" s="93">
        <v>444.4</v>
      </c>
      <c r="O50" s="327"/>
      <c r="P50" s="328" t="e">
        <v>#VALUE!</v>
      </c>
      <c r="Q50" s="329" t="e">
        <f t="shared" si="8"/>
        <v>#VALUE!</v>
      </c>
      <c r="R50" s="287">
        <v>0</v>
      </c>
      <c r="S50" s="287">
        <v>196.98029999999997</v>
      </c>
      <c r="T50" s="329">
        <f t="shared" si="9"/>
        <v>393.96059999999994</v>
      </c>
      <c r="V50" s="90" t="s">
        <v>311</v>
      </c>
      <c r="W50" s="325">
        <v>0</v>
      </c>
      <c r="X50" s="287">
        <v>196.98029999999997</v>
      </c>
      <c r="Y50" s="328">
        <f t="shared" si="0"/>
        <v>0</v>
      </c>
      <c r="Z50" s="18"/>
      <c r="AA50" s="76">
        <v>0</v>
      </c>
      <c r="AB50" s="77">
        <f t="shared" si="1"/>
        <v>0</v>
      </c>
      <c r="AC50" s="78">
        <v>0</v>
      </c>
      <c r="AD50" s="79">
        <f t="shared" si="2"/>
        <v>0</v>
      </c>
      <c r="AE50" s="123">
        <f t="shared" si="3"/>
        <v>0</v>
      </c>
    </row>
    <row r="51" spans="1:31" ht="105.75" thickBot="1" x14ac:dyDescent="0.3">
      <c r="A51" s="15"/>
      <c r="B51" s="85" t="s">
        <v>71</v>
      </c>
      <c r="C51" s="88" t="s">
        <v>341</v>
      </c>
      <c r="D51" s="87" t="s">
        <v>25</v>
      </c>
      <c r="E51" s="88" t="s">
        <v>356</v>
      </c>
      <c r="F51" s="350"/>
      <c r="G51" s="350"/>
      <c r="H51" s="89">
        <v>27</v>
      </c>
      <c r="I51" s="350"/>
      <c r="J51" s="88" t="s">
        <v>357</v>
      </c>
      <c r="K51" s="90" t="s">
        <v>311</v>
      </c>
      <c r="L51" s="402">
        <v>1</v>
      </c>
      <c r="M51" s="91">
        <v>22.53</v>
      </c>
      <c r="N51" s="93">
        <v>22.53</v>
      </c>
      <c r="O51" s="327"/>
      <c r="P51" s="328" t="e">
        <v>#VALUE!</v>
      </c>
      <c r="Q51" s="329" t="e">
        <f t="shared" si="8"/>
        <v>#VALUE!</v>
      </c>
      <c r="R51" s="287">
        <v>0</v>
      </c>
      <c r="S51" s="287">
        <v>19.150500000000001</v>
      </c>
      <c r="T51" s="329">
        <f t="shared" si="9"/>
        <v>19.150500000000001</v>
      </c>
      <c r="V51" s="90" t="s">
        <v>311</v>
      </c>
      <c r="W51" s="325">
        <v>0</v>
      </c>
      <c r="X51" s="287">
        <v>19.150500000000001</v>
      </c>
      <c r="Y51" s="328">
        <f>W51*X51</f>
        <v>0</v>
      </c>
      <c r="Z51" s="18"/>
      <c r="AA51" s="76">
        <v>0</v>
      </c>
      <c r="AB51" s="77">
        <f t="shared" si="1"/>
        <v>0</v>
      </c>
      <c r="AC51" s="78">
        <v>0</v>
      </c>
      <c r="AD51" s="79">
        <f t="shared" si="2"/>
        <v>0</v>
      </c>
      <c r="AE51" s="123">
        <f t="shared" si="3"/>
        <v>0</v>
      </c>
    </row>
    <row r="52" spans="1:31" ht="120.75" thickBot="1" x14ac:dyDescent="0.3">
      <c r="A52" s="15"/>
      <c r="B52" s="85" t="s">
        <v>71</v>
      </c>
      <c r="C52" s="88" t="s">
        <v>341</v>
      </c>
      <c r="D52" s="87" t="s">
        <v>25</v>
      </c>
      <c r="E52" s="88" t="s">
        <v>358</v>
      </c>
      <c r="F52" s="350"/>
      <c r="G52" s="350"/>
      <c r="H52" s="89">
        <v>41</v>
      </c>
      <c r="I52" s="350"/>
      <c r="J52" s="88" t="s">
        <v>359</v>
      </c>
      <c r="K52" s="90" t="s">
        <v>311</v>
      </c>
      <c r="L52" s="402">
        <v>1</v>
      </c>
      <c r="M52" s="91">
        <v>29.34</v>
      </c>
      <c r="N52" s="93">
        <v>29.34</v>
      </c>
      <c r="O52" s="327"/>
      <c r="P52" s="328" t="e">
        <v>#VALUE!</v>
      </c>
      <c r="Q52" s="329" t="e">
        <f t="shared" si="8"/>
        <v>#VALUE!</v>
      </c>
      <c r="R52" s="287">
        <v>0</v>
      </c>
      <c r="S52" s="287">
        <v>24.939</v>
      </c>
      <c r="T52" s="329">
        <f t="shared" si="9"/>
        <v>24.939</v>
      </c>
      <c r="V52" s="90" t="s">
        <v>311</v>
      </c>
      <c r="W52" s="325">
        <v>0</v>
      </c>
      <c r="X52" s="287">
        <v>24.939</v>
      </c>
      <c r="Y52" s="328">
        <f t="shared" ref="Y52:Y62" si="10">W52*X52</f>
        <v>0</v>
      </c>
      <c r="Z52" s="18"/>
      <c r="AA52" s="76">
        <v>0</v>
      </c>
      <c r="AB52" s="77">
        <f t="shared" si="1"/>
        <v>0</v>
      </c>
      <c r="AC52" s="78">
        <v>0</v>
      </c>
      <c r="AD52" s="79">
        <f t="shared" si="2"/>
        <v>0</v>
      </c>
      <c r="AE52" s="123">
        <f t="shared" si="3"/>
        <v>0</v>
      </c>
    </row>
    <row r="53" spans="1:31" ht="105.75" thickBot="1" x14ac:dyDescent="0.3">
      <c r="A53" s="15"/>
      <c r="B53" s="85" t="s">
        <v>71</v>
      </c>
      <c r="C53" s="88" t="s">
        <v>341</v>
      </c>
      <c r="D53" s="87" t="s">
        <v>25</v>
      </c>
      <c r="E53" s="88" t="s">
        <v>360</v>
      </c>
      <c r="F53" s="350"/>
      <c r="G53" s="350"/>
      <c r="H53" s="89">
        <v>43</v>
      </c>
      <c r="I53" s="350"/>
      <c r="J53" s="88" t="s">
        <v>361</v>
      </c>
      <c r="K53" s="90" t="s">
        <v>311</v>
      </c>
      <c r="L53" s="402">
        <v>1</v>
      </c>
      <c r="M53" s="91">
        <v>20.399999999999999</v>
      </c>
      <c r="N53" s="93">
        <v>20.399999999999999</v>
      </c>
      <c r="O53" s="327"/>
      <c r="P53" s="328" t="e">
        <v>#VALUE!</v>
      </c>
      <c r="Q53" s="329" t="e">
        <f t="shared" si="8"/>
        <v>#VALUE!</v>
      </c>
      <c r="R53" s="287">
        <v>0</v>
      </c>
      <c r="S53" s="287">
        <v>17.34</v>
      </c>
      <c r="T53" s="329">
        <f t="shared" si="9"/>
        <v>17.34</v>
      </c>
      <c r="V53" s="90" t="s">
        <v>311</v>
      </c>
      <c r="W53" s="325">
        <v>0</v>
      </c>
      <c r="X53" s="503">
        <v>17.34</v>
      </c>
      <c r="Y53" s="328">
        <f t="shared" si="10"/>
        <v>0</v>
      </c>
      <c r="Z53" s="18"/>
      <c r="AA53" s="76">
        <v>0</v>
      </c>
      <c r="AB53" s="77">
        <f t="shared" ref="AB53:AB67" si="11">Y53*AA53</f>
        <v>0</v>
      </c>
      <c r="AC53" s="78">
        <v>0</v>
      </c>
      <c r="AD53" s="79">
        <f t="shared" ref="AD53:AD67" si="12">Y53*AC53</f>
        <v>0</v>
      </c>
      <c r="AE53" s="123">
        <f t="shared" si="3"/>
        <v>0</v>
      </c>
    </row>
    <row r="54" spans="1:31" ht="105.75" thickBot="1" x14ac:dyDescent="0.3">
      <c r="A54" s="15"/>
      <c r="B54" s="85" t="s">
        <v>71</v>
      </c>
      <c r="C54" s="88" t="s">
        <v>341</v>
      </c>
      <c r="D54" s="87" t="s">
        <v>25</v>
      </c>
      <c r="E54" s="88" t="s">
        <v>362</v>
      </c>
      <c r="F54" s="350"/>
      <c r="G54" s="350"/>
      <c r="H54" s="89">
        <v>44</v>
      </c>
      <c r="I54" s="350"/>
      <c r="J54" s="88" t="s">
        <v>363</v>
      </c>
      <c r="K54" s="90" t="s">
        <v>311</v>
      </c>
      <c r="L54" s="402">
        <v>1</v>
      </c>
      <c r="M54" s="91">
        <v>35.86</v>
      </c>
      <c r="N54" s="93">
        <v>35.86</v>
      </c>
      <c r="O54" s="327"/>
      <c r="P54" s="328" t="e">
        <v>#VALUE!</v>
      </c>
      <c r="Q54" s="329" t="e">
        <f t="shared" si="8"/>
        <v>#VALUE!</v>
      </c>
      <c r="R54" s="287">
        <v>0</v>
      </c>
      <c r="S54" s="287">
        <v>30.480999999999998</v>
      </c>
      <c r="T54" s="329">
        <f t="shared" si="9"/>
        <v>30.480999999999998</v>
      </c>
      <c r="V54" s="90" t="s">
        <v>311</v>
      </c>
      <c r="W54" s="325">
        <v>0</v>
      </c>
      <c r="X54" s="503">
        <v>30.480999999999998</v>
      </c>
      <c r="Y54" s="328">
        <f t="shared" si="10"/>
        <v>0</v>
      </c>
      <c r="Z54" s="18"/>
      <c r="AA54" s="76">
        <v>0</v>
      </c>
      <c r="AB54" s="77">
        <f t="shared" si="11"/>
        <v>0</v>
      </c>
      <c r="AC54" s="78">
        <v>0</v>
      </c>
      <c r="AD54" s="79">
        <f t="shared" si="12"/>
        <v>0</v>
      </c>
      <c r="AE54" s="123">
        <f t="shared" si="3"/>
        <v>0</v>
      </c>
    </row>
    <row r="55" spans="1:31" ht="45.75" thickBot="1" x14ac:dyDescent="0.3">
      <c r="A55" s="15"/>
      <c r="B55" s="85" t="s">
        <v>71</v>
      </c>
      <c r="C55" s="88" t="s">
        <v>341</v>
      </c>
      <c r="D55" s="87" t="s">
        <v>25</v>
      </c>
      <c r="E55" s="88" t="s">
        <v>364</v>
      </c>
      <c r="F55" s="350"/>
      <c r="G55" s="350"/>
      <c r="H55" s="89">
        <v>93</v>
      </c>
      <c r="I55" s="350"/>
      <c r="J55" s="88" t="s">
        <v>365</v>
      </c>
      <c r="K55" s="90" t="s">
        <v>311</v>
      </c>
      <c r="L55" s="402">
        <v>1</v>
      </c>
      <c r="M55" s="91">
        <v>550</v>
      </c>
      <c r="N55" s="93">
        <v>550</v>
      </c>
      <c r="O55" s="327"/>
      <c r="P55" s="328" t="e">
        <v>#VALUE!</v>
      </c>
      <c r="Q55" s="329" t="e">
        <f t="shared" si="8"/>
        <v>#VALUE!</v>
      </c>
      <c r="R55" s="287">
        <v>0</v>
      </c>
      <c r="S55" s="287">
        <v>440</v>
      </c>
      <c r="T55" s="329">
        <f t="shared" si="9"/>
        <v>440</v>
      </c>
      <c r="V55" s="90" t="s">
        <v>311</v>
      </c>
      <c r="W55" s="325">
        <v>0</v>
      </c>
      <c r="X55" s="503">
        <v>440</v>
      </c>
      <c r="Y55" s="328">
        <f t="shared" si="10"/>
        <v>0</v>
      </c>
      <c r="Z55" s="18"/>
      <c r="AA55" s="76">
        <v>0</v>
      </c>
      <c r="AB55" s="77">
        <f t="shared" si="11"/>
        <v>0</v>
      </c>
      <c r="AC55" s="78">
        <v>0</v>
      </c>
      <c r="AD55" s="79">
        <f t="shared" si="12"/>
        <v>0</v>
      </c>
      <c r="AE55" s="123">
        <f t="shared" si="3"/>
        <v>0</v>
      </c>
    </row>
    <row r="56" spans="1:31" ht="45.75" thickBot="1" x14ac:dyDescent="0.3">
      <c r="A56" s="15"/>
      <c r="B56" s="85" t="s">
        <v>71</v>
      </c>
      <c r="C56" s="88" t="s">
        <v>341</v>
      </c>
      <c r="D56" s="87" t="s">
        <v>25</v>
      </c>
      <c r="E56" s="88" t="s">
        <v>352</v>
      </c>
      <c r="F56" s="350"/>
      <c r="G56" s="350"/>
      <c r="H56" s="89">
        <v>104</v>
      </c>
      <c r="I56" s="350"/>
      <c r="J56" s="88" t="s">
        <v>353</v>
      </c>
      <c r="K56" s="90" t="s">
        <v>311</v>
      </c>
      <c r="L56" s="402">
        <v>2</v>
      </c>
      <c r="M56" s="91">
        <v>3.44</v>
      </c>
      <c r="N56" s="93">
        <v>6.88</v>
      </c>
      <c r="O56" s="327"/>
      <c r="P56" s="328" t="e">
        <v>#VALUE!</v>
      </c>
      <c r="Q56" s="329" t="e">
        <f t="shared" si="8"/>
        <v>#VALUE!</v>
      </c>
      <c r="R56" s="287">
        <v>0</v>
      </c>
      <c r="S56" s="287">
        <v>3.0495599999999996</v>
      </c>
      <c r="T56" s="329">
        <f t="shared" si="9"/>
        <v>6.0991199999999992</v>
      </c>
      <c r="V56" s="90" t="s">
        <v>311</v>
      </c>
      <c r="W56" s="325">
        <v>0</v>
      </c>
      <c r="X56" s="503">
        <v>3.0495599999999996</v>
      </c>
      <c r="Y56" s="328">
        <f t="shared" si="10"/>
        <v>0</v>
      </c>
      <c r="Z56" s="18"/>
      <c r="AA56" s="76">
        <v>0</v>
      </c>
      <c r="AB56" s="77">
        <f t="shared" si="11"/>
        <v>0</v>
      </c>
      <c r="AC56" s="78">
        <v>0</v>
      </c>
      <c r="AD56" s="79">
        <f t="shared" si="12"/>
        <v>0</v>
      </c>
      <c r="AE56" s="123">
        <f t="shared" si="3"/>
        <v>0</v>
      </c>
    </row>
    <row r="57" spans="1:31" ht="90.75" thickBot="1" x14ac:dyDescent="0.3">
      <c r="A57" s="21"/>
      <c r="B57" s="85" t="s">
        <v>71</v>
      </c>
      <c r="C57" s="88" t="s">
        <v>341</v>
      </c>
      <c r="D57" s="87" t="s">
        <v>25</v>
      </c>
      <c r="E57" s="88" t="s">
        <v>366</v>
      </c>
      <c r="F57" s="324"/>
      <c r="G57" s="324"/>
      <c r="H57" s="89">
        <v>115</v>
      </c>
      <c r="I57" s="324"/>
      <c r="J57" s="88" t="s">
        <v>367</v>
      </c>
      <c r="K57" s="90" t="s">
        <v>311</v>
      </c>
      <c r="L57" s="402">
        <v>3</v>
      </c>
      <c r="M57" s="91">
        <v>70.11</v>
      </c>
      <c r="N57" s="93">
        <v>210.32999999999998</v>
      </c>
      <c r="O57" s="327"/>
      <c r="P57" s="328" t="e">
        <v>#VALUE!</v>
      </c>
      <c r="Q57" s="329" t="e">
        <f t="shared" si="8"/>
        <v>#VALUE!</v>
      </c>
      <c r="R57" s="287">
        <v>0</v>
      </c>
      <c r="S57" s="287">
        <v>56.088000000000001</v>
      </c>
      <c r="T57" s="329">
        <f t="shared" si="9"/>
        <v>168.26400000000001</v>
      </c>
      <c r="V57" s="90" t="s">
        <v>311</v>
      </c>
      <c r="W57" s="325">
        <v>0</v>
      </c>
      <c r="X57" s="503">
        <v>56.088000000000001</v>
      </c>
      <c r="Y57" s="328">
        <f t="shared" si="10"/>
        <v>0</v>
      </c>
      <c r="Z57" s="18"/>
      <c r="AA57" s="76">
        <v>0</v>
      </c>
      <c r="AB57" s="77">
        <f t="shared" si="11"/>
        <v>0</v>
      </c>
      <c r="AC57" s="78">
        <v>0</v>
      </c>
      <c r="AD57" s="79">
        <f t="shared" si="12"/>
        <v>0</v>
      </c>
      <c r="AE57" s="123">
        <f t="shared" si="3"/>
        <v>0</v>
      </c>
    </row>
    <row r="58" spans="1:31" ht="90.75" thickBot="1" x14ac:dyDescent="0.3">
      <c r="A58" s="21"/>
      <c r="B58" s="85" t="s">
        <v>71</v>
      </c>
      <c r="C58" s="88" t="s">
        <v>341</v>
      </c>
      <c r="D58" s="87" t="s">
        <v>25</v>
      </c>
      <c r="E58" s="88" t="s">
        <v>368</v>
      </c>
      <c r="F58" s="324"/>
      <c r="G58" s="324"/>
      <c r="H58" s="89">
        <v>126</v>
      </c>
      <c r="I58" s="324"/>
      <c r="J58" s="88" t="s">
        <v>369</v>
      </c>
      <c r="K58" s="90" t="s">
        <v>311</v>
      </c>
      <c r="L58" s="402">
        <v>1</v>
      </c>
      <c r="M58" s="91">
        <v>300</v>
      </c>
      <c r="N58" s="93">
        <v>300</v>
      </c>
      <c r="O58" s="327"/>
      <c r="P58" s="328" t="e">
        <v>#VALUE!</v>
      </c>
      <c r="Q58" s="329" t="e">
        <f t="shared" si="8"/>
        <v>#VALUE!</v>
      </c>
      <c r="R58" s="287">
        <v>0</v>
      </c>
      <c r="S58" s="287">
        <v>240</v>
      </c>
      <c r="T58" s="329">
        <f t="shared" si="9"/>
        <v>240</v>
      </c>
      <c r="V58" s="90" t="s">
        <v>311</v>
      </c>
      <c r="W58" s="325">
        <v>0</v>
      </c>
      <c r="X58" s="503">
        <v>240</v>
      </c>
      <c r="Y58" s="328">
        <f t="shared" si="10"/>
        <v>0</v>
      </c>
      <c r="Z58" s="18"/>
      <c r="AA58" s="76">
        <v>0</v>
      </c>
      <c r="AB58" s="77">
        <f t="shared" si="11"/>
        <v>0</v>
      </c>
      <c r="AC58" s="78">
        <v>0</v>
      </c>
      <c r="AD58" s="79">
        <f t="shared" si="12"/>
        <v>0</v>
      </c>
      <c r="AE58" s="123">
        <f t="shared" si="3"/>
        <v>0</v>
      </c>
    </row>
    <row r="59" spans="1:31" ht="16.5" thickBot="1" x14ac:dyDescent="0.3">
      <c r="A59" s="21"/>
      <c r="B59" s="85" t="s">
        <v>71</v>
      </c>
      <c r="C59" s="88" t="s">
        <v>341</v>
      </c>
      <c r="D59" s="87" t="s">
        <v>25</v>
      </c>
      <c r="E59" s="94"/>
      <c r="F59" s="324"/>
      <c r="G59" s="324"/>
      <c r="H59" s="89">
        <v>175</v>
      </c>
      <c r="I59" s="324"/>
      <c r="J59" s="95" t="s">
        <v>355</v>
      </c>
      <c r="K59" s="90" t="s">
        <v>311</v>
      </c>
      <c r="L59" s="402">
        <v>2</v>
      </c>
      <c r="M59" s="91">
        <v>9.81</v>
      </c>
      <c r="N59" s="93">
        <v>19.62</v>
      </c>
      <c r="O59" s="327"/>
      <c r="P59" s="328" t="e">
        <v>#VALUE!</v>
      </c>
      <c r="Q59" s="329" t="e">
        <f t="shared" si="8"/>
        <v>#VALUE!</v>
      </c>
      <c r="R59" s="287">
        <v>0</v>
      </c>
      <c r="S59" s="287">
        <v>8.6965649999999997</v>
      </c>
      <c r="T59" s="329">
        <f t="shared" si="9"/>
        <v>17.393129999999999</v>
      </c>
      <c r="V59" s="90" t="s">
        <v>311</v>
      </c>
      <c r="W59" s="325">
        <v>0</v>
      </c>
      <c r="X59" s="503">
        <v>8.6965649999999997</v>
      </c>
      <c r="Y59" s="328">
        <f t="shared" si="10"/>
        <v>0</v>
      </c>
      <c r="Z59" s="18"/>
      <c r="AA59" s="76">
        <v>0</v>
      </c>
      <c r="AB59" s="77">
        <f t="shared" si="11"/>
        <v>0</v>
      </c>
      <c r="AC59" s="78">
        <v>0</v>
      </c>
      <c r="AD59" s="79">
        <f t="shared" si="12"/>
        <v>0</v>
      </c>
      <c r="AE59" s="123">
        <f t="shared" si="3"/>
        <v>0</v>
      </c>
    </row>
    <row r="60" spans="1:31" ht="76.5" thickBot="1" x14ac:dyDescent="0.3">
      <c r="A60" s="21"/>
      <c r="B60" s="85" t="s">
        <v>71</v>
      </c>
      <c r="C60" s="88" t="s">
        <v>341</v>
      </c>
      <c r="D60" s="87" t="s">
        <v>25</v>
      </c>
      <c r="E60" s="94" t="s">
        <v>342</v>
      </c>
      <c r="F60" s="324"/>
      <c r="G60" s="324"/>
      <c r="H60" s="89">
        <v>180</v>
      </c>
      <c r="I60" s="324"/>
      <c r="J60" s="95" t="s">
        <v>343</v>
      </c>
      <c r="K60" s="90" t="s">
        <v>311</v>
      </c>
      <c r="L60" s="402">
        <v>1</v>
      </c>
      <c r="M60" s="91">
        <v>62.11</v>
      </c>
      <c r="N60" s="93">
        <v>62.11</v>
      </c>
      <c r="O60" s="327"/>
      <c r="P60" s="328" t="e">
        <v>#VALUE!</v>
      </c>
      <c r="Q60" s="329" t="e">
        <f t="shared" si="8"/>
        <v>#VALUE!</v>
      </c>
      <c r="R60" s="287">
        <v>0</v>
      </c>
      <c r="S60" s="287">
        <v>55.060514999999995</v>
      </c>
      <c r="T60" s="329">
        <f t="shared" si="9"/>
        <v>55.060514999999995</v>
      </c>
      <c r="V60" s="90" t="s">
        <v>311</v>
      </c>
      <c r="W60" s="325">
        <v>0</v>
      </c>
      <c r="X60" s="503">
        <v>55.060514999999995</v>
      </c>
      <c r="Y60" s="328">
        <f t="shared" si="10"/>
        <v>0</v>
      </c>
      <c r="Z60" s="18"/>
      <c r="AA60" s="76">
        <v>0</v>
      </c>
      <c r="AB60" s="77">
        <f t="shared" si="11"/>
        <v>0</v>
      </c>
      <c r="AC60" s="78">
        <v>0</v>
      </c>
      <c r="AD60" s="79">
        <f t="shared" si="12"/>
        <v>0</v>
      </c>
      <c r="AE60" s="123">
        <f t="shared" si="3"/>
        <v>0</v>
      </c>
    </row>
    <row r="61" spans="1:31" ht="91.5" thickBot="1" x14ac:dyDescent="0.3">
      <c r="A61" s="21"/>
      <c r="B61" s="85" t="s">
        <v>71</v>
      </c>
      <c r="C61" s="88" t="s">
        <v>341</v>
      </c>
      <c r="D61" s="87" t="s">
        <v>25</v>
      </c>
      <c r="E61" s="94" t="s">
        <v>370</v>
      </c>
      <c r="F61" s="324"/>
      <c r="G61" s="324"/>
      <c r="H61" s="89">
        <v>186</v>
      </c>
      <c r="I61" s="324"/>
      <c r="J61" s="96" t="s">
        <v>371</v>
      </c>
      <c r="K61" s="90" t="s">
        <v>311</v>
      </c>
      <c r="L61" s="402">
        <v>1</v>
      </c>
      <c r="M61" s="91">
        <v>86.88</v>
      </c>
      <c r="N61" s="93">
        <v>86.88</v>
      </c>
      <c r="O61" s="327"/>
      <c r="P61" s="328" t="e">
        <v>#VALUE!</v>
      </c>
      <c r="Q61" s="329" t="e">
        <f t="shared" si="8"/>
        <v>#VALUE!</v>
      </c>
      <c r="R61" s="287">
        <v>0</v>
      </c>
      <c r="S61" s="287">
        <v>69.504000000000005</v>
      </c>
      <c r="T61" s="329">
        <f t="shared" si="9"/>
        <v>69.504000000000005</v>
      </c>
      <c r="V61" s="90" t="s">
        <v>311</v>
      </c>
      <c r="W61" s="325">
        <v>0</v>
      </c>
      <c r="X61" s="503">
        <v>69.504000000000005</v>
      </c>
      <c r="Y61" s="328">
        <f t="shared" si="10"/>
        <v>0</v>
      </c>
      <c r="Z61" s="18"/>
      <c r="AA61" s="76">
        <v>0</v>
      </c>
      <c r="AB61" s="77">
        <f t="shared" si="11"/>
        <v>0</v>
      </c>
      <c r="AC61" s="78">
        <v>0</v>
      </c>
      <c r="AD61" s="79">
        <f t="shared" si="12"/>
        <v>0</v>
      </c>
      <c r="AE61" s="123">
        <f t="shared" si="3"/>
        <v>0</v>
      </c>
    </row>
    <row r="62" spans="1:31" ht="90.75" thickBot="1" x14ac:dyDescent="0.3">
      <c r="A62" s="21"/>
      <c r="B62" s="85" t="s">
        <v>71</v>
      </c>
      <c r="C62" s="88" t="s">
        <v>341</v>
      </c>
      <c r="D62" s="87" t="s">
        <v>25</v>
      </c>
      <c r="E62" s="97" t="s">
        <v>348</v>
      </c>
      <c r="F62" s="324"/>
      <c r="G62" s="324"/>
      <c r="H62" s="89">
        <v>189</v>
      </c>
      <c r="I62" s="324"/>
      <c r="J62" s="110" t="s">
        <v>349</v>
      </c>
      <c r="K62" s="90" t="s">
        <v>311</v>
      </c>
      <c r="L62" s="402">
        <v>1</v>
      </c>
      <c r="M62" s="111">
        <v>152.85</v>
      </c>
      <c r="N62" s="93">
        <v>152.85</v>
      </c>
      <c r="O62" s="327"/>
      <c r="P62" s="328" t="e">
        <v>#VALUE!</v>
      </c>
      <c r="Q62" s="329" t="e">
        <f t="shared" si="8"/>
        <v>#VALUE!</v>
      </c>
      <c r="R62" s="287">
        <v>0</v>
      </c>
      <c r="S62" s="287">
        <v>135.50152499999999</v>
      </c>
      <c r="T62" s="329">
        <f t="shared" si="9"/>
        <v>135.50152499999999</v>
      </c>
      <c r="V62" s="90" t="s">
        <v>311</v>
      </c>
      <c r="W62" s="325">
        <v>0</v>
      </c>
      <c r="X62" s="504">
        <v>135.50152499999999</v>
      </c>
      <c r="Y62" s="328">
        <f t="shared" si="10"/>
        <v>0</v>
      </c>
      <c r="Z62" s="18"/>
      <c r="AA62" s="76">
        <v>0</v>
      </c>
      <c r="AB62" s="77">
        <f t="shared" si="11"/>
        <v>0</v>
      </c>
      <c r="AC62" s="78">
        <v>0</v>
      </c>
      <c r="AD62" s="79">
        <f t="shared" si="12"/>
        <v>0</v>
      </c>
      <c r="AE62" s="123">
        <f t="shared" si="3"/>
        <v>0</v>
      </c>
    </row>
    <row r="63" spans="1:31" ht="16.5" thickBot="1" x14ac:dyDescent="0.3">
      <c r="A63" s="21"/>
      <c r="B63" s="85" t="s">
        <v>71</v>
      </c>
      <c r="C63" s="88" t="s">
        <v>341</v>
      </c>
      <c r="D63" s="87" t="s">
        <v>25</v>
      </c>
      <c r="E63" s="97" t="s">
        <v>424</v>
      </c>
      <c r="F63" s="324"/>
      <c r="G63" s="324"/>
      <c r="H63" s="89">
        <v>190</v>
      </c>
      <c r="I63" s="324"/>
      <c r="J63" s="98" t="s">
        <v>379</v>
      </c>
      <c r="K63" s="90" t="s">
        <v>311</v>
      </c>
      <c r="L63" s="402">
        <v>1</v>
      </c>
      <c r="M63" s="99">
        <v>1500</v>
      </c>
      <c r="N63" s="93">
        <v>1500</v>
      </c>
      <c r="O63" s="327"/>
      <c r="P63" s="328" t="e">
        <v>#VALUE!</v>
      </c>
      <c r="Q63" s="329">
        <f t="shared" si="8"/>
        <v>1500</v>
      </c>
      <c r="R63" s="287" t="s">
        <v>381</v>
      </c>
      <c r="S63" s="287" t="s">
        <v>381</v>
      </c>
      <c r="T63" s="329">
        <f t="shared" si="9"/>
        <v>1500</v>
      </c>
      <c r="V63" s="90" t="s">
        <v>311</v>
      </c>
      <c r="W63" s="325">
        <v>0</v>
      </c>
      <c r="X63" s="503" t="s">
        <v>381</v>
      </c>
      <c r="Y63" s="328">
        <v>0</v>
      </c>
      <c r="Z63" s="18"/>
      <c r="AA63" s="76">
        <v>0</v>
      </c>
      <c r="AB63" s="77">
        <f t="shared" si="11"/>
        <v>0</v>
      </c>
      <c r="AC63" s="78">
        <v>0</v>
      </c>
      <c r="AD63" s="79">
        <f t="shared" si="12"/>
        <v>0</v>
      </c>
      <c r="AE63" s="123">
        <f t="shared" si="3"/>
        <v>0</v>
      </c>
    </row>
    <row r="64" spans="1:31" ht="27" thickBot="1" x14ac:dyDescent="0.3">
      <c r="A64" s="21"/>
      <c r="B64" s="85" t="s">
        <v>71</v>
      </c>
      <c r="C64" s="88" t="s">
        <v>341</v>
      </c>
      <c r="D64" s="87" t="s">
        <v>25</v>
      </c>
      <c r="E64" s="100" t="s">
        <v>425</v>
      </c>
      <c r="F64" s="324"/>
      <c r="G64" s="324"/>
      <c r="H64" s="89">
        <v>191</v>
      </c>
      <c r="I64" s="324"/>
      <c r="J64" s="98" t="s">
        <v>379</v>
      </c>
      <c r="K64" s="90" t="s">
        <v>311</v>
      </c>
      <c r="L64" s="402">
        <v>1</v>
      </c>
      <c r="M64" s="99">
        <v>100</v>
      </c>
      <c r="N64" s="93">
        <v>100</v>
      </c>
      <c r="O64" s="327"/>
      <c r="P64" s="328" t="e">
        <v>#VALUE!</v>
      </c>
      <c r="Q64" s="329">
        <f t="shared" si="8"/>
        <v>100</v>
      </c>
      <c r="R64" s="287" t="s">
        <v>381</v>
      </c>
      <c r="S64" s="287" t="s">
        <v>381</v>
      </c>
      <c r="T64" s="329">
        <f t="shared" si="9"/>
        <v>100</v>
      </c>
      <c r="V64" s="90" t="s">
        <v>311</v>
      </c>
      <c r="W64" s="325">
        <v>0</v>
      </c>
      <c r="X64" s="503" t="s">
        <v>381</v>
      </c>
      <c r="Y64" s="328">
        <v>0</v>
      </c>
      <c r="Z64" s="18"/>
      <c r="AA64" s="76">
        <v>0</v>
      </c>
      <c r="AB64" s="77">
        <f t="shared" si="11"/>
        <v>0</v>
      </c>
      <c r="AC64" s="78">
        <v>0</v>
      </c>
      <c r="AD64" s="79">
        <f t="shared" si="12"/>
        <v>0</v>
      </c>
      <c r="AE64" s="123">
        <f t="shared" si="3"/>
        <v>0</v>
      </c>
    </row>
    <row r="65" spans="1:31" ht="16.5" thickBot="1" x14ac:dyDescent="0.3">
      <c r="A65" s="21"/>
      <c r="B65" s="85" t="s">
        <v>71</v>
      </c>
      <c r="C65" s="88" t="s">
        <v>341</v>
      </c>
      <c r="D65" s="87" t="s">
        <v>25</v>
      </c>
      <c r="E65" s="100" t="s">
        <v>426</v>
      </c>
      <c r="F65" s="324"/>
      <c r="G65" s="324"/>
      <c r="H65" s="89">
        <v>192</v>
      </c>
      <c r="I65" s="324"/>
      <c r="J65" s="98" t="s">
        <v>379</v>
      </c>
      <c r="K65" s="90" t="s">
        <v>311</v>
      </c>
      <c r="L65" s="402">
        <v>1</v>
      </c>
      <c r="M65" s="99">
        <v>100</v>
      </c>
      <c r="N65" s="93">
        <v>100</v>
      </c>
      <c r="O65" s="327"/>
      <c r="P65" s="328" t="e">
        <v>#VALUE!</v>
      </c>
      <c r="Q65" s="329">
        <f t="shared" si="8"/>
        <v>100</v>
      </c>
      <c r="R65" s="287" t="s">
        <v>381</v>
      </c>
      <c r="S65" s="287" t="s">
        <v>381</v>
      </c>
      <c r="T65" s="329">
        <f t="shared" si="9"/>
        <v>100</v>
      </c>
      <c r="V65" s="90" t="s">
        <v>311</v>
      </c>
      <c r="W65" s="325">
        <v>0</v>
      </c>
      <c r="X65" s="503" t="s">
        <v>381</v>
      </c>
      <c r="Y65" s="328">
        <v>0</v>
      </c>
      <c r="Z65" s="18"/>
      <c r="AA65" s="76">
        <v>0</v>
      </c>
      <c r="AB65" s="77">
        <f t="shared" si="11"/>
        <v>0</v>
      </c>
      <c r="AC65" s="78">
        <v>0</v>
      </c>
      <c r="AD65" s="79">
        <f t="shared" si="12"/>
        <v>0</v>
      </c>
      <c r="AE65" s="123">
        <f t="shared" si="3"/>
        <v>0</v>
      </c>
    </row>
    <row r="66" spans="1:31" ht="16.5" thickBot="1" x14ac:dyDescent="0.3">
      <c r="A66" s="21"/>
      <c r="B66" s="85" t="s">
        <v>71</v>
      </c>
      <c r="C66" s="88" t="s">
        <v>341</v>
      </c>
      <c r="D66" s="87" t="s">
        <v>25</v>
      </c>
      <c r="E66" s="100" t="s">
        <v>427</v>
      </c>
      <c r="F66" s="324"/>
      <c r="G66" s="324"/>
      <c r="H66" s="89">
        <v>193</v>
      </c>
      <c r="I66" s="324"/>
      <c r="J66" s="98" t="s">
        <v>379</v>
      </c>
      <c r="K66" s="90" t="s">
        <v>311</v>
      </c>
      <c r="L66" s="402">
        <v>1</v>
      </c>
      <c r="M66" s="99">
        <v>100</v>
      </c>
      <c r="N66" s="93">
        <v>100</v>
      </c>
      <c r="O66" s="327"/>
      <c r="P66" s="328" t="e">
        <v>#VALUE!</v>
      </c>
      <c r="Q66" s="329">
        <f t="shared" si="8"/>
        <v>100</v>
      </c>
      <c r="R66" s="287" t="s">
        <v>381</v>
      </c>
      <c r="S66" s="287" t="s">
        <v>381</v>
      </c>
      <c r="T66" s="329">
        <f t="shared" si="9"/>
        <v>100</v>
      </c>
      <c r="V66" s="90" t="s">
        <v>311</v>
      </c>
      <c r="W66" s="325">
        <v>0</v>
      </c>
      <c r="X66" s="503" t="s">
        <v>381</v>
      </c>
      <c r="Y66" s="328">
        <v>0</v>
      </c>
      <c r="Z66" s="18"/>
      <c r="AA66" s="76">
        <v>0</v>
      </c>
      <c r="AB66" s="77">
        <f t="shared" si="11"/>
        <v>0</v>
      </c>
      <c r="AC66" s="78">
        <v>0</v>
      </c>
      <c r="AD66" s="79">
        <f t="shared" si="12"/>
        <v>0</v>
      </c>
      <c r="AE66" s="123">
        <f t="shared" si="3"/>
        <v>0</v>
      </c>
    </row>
    <row r="67" spans="1:31" ht="16.5" thickBot="1" x14ac:dyDescent="0.3">
      <c r="A67" s="21"/>
      <c r="B67" s="85" t="s">
        <v>71</v>
      </c>
      <c r="C67" s="88" t="s">
        <v>341</v>
      </c>
      <c r="D67" s="87" t="s">
        <v>25</v>
      </c>
      <c r="E67" s="100" t="s">
        <v>428</v>
      </c>
      <c r="F67" s="324"/>
      <c r="G67" s="324"/>
      <c r="H67" s="89">
        <v>194</v>
      </c>
      <c r="I67" s="324"/>
      <c r="J67" s="98" t="s">
        <v>379</v>
      </c>
      <c r="K67" s="90" t="s">
        <v>311</v>
      </c>
      <c r="L67" s="402">
        <v>1</v>
      </c>
      <c r="M67" s="99">
        <v>350</v>
      </c>
      <c r="N67" s="93">
        <v>350</v>
      </c>
      <c r="O67" s="327"/>
      <c r="P67" s="328" t="e">
        <v>#VALUE!</v>
      </c>
      <c r="Q67" s="329">
        <f t="shared" si="8"/>
        <v>350</v>
      </c>
      <c r="R67" s="287" t="s">
        <v>381</v>
      </c>
      <c r="S67" s="287" t="s">
        <v>381</v>
      </c>
      <c r="T67" s="329">
        <f t="shared" si="9"/>
        <v>350</v>
      </c>
      <c r="V67" s="90" t="s">
        <v>311</v>
      </c>
      <c r="W67" s="325">
        <v>0</v>
      </c>
      <c r="X67" s="503" t="s">
        <v>381</v>
      </c>
      <c r="Y67" s="328">
        <v>0</v>
      </c>
      <c r="Z67" s="18"/>
      <c r="AA67" s="331">
        <v>0</v>
      </c>
      <c r="AB67" s="332">
        <f t="shared" si="11"/>
        <v>0</v>
      </c>
      <c r="AC67" s="333">
        <v>0</v>
      </c>
      <c r="AD67" s="334">
        <f t="shared" si="12"/>
        <v>0</v>
      </c>
      <c r="AE67" s="335">
        <f t="shared" si="3"/>
        <v>0</v>
      </c>
    </row>
    <row r="68" spans="1:31" ht="16.5" thickBot="1" x14ac:dyDescent="0.3">
      <c r="A68" s="21"/>
      <c r="B68" s="85" t="s">
        <v>71</v>
      </c>
      <c r="C68" s="88" t="s">
        <v>189</v>
      </c>
      <c r="D68" s="658" t="s">
        <v>25</v>
      </c>
      <c r="E68" s="100" t="s">
        <v>743</v>
      </c>
      <c r="F68" s="324"/>
      <c r="G68" s="324"/>
      <c r="H68" s="89"/>
      <c r="I68" s="324"/>
      <c r="J68" s="98"/>
      <c r="K68" s="90"/>
      <c r="L68" s="402"/>
      <c r="M68" s="99"/>
      <c r="N68" s="93"/>
      <c r="O68" s="327"/>
      <c r="P68" s="328"/>
      <c r="Q68" s="329"/>
      <c r="R68" s="287"/>
      <c r="S68" s="287"/>
      <c r="T68" s="329"/>
      <c r="V68" s="90" t="s">
        <v>311</v>
      </c>
      <c r="W68" s="402">
        <v>1</v>
      </c>
      <c r="X68" s="503">
        <v>962.5</v>
      </c>
      <c r="Y68" s="328">
        <f>X68*W68</f>
        <v>962.5</v>
      </c>
      <c r="Z68" s="18"/>
      <c r="AA68" s="331">
        <v>1</v>
      </c>
      <c r="AB68" s="332">
        <f t="shared" ref="AB68:AB69" si="13">Y68*AA68</f>
        <v>962.5</v>
      </c>
      <c r="AC68" s="333">
        <v>0</v>
      </c>
      <c r="AD68" s="334">
        <f t="shared" ref="AD68:AD69" si="14">Y68*AC68</f>
        <v>0</v>
      </c>
      <c r="AE68" s="335">
        <f t="shared" ref="AE68:AE69" si="15">AB68-AD68</f>
        <v>962.5</v>
      </c>
    </row>
    <row r="69" spans="1:31" ht="16.5" thickBot="1" x14ac:dyDescent="0.3">
      <c r="A69" s="21"/>
      <c r="B69" s="85" t="s">
        <v>71</v>
      </c>
      <c r="C69" s="88" t="s">
        <v>189</v>
      </c>
      <c r="D69" s="658" t="s">
        <v>25</v>
      </c>
      <c r="E69" s="100" t="s">
        <v>744</v>
      </c>
      <c r="F69" s="324"/>
      <c r="G69" s="324"/>
      <c r="H69" s="89"/>
      <c r="I69" s="324"/>
      <c r="J69" s="98"/>
      <c r="K69" s="90"/>
      <c r="L69" s="402"/>
      <c r="M69" s="99"/>
      <c r="N69" s="93"/>
      <c r="O69" s="327"/>
      <c r="P69" s="328"/>
      <c r="Q69" s="329"/>
      <c r="R69" s="287"/>
      <c r="S69" s="287"/>
      <c r="T69" s="329"/>
      <c r="V69" s="90" t="s">
        <v>311</v>
      </c>
      <c r="W69" s="402">
        <v>1</v>
      </c>
      <c r="X69" s="503">
        <v>671.18</v>
      </c>
      <c r="Y69" s="328">
        <f>X69*W69</f>
        <v>671.18</v>
      </c>
      <c r="Z69" s="18"/>
      <c r="AA69" s="331">
        <v>1</v>
      </c>
      <c r="AB69" s="332">
        <f t="shared" si="13"/>
        <v>671.18</v>
      </c>
      <c r="AC69" s="333">
        <v>0</v>
      </c>
      <c r="AD69" s="334">
        <f t="shared" si="14"/>
        <v>0</v>
      </c>
      <c r="AE69" s="335">
        <f t="shared" si="15"/>
        <v>671.18</v>
      </c>
    </row>
    <row r="70" spans="1:31" ht="15.75" x14ac:dyDescent="0.25">
      <c r="A70" s="21"/>
      <c r="B70" s="85" t="s">
        <v>71</v>
      </c>
      <c r="C70" s="88" t="s">
        <v>189</v>
      </c>
      <c r="D70" s="658" t="s">
        <v>25</v>
      </c>
      <c r="E70" s="100" t="s">
        <v>757</v>
      </c>
      <c r="F70" s="324"/>
      <c r="G70" s="324"/>
      <c r="H70" s="89"/>
      <c r="I70" s="324"/>
      <c r="J70" s="98"/>
      <c r="K70" s="90"/>
      <c r="L70" s="402"/>
      <c r="M70" s="99"/>
      <c r="N70" s="93"/>
      <c r="O70" s="327"/>
      <c r="P70" s="328"/>
      <c r="Q70" s="329"/>
      <c r="R70" s="287"/>
      <c r="S70" s="287"/>
      <c r="T70" s="329"/>
      <c r="V70" s="90" t="s">
        <v>758</v>
      </c>
      <c r="W70" s="402">
        <v>1</v>
      </c>
      <c r="X70" s="503">
        <v>1500</v>
      </c>
      <c r="Y70" s="328">
        <f>X70*W70</f>
        <v>1500</v>
      </c>
      <c r="Z70" s="18"/>
      <c r="AA70" s="331">
        <v>1</v>
      </c>
      <c r="AB70" s="332">
        <f t="shared" ref="AB70" si="16">Y70*AA70</f>
        <v>1500</v>
      </c>
      <c r="AC70" s="333">
        <v>0</v>
      </c>
      <c r="AD70" s="334">
        <f t="shared" ref="AD70" si="17">Y70*AC70</f>
        <v>0</v>
      </c>
      <c r="AE70" s="335">
        <f t="shared" ref="AE70" si="18">AB70-AD70</f>
        <v>1500</v>
      </c>
    </row>
    <row r="71" spans="1:31" s="586" customFormat="1" ht="15.75" x14ac:dyDescent="0.25">
      <c r="A71" s="21"/>
      <c r="B71" s="85"/>
      <c r="C71" s="88"/>
      <c r="D71" s="658"/>
      <c r="E71" s="100"/>
      <c r="F71" s="324"/>
      <c r="G71" s="324"/>
      <c r="H71" s="89"/>
      <c r="I71" s="324"/>
      <c r="J71" s="98"/>
      <c r="K71" s="90"/>
      <c r="L71" s="402"/>
      <c r="M71" s="99"/>
      <c r="N71" s="93"/>
      <c r="O71" s="327"/>
      <c r="P71" s="328"/>
      <c r="Q71" s="329"/>
      <c r="R71" s="287"/>
      <c r="S71" s="287"/>
      <c r="T71" s="329"/>
      <c r="V71" s="90"/>
      <c r="W71" s="402"/>
      <c r="X71" s="503"/>
      <c r="Y71" s="328"/>
      <c r="Z71" s="18"/>
      <c r="AA71" s="336"/>
      <c r="AB71" s="337"/>
      <c r="AC71" s="338"/>
      <c r="AD71" s="339"/>
      <c r="AE71" s="340"/>
    </row>
    <row r="72" spans="1:31" s="586" customFormat="1" x14ac:dyDescent="0.25">
      <c r="A72" s="21"/>
      <c r="B72" s="320" t="s">
        <v>71</v>
      </c>
      <c r="C72" s="321" t="s">
        <v>312</v>
      </c>
      <c r="D72" s="658" t="s">
        <v>25</v>
      </c>
      <c r="E72" s="100" t="s">
        <v>819</v>
      </c>
      <c r="F72" s="324"/>
      <c r="G72" s="324"/>
      <c r="H72" s="89"/>
      <c r="I72" s="324"/>
      <c r="J72" s="98"/>
      <c r="K72" s="90"/>
      <c r="L72" s="402"/>
      <c r="M72" s="99"/>
      <c r="N72" s="93"/>
      <c r="O72" s="327"/>
      <c r="P72" s="328"/>
      <c r="Q72" s="329"/>
      <c r="R72" s="287"/>
      <c r="S72" s="287"/>
      <c r="T72" s="329"/>
      <c r="V72" s="90" t="s">
        <v>311</v>
      </c>
      <c r="W72" s="402">
        <v>1</v>
      </c>
      <c r="X72" s="503">
        <v>994.32</v>
      </c>
      <c r="Y72" s="328">
        <f>X72*W72</f>
        <v>994.32</v>
      </c>
      <c r="Z72" s="18"/>
      <c r="AA72" s="336">
        <v>1</v>
      </c>
      <c r="AB72" s="337">
        <f t="shared" ref="AB72" si="19">Y72*AA72</f>
        <v>994.32</v>
      </c>
      <c r="AC72" s="338">
        <v>0</v>
      </c>
      <c r="AD72" s="339"/>
      <c r="AE72" s="340"/>
    </row>
    <row r="73" spans="1:31" s="586" customFormat="1" ht="15.75" x14ac:dyDescent="0.25">
      <c r="A73" s="21"/>
      <c r="B73" s="85"/>
      <c r="C73" s="88"/>
      <c r="D73" s="658"/>
      <c r="E73" s="100"/>
      <c r="F73" s="324"/>
      <c r="G73" s="324"/>
      <c r="H73" s="89"/>
      <c r="I73" s="324"/>
      <c r="J73" s="98"/>
      <c r="K73" s="90"/>
      <c r="L73" s="402"/>
      <c r="M73" s="99"/>
      <c r="N73" s="93"/>
      <c r="O73" s="327"/>
      <c r="P73" s="328"/>
      <c r="Q73" s="329"/>
      <c r="R73" s="287"/>
      <c r="S73" s="287"/>
      <c r="T73" s="329"/>
      <c r="V73" s="90"/>
      <c r="W73" s="402"/>
      <c r="X73" s="503"/>
      <c r="Y73" s="328"/>
      <c r="Z73" s="18"/>
      <c r="AA73" s="336"/>
      <c r="AB73" s="337"/>
      <c r="AC73" s="338"/>
      <c r="AD73" s="339"/>
      <c r="AE73" s="340"/>
    </row>
    <row r="74" spans="1:31" ht="15.75" x14ac:dyDescent="0.25">
      <c r="A74" s="21"/>
      <c r="B74" s="85"/>
      <c r="C74" s="88"/>
      <c r="D74" s="87"/>
      <c r="E74" s="100"/>
      <c r="F74" s="324"/>
      <c r="G74" s="324"/>
      <c r="H74" s="89"/>
      <c r="I74" s="324"/>
      <c r="J74" s="98"/>
      <c r="K74" s="90"/>
      <c r="L74" s="402"/>
      <c r="M74" s="99"/>
      <c r="N74" s="93"/>
      <c r="O74" s="327"/>
      <c r="P74" s="328"/>
      <c r="Q74" s="329"/>
      <c r="R74" s="287"/>
      <c r="S74" s="287"/>
      <c r="T74" s="329"/>
      <c r="V74" s="90"/>
      <c r="W74" s="402"/>
      <c r="X74" s="503"/>
      <c r="Y74" s="328"/>
      <c r="Z74" s="18"/>
      <c r="AA74" s="336"/>
      <c r="AB74" s="337"/>
      <c r="AC74" s="338"/>
      <c r="AD74" s="339"/>
      <c r="AE74" s="340"/>
    </row>
    <row r="75" spans="1:31" s="75" customFormat="1" ht="15.75" thickBot="1" x14ac:dyDescent="0.3">
      <c r="A75" s="21"/>
      <c r="B75" s="22"/>
      <c r="C75" s="23"/>
      <c r="D75" s="24"/>
      <c r="E75" s="25"/>
      <c r="F75" s="21"/>
      <c r="G75" s="21"/>
      <c r="H75" s="26"/>
      <c r="I75" s="21"/>
      <c r="J75" s="27"/>
      <c r="K75" s="21"/>
      <c r="L75" s="26"/>
      <c r="M75" s="27"/>
      <c r="N75" s="17"/>
      <c r="O75" s="18"/>
      <c r="P75" s="16"/>
      <c r="Q75" s="37"/>
      <c r="R75" s="37"/>
      <c r="S75" s="37"/>
      <c r="T75" s="37"/>
      <c r="V75" s="21"/>
      <c r="W75" s="26"/>
      <c r="X75" s="505"/>
      <c r="Y75" s="19"/>
      <c r="Z75" s="18"/>
      <c r="AA75" s="16"/>
      <c r="AB75" s="37"/>
      <c r="AC75" s="37"/>
      <c r="AD75" s="37"/>
    </row>
    <row r="76" spans="1:31" ht="15.75" thickBot="1" x14ac:dyDescent="0.3">
      <c r="S76" s="67" t="s">
        <v>5</v>
      </c>
      <c r="T76" s="68">
        <f>SUM(T11:T67)</f>
        <v>29788.850418999995</v>
      </c>
      <c r="U76" s="65"/>
      <c r="V76" s="21"/>
      <c r="W76" s="26"/>
      <c r="X76" s="506" t="s">
        <v>5</v>
      </c>
      <c r="Y76" s="68">
        <f>SUM(Y11:Y74)</f>
        <v>5508</v>
      </c>
      <c r="Z76" s="18"/>
      <c r="AA76" s="75"/>
      <c r="AB76" s="115">
        <f>SUM(AB11:AB74)</f>
        <v>4128</v>
      </c>
      <c r="AC76" s="75"/>
      <c r="AD76" s="116">
        <f>SUM(AD11:AD67)</f>
        <v>0</v>
      </c>
      <c r="AE76" s="122">
        <f>SUM(AE11:AE74)</f>
        <v>3133.68</v>
      </c>
    </row>
    <row r="78" spans="1:31" x14ac:dyDescent="0.25">
      <c r="C78" t="s">
        <v>372</v>
      </c>
      <c r="D78" s="155"/>
      <c r="T78" s="307">
        <f>SUMIF($C$10:$C$74,$C78,T$10:T$74)</f>
        <v>399.99552</v>
      </c>
      <c r="U78" s="65"/>
      <c r="Y78" s="307">
        <f>SUMIF($C$10:$C$74,$C78,Y$10:Y$74)</f>
        <v>0</v>
      </c>
      <c r="AA78" s="310" t="e">
        <f>AB78/Y78</f>
        <v>#DIV/0!</v>
      </c>
      <c r="AB78" s="307">
        <f>SUMIF($C$10:$C$74,$C78,AB$10:AB$74)</f>
        <v>0</v>
      </c>
      <c r="AC78" s="310" t="e">
        <f>AD78/Y78</f>
        <v>#DIV/0!</v>
      </c>
      <c r="AD78" s="307">
        <f>SUMIF($C$10:$C$74,$C78,AD$10:AD$74)</f>
        <v>0</v>
      </c>
      <c r="AE78" s="307">
        <f>SUMIF($C$10:$C$74,$C78,AE$10:AE$74)</f>
        <v>0</v>
      </c>
    </row>
    <row r="79" spans="1:31" x14ac:dyDescent="0.25">
      <c r="C79" t="s">
        <v>308</v>
      </c>
      <c r="D79" s="155"/>
      <c r="T79" s="307">
        <f t="shared" ref="T79:T86" si="20">SUMIF($C$10:$C$74,$C79,T$10:T$74)</f>
        <v>222.29999999999998</v>
      </c>
      <c r="U79" s="65"/>
      <c r="Y79" s="307">
        <f t="shared" ref="Y79:Y86" si="21">SUMIF($C$10:$C$74,$C79,Y$10:Y$74)</f>
        <v>0</v>
      </c>
      <c r="AA79" s="310" t="e">
        <f t="shared" ref="AA79:AA86" si="22">AB79/Y79</f>
        <v>#DIV/0!</v>
      </c>
      <c r="AB79" s="307">
        <f t="shared" ref="AB79:AB86" si="23">SUMIF($C$10:$C$74,$C79,AB$10:AB$74)</f>
        <v>0</v>
      </c>
      <c r="AC79" s="310" t="e">
        <f t="shared" ref="AC79:AC86" si="24">AD79/Y79</f>
        <v>#DIV/0!</v>
      </c>
      <c r="AD79" s="307">
        <f t="shared" ref="AD79:AE86" si="25">SUMIF($C$10:$C$74,$C79,AD$10:AD$74)</f>
        <v>0</v>
      </c>
      <c r="AE79" s="307">
        <f t="shared" si="25"/>
        <v>0</v>
      </c>
    </row>
    <row r="80" spans="1:31" x14ac:dyDescent="0.25">
      <c r="C80" t="s">
        <v>285</v>
      </c>
      <c r="D80" s="155"/>
      <c r="T80" s="307">
        <f t="shared" si="20"/>
        <v>1238.791745</v>
      </c>
      <c r="U80" s="66"/>
      <c r="Y80" s="307">
        <f t="shared" si="21"/>
        <v>830</v>
      </c>
      <c r="AA80" s="310">
        <f t="shared" si="22"/>
        <v>0</v>
      </c>
      <c r="AB80" s="307">
        <f t="shared" si="23"/>
        <v>0</v>
      </c>
      <c r="AC80" s="310">
        <f t="shared" si="24"/>
        <v>0</v>
      </c>
      <c r="AD80" s="307">
        <f t="shared" si="25"/>
        <v>0</v>
      </c>
      <c r="AE80" s="307">
        <f t="shared" si="25"/>
        <v>0</v>
      </c>
    </row>
    <row r="81" spans="3:31" x14ac:dyDescent="0.25">
      <c r="C81" t="s">
        <v>189</v>
      </c>
      <c r="D81" s="155"/>
      <c r="T81" s="307">
        <f t="shared" si="20"/>
        <v>2649.0124999999998</v>
      </c>
      <c r="U81" s="66"/>
      <c r="Y81" s="307">
        <f t="shared" si="21"/>
        <v>3133.68</v>
      </c>
      <c r="AA81" s="310">
        <f t="shared" si="22"/>
        <v>1</v>
      </c>
      <c r="AB81" s="307">
        <f t="shared" si="23"/>
        <v>3133.68</v>
      </c>
      <c r="AC81" s="310">
        <f t="shared" si="24"/>
        <v>0</v>
      </c>
      <c r="AD81" s="307">
        <f t="shared" si="25"/>
        <v>0</v>
      </c>
      <c r="AE81" s="307">
        <f t="shared" si="25"/>
        <v>3133.68</v>
      </c>
    </row>
    <row r="82" spans="3:31" x14ac:dyDescent="0.25">
      <c r="C82" t="s">
        <v>72</v>
      </c>
      <c r="D82" s="155"/>
      <c r="T82" s="307">
        <f t="shared" si="20"/>
        <v>93.177778999999987</v>
      </c>
      <c r="U82" s="66"/>
      <c r="Y82" s="307">
        <f t="shared" si="21"/>
        <v>0</v>
      </c>
      <c r="AA82" s="310" t="e">
        <f t="shared" si="22"/>
        <v>#DIV/0!</v>
      </c>
      <c r="AB82" s="307">
        <f t="shared" si="23"/>
        <v>0</v>
      </c>
      <c r="AC82" s="310" t="e">
        <f t="shared" si="24"/>
        <v>#DIV/0!</v>
      </c>
      <c r="AD82" s="307">
        <f t="shared" si="25"/>
        <v>0</v>
      </c>
      <c r="AE82" s="307">
        <f t="shared" si="25"/>
        <v>0</v>
      </c>
    </row>
    <row r="83" spans="3:31" x14ac:dyDescent="0.25">
      <c r="C83" t="s">
        <v>164</v>
      </c>
      <c r="D83" s="155"/>
      <c r="T83" s="307">
        <f t="shared" si="20"/>
        <v>13009.024034999999</v>
      </c>
      <c r="U83" s="66"/>
      <c r="Y83" s="307">
        <f t="shared" si="21"/>
        <v>0</v>
      </c>
      <c r="AA83" s="310" t="e">
        <f t="shared" si="22"/>
        <v>#DIV/0!</v>
      </c>
      <c r="AB83" s="307">
        <f t="shared" si="23"/>
        <v>0</v>
      </c>
      <c r="AC83" s="310" t="e">
        <f t="shared" si="24"/>
        <v>#DIV/0!</v>
      </c>
      <c r="AD83" s="307">
        <f t="shared" si="25"/>
        <v>0</v>
      </c>
      <c r="AE83" s="307">
        <f t="shared" si="25"/>
        <v>0</v>
      </c>
    </row>
    <row r="84" spans="3:31" x14ac:dyDescent="0.25">
      <c r="C84" t="s">
        <v>24</v>
      </c>
      <c r="D84" s="155"/>
      <c r="T84" s="307">
        <f t="shared" si="20"/>
        <v>5162.8040000000001</v>
      </c>
      <c r="U84" s="66"/>
      <c r="Y84" s="307">
        <f t="shared" si="21"/>
        <v>0</v>
      </c>
      <c r="AA84" s="310" t="e">
        <f t="shared" si="22"/>
        <v>#DIV/0!</v>
      </c>
      <c r="AB84" s="307">
        <f t="shared" si="23"/>
        <v>0</v>
      </c>
      <c r="AC84" s="310" t="e">
        <f t="shared" si="24"/>
        <v>#DIV/0!</v>
      </c>
      <c r="AD84" s="307">
        <f t="shared" si="25"/>
        <v>0</v>
      </c>
      <c r="AE84" s="307">
        <f t="shared" si="25"/>
        <v>0</v>
      </c>
    </row>
    <row r="85" spans="3:31" x14ac:dyDescent="0.25">
      <c r="C85" t="s">
        <v>312</v>
      </c>
      <c r="D85" s="155"/>
      <c r="T85" s="307">
        <f t="shared" si="20"/>
        <v>2171.1702</v>
      </c>
      <c r="Y85" s="307">
        <f t="shared" si="21"/>
        <v>1544.3200000000002</v>
      </c>
      <c r="AA85" s="310">
        <f t="shared" si="22"/>
        <v>0.64385619560712803</v>
      </c>
      <c r="AB85" s="307">
        <f t="shared" si="23"/>
        <v>994.32</v>
      </c>
      <c r="AC85" s="310">
        <f t="shared" si="24"/>
        <v>0</v>
      </c>
      <c r="AD85" s="307">
        <f t="shared" si="25"/>
        <v>0</v>
      </c>
      <c r="AE85" s="307">
        <f t="shared" si="25"/>
        <v>0</v>
      </c>
    </row>
    <row r="86" spans="3:31" x14ac:dyDescent="0.25">
      <c r="C86" t="s">
        <v>341</v>
      </c>
      <c r="D86" s="155"/>
      <c r="T86" s="307">
        <f t="shared" si="20"/>
        <v>4842.5746399999998</v>
      </c>
      <c r="Y86" s="307">
        <f t="shared" si="21"/>
        <v>0</v>
      </c>
      <c r="AA86" s="310" t="e">
        <f t="shared" si="22"/>
        <v>#DIV/0!</v>
      </c>
      <c r="AB86" s="307">
        <f t="shared" si="23"/>
        <v>0</v>
      </c>
      <c r="AC86" s="310" t="e">
        <f t="shared" si="24"/>
        <v>#DIV/0!</v>
      </c>
      <c r="AD86" s="307">
        <f t="shared" si="25"/>
        <v>0</v>
      </c>
      <c r="AE86" s="307">
        <f t="shared" si="25"/>
        <v>0</v>
      </c>
    </row>
  </sheetData>
  <autoFilter ref="B8:AE69" xr:uid="{00000000-0009-0000-0000-000013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74 X11:X12 X14 X16:X19 X21:X27 X29:X30 X32 X34:X38 X40:X47 X49:X52" xr:uid="{00000000-0002-0000-1300-000000000000}">
      <formula1>P11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66FFCC"/>
  </sheetPr>
  <dimension ref="A1:AG110"/>
  <sheetViews>
    <sheetView topLeftCell="B1" zoomScale="70" zoomScaleNormal="70" workbookViewId="0">
      <pane xSplit="9" ySplit="8" topLeftCell="X84" activePane="bottomRight" state="frozen"/>
      <selection activeCell="E57" sqref="E57"/>
      <selection pane="topRight" activeCell="E57" sqref="E57"/>
      <selection pane="bottomLeft" activeCell="E57" sqref="E57"/>
      <selection pane="bottomRight" activeCell="AD90" sqref="AD90:AE93"/>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2" width="8.5703125" customWidth="1"/>
    <col min="23" max="23" width="8.5703125" style="669" customWidth="1"/>
    <col min="24" max="25" width="15.5703125" customWidth="1"/>
    <col min="26" max="26" width="1.5703125" customWidth="1"/>
    <col min="27" max="31" width="15.5703125" customWidth="1"/>
    <col min="32" max="32" width="24.85546875" customWidth="1"/>
    <col min="33" max="33" width="17" customWidth="1"/>
  </cols>
  <sheetData>
    <row r="1" spans="1:33" s="188" customFormat="1" x14ac:dyDescent="0.25">
      <c r="B1" s="188" t="str">
        <f>'Valuation Summary'!A1</f>
        <v>Mulalley &amp; Co Ltd</v>
      </c>
      <c r="W1" s="668"/>
    </row>
    <row r="2" spans="1:33" s="188" customFormat="1" x14ac:dyDescent="0.25">
      <c r="W2" s="668"/>
    </row>
    <row r="3" spans="1:33" s="188" customFormat="1" x14ac:dyDescent="0.25">
      <c r="B3" s="188" t="str">
        <f>'Valuation Summary'!A3</f>
        <v>Camden Better Homes - NW5 Blocks</v>
      </c>
      <c r="W3" s="668"/>
    </row>
    <row r="4" spans="1:33" s="188" customFormat="1" x14ac:dyDescent="0.25">
      <c r="W4" s="668"/>
    </row>
    <row r="5" spans="1:33" s="188" customFormat="1" x14ac:dyDescent="0.25">
      <c r="B5" s="188" t="s">
        <v>605</v>
      </c>
      <c r="W5" s="668"/>
    </row>
    <row r="6" spans="1:33" s="188" customFormat="1" ht="16.5" thickBot="1" x14ac:dyDescent="0.3">
      <c r="B6" s="189"/>
      <c r="C6" s="190"/>
      <c r="D6" s="191"/>
      <c r="E6" s="190"/>
      <c r="F6" s="191"/>
      <c r="G6" s="191"/>
      <c r="H6" s="192"/>
      <c r="I6" s="191"/>
      <c r="J6" s="193"/>
      <c r="K6" s="191"/>
      <c r="L6" s="194"/>
      <c r="M6" s="193"/>
      <c r="N6" s="194"/>
      <c r="O6" s="195"/>
      <c r="P6" s="196"/>
      <c r="Q6" s="197"/>
      <c r="R6" s="193"/>
      <c r="S6" s="193"/>
      <c r="T6" s="193"/>
      <c r="W6" s="668"/>
    </row>
    <row r="7" spans="1:33"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7" t="s">
        <v>764</v>
      </c>
      <c r="AG7" s="587" t="s">
        <v>765</v>
      </c>
    </row>
    <row r="8" spans="1:33" s="272" customFormat="1" ht="75.75" thickBot="1" x14ac:dyDescent="0.3">
      <c r="A8" s="264" t="s">
        <v>377</v>
      </c>
      <c r="B8" s="265" t="s">
        <v>132</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3"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3" x14ac:dyDescent="0.25">
      <c r="A10" s="29" t="s">
        <v>429</v>
      </c>
      <c r="B10" s="346" t="s">
        <v>132</v>
      </c>
      <c r="C10" s="321" t="s">
        <v>372</v>
      </c>
      <c r="D10" s="322" t="s">
        <v>378</v>
      </c>
      <c r="E10" s="323"/>
      <c r="F10" s="324"/>
      <c r="G10" s="324"/>
      <c r="H10" s="325"/>
      <c r="I10" s="324"/>
      <c r="J10" s="326"/>
      <c r="K10" s="326"/>
      <c r="L10" s="326"/>
      <c r="M10" s="326"/>
      <c r="N10" s="326"/>
      <c r="O10" s="327"/>
      <c r="P10" s="347"/>
      <c r="Q10" s="348"/>
      <c r="R10" s="348"/>
      <c r="S10" s="348"/>
      <c r="T10" s="348"/>
      <c r="U10" s="111"/>
      <c r="V10" s="111"/>
      <c r="W10" s="670"/>
      <c r="X10" s="111"/>
      <c r="Y10" s="111"/>
      <c r="AA10" s="75"/>
      <c r="AB10" s="75"/>
      <c r="AC10" s="75"/>
      <c r="AD10" s="75"/>
    </row>
    <row r="11" spans="1:33" ht="90" x14ac:dyDescent="0.25">
      <c r="A11" s="29"/>
      <c r="B11" s="346" t="s">
        <v>132</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672">
        <v>1</v>
      </c>
      <c r="X11" s="287">
        <v>0</v>
      </c>
      <c r="Y11" s="328">
        <f>W11*X11</f>
        <v>0</v>
      </c>
      <c r="Z11" s="18"/>
      <c r="AA11" s="336">
        <v>0</v>
      </c>
      <c r="AB11" s="337">
        <f>Y11*AA11</f>
        <v>0</v>
      </c>
      <c r="AC11" s="338">
        <v>0</v>
      </c>
      <c r="AD11" s="339">
        <f>Y11*AC11</f>
        <v>0</v>
      </c>
      <c r="AE11" s="340">
        <f>AB11-AD11</f>
        <v>0</v>
      </c>
    </row>
    <row r="12" spans="1:33" ht="45" x14ac:dyDescent="0.25">
      <c r="A12" s="29"/>
      <c r="B12" s="346" t="s">
        <v>132</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672">
        <v>46.04</v>
      </c>
      <c r="X12" s="287">
        <v>8.6880000000000006</v>
      </c>
      <c r="Y12" s="328">
        <f t="shared" ref="Y12:Y62" si="0">W12*X12</f>
        <v>399.99552</v>
      </c>
      <c r="Z12" s="18"/>
      <c r="AA12" s="336">
        <v>1</v>
      </c>
      <c r="AB12" s="337">
        <f t="shared" ref="AB12:AB52" si="1">Y12*AA12</f>
        <v>399.99552</v>
      </c>
      <c r="AC12" s="338">
        <v>1</v>
      </c>
      <c r="AD12" s="339">
        <f>Y12*AC12</f>
        <v>399.99552</v>
      </c>
      <c r="AE12" s="340">
        <f t="shared" ref="AE12:AE67" si="2">AB12-AD12</f>
        <v>0</v>
      </c>
    </row>
    <row r="13" spans="1:33" x14ac:dyDescent="0.25">
      <c r="A13" s="15"/>
      <c r="B13" s="346" t="s">
        <v>132</v>
      </c>
      <c r="C13" s="321" t="s">
        <v>308</v>
      </c>
      <c r="D13" s="322" t="s">
        <v>378</v>
      </c>
      <c r="E13" s="323"/>
      <c r="F13" s="350"/>
      <c r="G13" s="350"/>
      <c r="H13" s="325"/>
      <c r="I13" s="350"/>
      <c r="J13" s="326"/>
      <c r="K13" s="324"/>
      <c r="L13" s="288"/>
      <c r="M13" s="326"/>
      <c r="N13" s="119"/>
      <c r="O13" s="327"/>
      <c r="P13" s="347"/>
      <c r="Q13" s="348"/>
      <c r="R13" s="348"/>
      <c r="S13" s="348"/>
      <c r="T13" s="348"/>
      <c r="U13" s="111"/>
      <c r="V13" s="324"/>
      <c r="W13" s="672"/>
      <c r="X13" s="348"/>
      <c r="Y13" s="328"/>
      <c r="Z13" s="18"/>
      <c r="AA13" s="336"/>
      <c r="AB13" s="337"/>
      <c r="AC13" s="338"/>
      <c r="AD13" s="339"/>
      <c r="AE13" s="340">
        <f t="shared" si="2"/>
        <v>0</v>
      </c>
    </row>
    <row r="14" spans="1:33" ht="30" x14ac:dyDescent="0.25">
      <c r="A14" s="15"/>
      <c r="B14" s="346" t="s">
        <v>132</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672">
        <v>1</v>
      </c>
      <c r="X14" s="287">
        <v>222.29999999999998</v>
      </c>
      <c r="Y14" s="328">
        <f t="shared" si="0"/>
        <v>222.29999999999998</v>
      </c>
      <c r="Z14" s="18"/>
      <c r="AA14" s="336">
        <v>1</v>
      </c>
      <c r="AB14" s="337">
        <f t="shared" si="1"/>
        <v>222.29999999999998</v>
      </c>
      <c r="AC14" s="338">
        <v>1</v>
      </c>
      <c r="AD14" s="339">
        <f t="shared" ref="AD14:AD52" si="3">Y14*AC14</f>
        <v>222.29999999999998</v>
      </c>
      <c r="AE14" s="340">
        <f t="shared" si="2"/>
        <v>0</v>
      </c>
    </row>
    <row r="15" spans="1:33" x14ac:dyDescent="0.25">
      <c r="A15" s="15"/>
      <c r="B15" s="346" t="s">
        <v>132</v>
      </c>
      <c r="C15" s="321" t="s">
        <v>285</v>
      </c>
      <c r="D15" s="322" t="s">
        <v>378</v>
      </c>
      <c r="E15" s="323"/>
      <c r="F15" s="350"/>
      <c r="G15" s="350"/>
      <c r="H15" s="325"/>
      <c r="I15" s="350"/>
      <c r="J15" s="326"/>
      <c r="K15" s="324"/>
      <c r="L15" s="288"/>
      <c r="M15" s="326"/>
      <c r="N15" s="119"/>
      <c r="O15" s="327"/>
      <c r="P15" s="347"/>
      <c r="Q15" s="348"/>
      <c r="R15" s="348"/>
      <c r="S15" s="348"/>
      <c r="T15" s="348"/>
      <c r="U15" s="111"/>
      <c r="V15" s="324"/>
      <c r="W15" s="672"/>
      <c r="X15" s="348"/>
      <c r="Y15" s="328"/>
      <c r="Z15" s="18"/>
      <c r="AA15" s="336"/>
      <c r="AB15" s="337"/>
      <c r="AC15" s="338"/>
      <c r="AD15" s="339"/>
      <c r="AE15" s="340">
        <f t="shared" si="2"/>
        <v>0</v>
      </c>
    </row>
    <row r="16" spans="1:33" ht="105" x14ac:dyDescent="0.25">
      <c r="A16" s="15"/>
      <c r="B16" s="346" t="s">
        <v>132</v>
      </c>
      <c r="C16" s="321" t="s">
        <v>285</v>
      </c>
      <c r="D16" s="322" t="s">
        <v>25</v>
      </c>
      <c r="E16" s="323" t="s">
        <v>306</v>
      </c>
      <c r="F16" s="350"/>
      <c r="G16" s="350"/>
      <c r="H16" s="325">
        <v>5.0999999999999996</v>
      </c>
      <c r="I16" s="350"/>
      <c r="J16" s="326" t="s">
        <v>307</v>
      </c>
      <c r="K16" s="324" t="s">
        <v>139</v>
      </c>
      <c r="L16" s="288">
        <v>1</v>
      </c>
      <c r="M16" s="349">
        <v>480</v>
      </c>
      <c r="N16" s="119">
        <v>480</v>
      </c>
      <c r="O16" s="327"/>
      <c r="P16" s="328" t="e">
        <v>#VALUE!</v>
      </c>
      <c r="Q16" s="329" t="e">
        <f>IF(J16="PROV SUM",N16,L16*P16)</f>
        <v>#VALUE!</v>
      </c>
      <c r="R16" s="287">
        <v>0</v>
      </c>
      <c r="S16" s="287">
        <v>408</v>
      </c>
      <c r="T16" s="329">
        <f>IF(J16="SC024",N16,IF(ISERROR(S16),"",IF(J16="PROV SUM",N16,L16*S16)))</f>
        <v>408</v>
      </c>
      <c r="U16" s="111"/>
      <c r="V16" s="324" t="s">
        <v>139</v>
      </c>
      <c r="W16" s="672">
        <v>1</v>
      </c>
      <c r="X16" s="287">
        <v>408</v>
      </c>
      <c r="Y16" s="328">
        <f t="shared" si="0"/>
        <v>408</v>
      </c>
      <c r="Z16" s="18"/>
      <c r="AA16" s="336">
        <v>0</v>
      </c>
      <c r="AB16" s="337">
        <f t="shared" si="1"/>
        <v>0</v>
      </c>
      <c r="AC16" s="338">
        <v>0</v>
      </c>
      <c r="AD16" s="339">
        <f t="shared" si="3"/>
        <v>0</v>
      </c>
      <c r="AE16" s="340">
        <f t="shared" si="2"/>
        <v>0</v>
      </c>
    </row>
    <row r="17" spans="1:33" ht="60.75" x14ac:dyDescent="0.25">
      <c r="A17" s="15"/>
      <c r="B17" s="346" t="s">
        <v>132</v>
      </c>
      <c r="C17" s="321" t="s">
        <v>285</v>
      </c>
      <c r="D17" s="322" t="s">
        <v>25</v>
      </c>
      <c r="E17" s="368" t="s">
        <v>500</v>
      </c>
      <c r="F17" s="350"/>
      <c r="G17" s="350"/>
      <c r="H17" s="325">
        <v>5.24</v>
      </c>
      <c r="I17" s="350"/>
      <c r="J17" s="326" t="s">
        <v>305</v>
      </c>
      <c r="K17" s="324" t="s">
        <v>139</v>
      </c>
      <c r="L17" s="288">
        <v>1</v>
      </c>
      <c r="M17" s="349">
        <v>140.12</v>
      </c>
      <c r="N17" s="119">
        <v>140.12</v>
      </c>
      <c r="O17" s="327"/>
      <c r="P17" s="328" t="e">
        <v>#VALUE!</v>
      </c>
      <c r="Q17" s="329" t="e">
        <f>IF(J17="PROV SUM",N17,L17*P17)</f>
        <v>#VALUE!</v>
      </c>
      <c r="R17" s="287">
        <v>0</v>
      </c>
      <c r="S17" s="287">
        <v>119.102</v>
      </c>
      <c r="T17" s="329">
        <f>IF(J17="SC024",N17,IF(ISERROR(S17),"",IF(J17="PROV SUM",N17,L17*S17)))</f>
        <v>119.102</v>
      </c>
      <c r="U17" s="111"/>
      <c r="V17" s="324" t="s">
        <v>139</v>
      </c>
      <c r="W17" s="672">
        <v>1</v>
      </c>
      <c r="X17" s="287">
        <v>119.102</v>
      </c>
      <c r="Y17" s="328">
        <f t="shared" si="0"/>
        <v>119.102</v>
      </c>
      <c r="Z17" s="18"/>
      <c r="AA17" s="336">
        <v>0</v>
      </c>
      <c r="AB17" s="337">
        <f t="shared" si="1"/>
        <v>0</v>
      </c>
      <c r="AC17" s="338">
        <v>0</v>
      </c>
      <c r="AD17" s="339">
        <f t="shared" si="3"/>
        <v>0</v>
      </c>
      <c r="AE17" s="340">
        <f t="shared" si="2"/>
        <v>0</v>
      </c>
    </row>
    <row r="18" spans="1:33" ht="60" x14ac:dyDescent="0.25">
      <c r="A18" s="15"/>
      <c r="B18" s="346" t="s">
        <v>132</v>
      </c>
      <c r="C18" s="321" t="s">
        <v>285</v>
      </c>
      <c r="D18" s="322" t="s">
        <v>25</v>
      </c>
      <c r="E18" s="323" t="s">
        <v>297</v>
      </c>
      <c r="F18" s="350"/>
      <c r="G18" s="350"/>
      <c r="H18" s="325">
        <v>5.1400000000000103</v>
      </c>
      <c r="I18" s="350"/>
      <c r="J18" s="326" t="s">
        <v>298</v>
      </c>
      <c r="K18" s="324" t="s">
        <v>79</v>
      </c>
      <c r="L18" s="288">
        <v>4</v>
      </c>
      <c r="M18" s="349">
        <v>27.96</v>
      </c>
      <c r="N18" s="119">
        <v>111.84</v>
      </c>
      <c r="O18" s="327"/>
      <c r="P18" s="328" t="e">
        <v>#VALUE!</v>
      </c>
      <c r="Q18" s="329" t="e">
        <f>IF(J18="PROV SUM",N18,L18*P18)</f>
        <v>#VALUE!</v>
      </c>
      <c r="R18" s="287">
        <v>0</v>
      </c>
      <c r="S18" s="287">
        <v>23.553504</v>
      </c>
      <c r="T18" s="329">
        <f>IF(J18="SC024",N18,IF(ISERROR(S18),"",IF(J18="PROV SUM",N18,L18*S18)))</f>
        <v>94.214016000000001</v>
      </c>
      <c r="U18" s="111"/>
      <c r="V18" s="324" t="s">
        <v>79</v>
      </c>
      <c r="W18" s="672">
        <v>4</v>
      </c>
      <c r="X18" s="287">
        <v>23.553504</v>
      </c>
      <c r="Y18" s="328">
        <f t="shared" si="0"/>
        <v>94.214016000000001</v>
      </c>
      <c r="Z18" s="18"/>
      <c r="AA18" s="336">
        <v>0</v>
      </c>
      <c r="AB18" s="337">
        <f t="shared" si="1"/>
        <v>0</v>
      </c>
      <c r="AC18" s="338">
        <v>0</v>
      </c>
      <c r="AD18" s="339">
        <f t="shared" si="3"/>
        <v>0</v>
      </c>
      <c r="AE18" s="340">
        <f t="shared" si="2"/>
        <v>0</v>
      </c>
    </row>
    <row r="19" spans="1:33" ht="15.75" x14ac:dyDescent="0.25">
      <c r="A19" s="15"/>
      <c r="B19" s="346" t="s">
        <v>132</v>
      </c>
      <c r="C19" s="321" t="s">
        <v>285</v>
      </c>
      <c r="D19" s="322" t="s">
        <v>25</v>
      </c>
      <c r="E19" s="323" t="s">
        <v>457</v>
      </c>
      <c r="F19" s="350"/>
      <c r="G19" s="350"/>
      <c r="H19" s="325">
        <v>5.3860000000000001</v>
      </c>
      <c r="I19" s="350"/>
      <c r="J19" s="326" t="s">
        <v>379</v>
      </c>
      <c r="K19" s="324" t="s">
        <v>380</v>
      </c>
      <c r="L19" s="288">
        <v>1</v>
      </c>
      <c r="M19" s="349">
        <v>300</v>
      </c>
      <c r="N19" s="119">
        <v>300</v>
      </c>
      <c r="O19" s="327"/>
      <c r="P19" s="328" t="e">
        <v>#VALUE!</v>
      </c>
      <c r="Q19" s="329">
        <f>IF(J19="PROV SUM",N19,L19*P19)</f>
        <v>300</v>
      </c>
      <c r="R19" s="287" t="s">
        <v>381</v>
      </c>
      <c r="S19" s="287" t="s">
        <v>381</v>
      </c>
      <c r="T19" s="329">
        <f>IF(J19="SC024",N19,IF(ISERROR(S19),"",IF(J19="PROV SUM",N19,L19*S19)))</f>
        <v>300</v>
      </c>
      <c r="U19" s="111"/>
      <c r="V19" s="324" t="s">
        <v>380</v>
      </c>
      <c r="W19" s="672">
        <v>1</v>
      </c>
      <c r="X19" s="287" t="s">
        <v>381</v>
      </c>
      <c r="Y19" s="328">
        <v>300</v>
      </c>
      <c r="Z19" s="18"/>
      <c r="AA19" s="336">
        <v>0</v>
      </c>
      <c r="AB19" s="337">
        <f t="shared" si="1"/>
        <v>0</v>
      </c>
      <c r="AC19" s="338">
        <v>0</v>
      </c>
      <c r="AD19" s="339">
        <f t="shared" si="3"/>
        <v>0</v>
      </c>
      <c r="AE19" s="340">
        <f t="shared" si="2"/>
        <v>0</v>
      </c>
    </row>
    <row r="20" spans="1:33" x14ac:dyDescent="0.25">
      <c r="A20" s="15"/>
      <c r="B20" s="346" t="s">
        <v>132</v>
      </c>
      <c r="C20" s="351" t="s">
        <v>189</v>
      </c>
      <c r="D20" s="322" t="s">
        <v>378</v>
      </c>
      <c r="E20" s="323"/>
      <c r="F20" s="350"/>
      <c r="G20" s="350"/>
      <c r="H20" s="325"/>
      <c r="I20" s="350"/>
      <c r="J20" s="326"/>
      <c r="K20" s="324"/>
      <c r="L20" s="288"/>
      <c r="M20" s="326"/>
      <c r="N20" s="288"/>
      <c r="O20" s="327"/>
      <c r="P20" s="326"/>
      <c r="Q20" s="286"/>
      <c r="R20" s="286"/>
      <c r="S20" s="286"/>
      <c r="T20" s="286"/>
      <c r="U20" s="111"/>
      <c r="V20" s="324"/>
      <c r="W20" s="672"/>
      <c r="X20" s="286"/>
      <c r="Y20" s="328"/>
      <c r="Z20" s="18"/>
      <c r="AA20" s="336"/>
      <c r="AB20" s="337"/>
      <c r="AC20" s="338"/>
      <c r="AD20" s="339"/>
      <c r="AE20" s="340">
        <f t="shared" si="2"/>
        <v>0</v>
      </c>
    </row>
    <row r="21" spans="1:33" ht="75" x14ac:dyDescent="0.25">
      <c r="A21" s="15"/>
      <c r="B21" s="346" t="s">
        <v>132</v>
      </c>
      <c r="C21" s="351" t="s">
        <v>189</v>
      </c>
      <c r="D21" s="322" t="s">
        <v>25</v>
      </c>
      <c r="E21" s="323" t="s">
        <v>282</v>
      </c>
      <c r="F21" s="350"/>
      <c r="G21" s="350"/>
      <c r="H21" s="325">
        <v>6.11</v>
      </c>
      <c r="I21" s="350"/>
      <c r="J21" s="326" t="s">
        <v>283</v>
      </c>
      <c r="K21" s="324" t="s">
        <v>284</v>
      </c>
      <c r="L21" s="288">
        <v>1</v>
      </c>
      <c r="M21" s="349">
        <v>79.14</v>
      </c>
      <c r="N21" s="288">
        <v>79.14</v>
      </c>
      <c r="O21" s="327"/>
      <c r="P21" s="328" t="e">
        <v>#VALUE!</v>
      </c>
      <c r="Q21" s="329" t="e">
        <f t="shared" ref="Q21:Q31" si="4">IF(J21="PROV SUM",N21,L21*P21)</f>
        <v>#VALUE!</v>
      </c>
      <c r="R21" s="287">
        <v>0</v>
      </c>
      <c r="S21" s="287">
        <v>63.312000000000005</v>
      </c>
      <c r="T21" s="329">
        <f t="shared" ref="T21:T31" si="5">IF(J21="SC024",N21,IF(ISERROR(S21),"",IF(J21="PROV SUM",N21,L21*S21)))</f>
        <v>63.312000000000005</v>
      </c>
      <c r="U21" s="111"/>
      <c r="V21" s="324" t="s">
        <v>284</v>
      </c>
      <c r="W21" s="672">
        <v>2</v>
      </c>
      <c r="X21" s="287">
        <v>63.312000000000005</v>
      </c>
      <c r="Y21" s="328">
        <f t="shared" si="0"/>
        <v>126.62400000000001</v>
      </c>
      <c r="Z21" s="18"/>
      <c r="AA21" s="336">
        <v>1</v>
      </c>
      <c r="AB21" s="337">
        <f t="shared" si="1"/>
        <v>126.62400000000001</v>
      </c>
      <c r="AC21" s="338">
        <v>1</v>
      </c>
      <c r="AD21" s="339">
        <f t="shared" si="3"/>
        <v>126.62400000000001</v>
      </c>
      <c r="AE21" s="340">
        <f t="shared" si="2"/>
        <v>0</v>
      </c>
    </row>
    <row r="22" spans="1:33" ht="60" x14ac:dyDescent="0.25">
      <c r="A22" s="15"/>
      <c r="B22" s="346" t="s">
        <v>132</v>
      </c>
      <c r="C22" s="351" t="s">
        <v>189</v>
      </c>
      <c r="D22" s="322" t="s">
        <v>25</v>
      </c>
      <c r="E22" s="323" t="s">
        <v>190</v>
      </c>
      <c r="F22" s="350"/>
      <c r="G22" s="350"/>
      <c r="H22" s="325">
        <v>6.82</v>
      </c>
      <c r="I22" s="350"/>
      <c r="J22" s="326" t="s">
        <v>191</v>
      </c>
      <c r="K22" s="324" t="s">
        <v>104</v>
      </c>
      <c r="L22" s="288">
        <v>12</v>
      </c>
      <c r="M22" s="349">
        <v>44.12</v>
      </c>
      <c r="N22" s="288">
        <v>529.44000000000005</v>
      </c>
      <c r="O22" s="327"/>
      <c r="P22" s="328" t="e">
        <v>#VALUE!</v>
      </c>
      <c r="Q22" s="329" t="e">
        <f t="shared" si="4"/>
        <v>#VALUE!</v>
      </c>
      <c r="R22" s="287">
        <v>0</v>
      </c>
      <c r="S22" s="287">
        <v>31.986999999999998</v>
      </c>
      <c r="T22" s="329">
        <f t="shared" si="5"/>
        <v>383.84399999999999</v>
      </c>
      <c r="U22" s="111"/>
      <c r="V22" s="324" t="s">
        <v>104</v>
      </c>
      <c r="W22" s="672">
        <v>12</v>
      </c>
      <c r="X22" s="287">
        <v>31.986999999999998</v>
      </c>
      <c r="Y22" s="328">
        <f t="shared" si="0"/>
        <v>383.84399999999999</v>
      </c>
      <c r="Z22" s="18"/>
      <c r="AA22" s="336">
        <v>1</v>
      </c>
      <c r="AB22" s="337">
        <f t="shared" si="1"/>
        <v>383.84399999999999</v>
      </c>
      <c r="AC22" s="338">
        <v>0</v>
      </c>
      <c r="AD22" s="339">
        <f t="shared" si="3"/>
        <v>0</v>
      </c>
      <c r="AE22" s="340">
        <f t="shared" si="2"/>
        <v>383.84399999999999</v>
      </c>
      <c r="AG22" s="595">
        <v>383.84</v>
      </c>
    </row>
    <row r="23" spans="1:33" ht="45" x14ac:dyDescent="0.25">
      <c r="A23" s="15"/>
      <c r="B23" s="346" t="s">
        <v>132</v>
      </c>
      <c r="C23" s="351" t="s">
        <v>189</v>
      </c>
      <c r="D23" s="322" t="s">
        <v>25</v>
      </c>
      <c r="E23" s="323" t="s">
        <v>205</v>
      </c>
      <c r="F23" s="350"/>
      <c r="G23" s="350"/>
      <c r="H23" s="325">
        <v>6.16100000000002</v>
      </c>
      <c r="I23" s="350"/>
      <c r="J23" s="326" t="s">
        <v>206</v>
      </c>
      <c r="K23" s="324" t="s">
        <v>104</v>
      </c>
      <c r="L23" s="288">
        <v>10</v>
      </c>
      <c r="M23" s="349">
        <v>38.25</v>
      </c>
      <c r="N23" s="288">
        <v>382.5</v>
      </c>
      <c r="O23" s="327"/>
      <c r="P23" s="328" t="e">
        <v>#VALUE!</v>
      </c>
      <c r="Q23" s="329" t="e">
        <f t="shared" si="4"/>
        <v>#VALUE!</v>
      </c>
      <c r="R23" s="287">
        <v>0</v>
      </c>
      <c r="S23" s="287">
        <v>27.731249999999999</v>
      </c>
      <c r="T23" s="329">
        <f t="shared" si="5"/>
        <v>277.3125</v>
      </c>
      <c r="U23" s="111"/>
      <c r="V23" s="324" t="s">
        <v>104</v>
      </c>
      <c r="W23" s="672">
        <v>10</v>
      </c>
      <c r="X23" s="287">
        <v>27.731249999999999</v>
      </c>
      <c r="Y23" s="328">
        <f t="shared" si="0"/>
        <v>277.3125</v>
      </c>
      <c r="Z23" s="18"/>
      <c r="AA23" s="336">
        <v>1</v>
      </c>
      <c r="AB23" s="337">
        <f t="shared" si="1"/>
        <v>277.3125</v>
      </c>
      <c r="AC23" s="338">
        <v>1</v>
      </c>
      <c r="AD23" s="339">
        <f t="shared" si="3"/>
        <v>277.3125</v>
      </c>
      <c r="AE23" s="340">
        <f t="shared" si="2"/>
        <v>0</v>
      </c>
    </row>
    <row r="24" spans="1:33" ht="45" x14ac:dyDescent="0.25">
      <c r="A24" s="15"/>
      <c r="B24" s="346" t="s">
        <v>132</v>
      </c>
      <c r="C24" s="351" t="s">
        <v>189</v>
      </c>
      <c r="D24" s="322" t="s">
        <v>25</v>
      </c>
      <c r="E24" s="323" t="s">
        <v>458</v>
      </c>
      <c r="F24" s="350"/>
      <c r="G24" s="350"/>
      <c r="H24" s="325">
        <v>6.1850000000000298</v>
      </c>
      <c r="I24" s="350"/>
      <c r="J24" s="326" t="s">
        <v>220</v>
      </c>
      <c r="K24" s="324" t="s">
        <v>79</v>
      </c>
      <c r="L24" s="288">
        <v>25</v>
      </c>
      <c r="M24" s="349">
        <v>11.01</v>
      </c>
      <c r="N24" s="288">
        <v>275.25</v>
      </c>
      <c r="O24" s="327"/>
      <c r="P24" s="328" t="e">
        <v>#VALUE!</v>
      </c>
      <c r="Q24" s="329" t="e">
        <f t="shared" si="4"/>
        <v>#VALUE!</v>
      </c>
      <c r="R24" s="287">
        <v>0</v>
      </c>
      <c r="S24" s="287">
        <v>9.3584999999999994</v>
      </c>
      <c r="T24" s="329">
        <f t="shared" si="5"/>
        <v>233.96249999999998</v>
      </c>
      <c r="U24" s="111"/>
      <c r="V24" s="324" t="s">
        <v>79</v>
      </c>
      <c r="W24" s="672">
        <v>25</v>
      </c>
      <c r="X24" s="287">
        <v>9.3584999999999994</v>
      </c>
      <c r="Y24" s="328">
        <f t="shared" si="0"/>
        <v>233.96249999999998</v>
      </c>
      <c r="Z24" s="18"/>
      <c r="AA24" s="336">
        <v>1</v>
      </c>
      <c r="AB24" s="337">
        <f t="shared" si="1"/>
        <v>233.96249999999998</v>
      </c>
      <c r="AC24" s="338">
        <v>1</v>
      </c>
      <c r="AD24" s="339">
        <f t="shared" si="3"/>
        <v>233.96249999999998</v>
      </c>
      <c r="AE24" s="340">
        <f t="shared" si="2"/>
        <v>0</v>
      </c>
    </row>
    <row r="25" spans="1:33" ht="45" x14ac:dyDescent="0.25">
      <c r="A25" s="15"/>
      <c r="B25" s="346" t="s">
        <v>132</v>
      </c>
      <c r="C25" s="351" t="s">
        <v>189</v>
      </c>
      <c r="D25" s="322" t="s">
        <v>25</v>
      </c>
      <c r="E25" s="323" t="s">
        <v>240</v>
      </c>
      <c r="F25" s="350"/>
      <c r="G25" s="350"/>
      <c r="H25" s="325">
        <v>6.2180000000000399</v>
      </c>
      <c r="I25" s="350"/>
      <c r="J25" s="326" t="s">
        <v>241</v>
      </c>
      <c r="K25" s="324" t="s">
        <v>104</v>
      </c>
      <c r="L25" s="288">
        <v>15</v>
      </c>
      <c r="M25" s="349">
        <v>1.73</v>
      </c>
      <c r="N25" s="288">
        <v>25.95</v>
      </c>
      <c r="O25" s="327"/>
      <c r="P25" s="328" t="e">
        <v>#VALUE!</v>
      </c>
      <c r="Q25" s="329" t="e">
        <f t="shared" si="4"/>
        <v>#VALUE!</v>
      </c>
      <c r="R25" s="287">
        <v>0</v>
      </c>
      <c r="S25" s="287">
        <v>1.4704999999999999</v>
      </c>
      <c r="T25" s="329">
        <f t="shared" si="5"/>
        <v>22.057499999999997</v>
      </c>
      <c r="U25" s="111"/>
      <c r="V25" s="324" t="s">
        <v>104</v>
      </c>
      <c r="W25" s="672">
        <v>15</v>
      </c>
      <c r="X25" s="287">
        <v>1.4704999999999999</v>
      </c>
      <c r="Y25" s="328">
        <f t="shared" si="0"/>
        <v>22.057499999999997</v>
      </c>
      <c r="Z25" s="18"/>
      <c r="AA25" s="336">
        <v>1</v>
      </c>
      <c r="AB25" s="337">
        <f t="shared" si="1"/>
        <v>22.057499999999997</v>
      </c>
      <c r="AC25" s="338">
        <v>1</v>
      </c>
      <c r="AD25" s="339">
        <f t="shared" si="3"/>
        <v>22.057499999999997</v>
      </c>
      <c r="AE25" s="340">
        <f t="shared" si="2"/>
        <v>0</v>
      </c>
    </row>
    <row r="26" spans="1:33" ht="45" x14ac:dyDescent="0.25">
      <c r="A26" s="15"/>
      <c r="B26" s="346" t="s">
        <v>132</v>
      </c>
      <c r="C26" s="351" t="s">
        <v>189</v>
      </c>
      <c r="D26" s="322" t="s">
        <v>25</v>
      </c>
      <c r="E26" s="323" t="s">
        <v>267</v>
      </c>
      <c r="F26" s="350"/>
      <c r="G26" s="350"/>
      <c r="H26" s="325">
        <v>6.2600000000000504</v>
      </c>
      <c r="I26" s="350"/>
      <c r="J26" s="326" t="s">
        <v>268</v>
      </c>
      <c r="K26" s="324" t="s">
        <v>104</v>
      </c>
      <c r="L26" s="288">
        <v>4</v>
      </c>
      <c r="M26" s="349">
        <v>3.74</v>
      </c>
      <c r="N26" s="288">
        <v>14.96</v>
      </c>
      <c r="O26" s="327"/>
      <c r="P26" s="328" t="e">
        <v>#VALUE!</v>
      </c>
      <c r="Q26" s="329" t="e">
        <f t="shared" si="4"/>
        <v>#VALUE!</v>
      </c>
      <c r="R26" s="287">
        <v>0</v>
      </c>
      <c r="S26" s="287">
        <v>3.1790000000000003</v>
      </c>
      <c r="T26" s="329">
        <f t="shared" si="5"/>
        <v>12.716000000000001</v>
      </c>
      <c r="U26" s="111"/>
      <c r="V26" s="324" t="s">
        <v>104</v>
      </c>
      <c r="W26" s="672">
        <v>4</v>
      </c>
      <c r="X26" s="287">
        <v>3.1790000000000003</v>
      </c>
      <c r="Y26" s="328">
        <f t="shared" si="0"/>
        <v>12.716000000000001</v>
      </c>
      <c r="Z26" s="18"/>
      <c r="AA26" s="336">
        <v>1</v>
      </c>
      <c r="AB26" s="337">
        <f t="shared" si="1"/>
        <v>12.716000000000001</v>
      </c>
      <c r="AC26" s="338">
        <v>1</v>
      </c>
      <c r="AD26" s="339">
        <f t="shared" si="3"/>
        <v>12.716000000000001</v>
      </c>
      <c r="AE26" s="340">
        <f t="shared" si="2"/>
        <v>0</v>
      </c>
    </row>
    <row r="27" spans="1:33" ht="30" x14ac:dyDescent="0.25">
      <c r="A27" s="15"/>
      <c r="B27" s="346" t="s">
        <v>132</v>
      </c>
      <c r="C27" s="351" t="s">
        <v>189</v>
      </c>
      <c r="D27" s="322" t="s">
        <v>25</v>
      </c>
      <c r="E27" s="323" t="s">
        <v>433</v>
      </c>
      <c r="F27" s="350"/>
      <c r="G27" s="350"/>
      <c r="H27" s="325">
        <v>6.2620000000000502</v>
      </c>
      <c r="I27" s="350"/>
      <c r="J27" s="326" t="s">
        <v>270</v>
      </c>
      <c r="K27" s="324" t="s">
        <v>79</v>
      </c>
      <c r="L27" s="288">
        <v>15</v>
      </c>
      <c r="M27" s="349">
        <v>16.86</v>
      </c>
      <c r="N27" s="288">
        <v>252.9</v>
      </c>
      <c r="O27" s="327"/>
      <c r="P27" s="328" t="e">
        <v>#VALUE!</v>
      </c>
      <c r="Q27" s="329" t="e">
        <f t="shared" si="4"/>
        <v>#VALUE!</v>
      </c>
      <c r="R27" s="287">
        <v>0</v>
      </c>
      <c r="S27" s="287">
        <v>14.331</v>
      </c>
      <c r="T27" s="329">
        <f t="shared" si="5"/>
        <v>214.965</v>
      </c>
      <c r="U27" s="111"/>
      <c r="V27" s="324" t="s">
        <v>79</v>
      </c>
      <c r="W27" s="672">
        <v>15</v>
      </c>
      <c r="X27" s="287">
        <v>14.331</v>
      </c>
      <c r="Y27" s="328">
        <f t="shared" si="0"/>
        <v>214.965</v>
      </c>
      <c r="Z27" s="18"/>
      <c r="AA27" s="336">
        <v>1</v>
      </c>
      <c r="AB27" s="337">
        <f t="shared" si="1"/>
        <v>214.965</v>
      </c>
      <c r="AC27" s="338">
        <v>1</v>
      </c>
      <c r="AD27" s="339">
        <f t="shared" si="3"/>
        <v>214.965</v>
      </c>
      <c r="AE27" s="340">
        <f t="shared" si="2"/>
        <v>0</v>
      </c>
    </row>
    <row r="28" spans="1:33" ht="45" x14ac:dyDescent="0.25">
      <c r="A28" s="15"/>
      <c r="B28" s="346" t="s">
        <v>132</v>
      </c>
      <c r="C28" s="351" t="s">
        <v>189</v>
      </c>
      <c r="D28" s="322" t="s">
        <v>25</v>
      </c>
      <c r="E28" s="323" t="s">
        <v>276</v>
      </c>
      <c r="F28" s="350"/>
      <c r="G28" s="350"/>
      <c r="H28" s="325">
        <v>6.2650000000000503</v>
      </c>
      <c r="I28" s="350"/>
      <c r="J28" s="326" t="s">
        <v>277</v>
      </c>
      <c r="K28" s="324" t="s">
        <v>139</v>
      </c>
      <c r="L28" s="288">
        <v>2</v>
      </c>
      <c r="M28" s="349">
        <v>19.34</v>
      </c>
      <c r="N28" s="288">
        <v>38.68</v>
      </c>
      <c r="O28" s="327"/>
      <c r="P28" s="328" t="e">
        <v>#VALUE!</v>
      </c>
      <c r="Q28" s="329" t="e">
        <f t="shared" si="4"/>
        <v>#VALUE!</v>
      </c>
      <c r="R28" s="287">
        <v>0</v>
      </c>
      <c r="S28" s="287">
        <v>16.439</v>
      </c>
      <c r="T28" s="329">
        <f t="shared" si="5"/>
        <v>32.878</v>
      </c>
      <c r="U28" s="111"/>
      <c r="V28" s="324" t="s">
        <v>139</v>
      </c>
      <c r="W28" s="672">
        <v>2</v>
      </c>
      <c r="X28" s="287">
        <v>16.439</v>
      </c>
      <c r="Y28" s="328">
        <f t="shared" si="0"/>
        <v>32.878</v>
      </c>
      <c r="Z28" s="18"/>
      <c r="AA28" s="336">
        <v>1</v>
      </c>
      <c r="AB28" s="337">
        <f t="shared" si="1"/>
        <v>32.878</v>
      </c>
      <c r="AC28" s="338">
        <v>1</v>
      </c>
      <c r="AD28" s="339">
        <f t="shared" si="3"/>
        <v>32.878</v>
      </c>
      <c r="AE28" s="340">
        <f t="shared" si="2"/>
        <v>0</v>
      </c>
    </row>
    <row r="29" spans="1:33" ht="30" x14ac:dyDescent="0.25">
      <c r="A29" s="15"/>
      <c r="B29" s="346" t="s">
        <v>132</v>
      </c>
      <c r="C29" s="351" t="s">
        <v>189</v>
      </c>
      <c r="D29" s="322" t="s">
        <v>25</v>
      </c>
      <c r="E29" s="323" t="s">
        <v>459</v>
      </c>
      <c r="F29" s="350"/>
      <c r="G29" s="350"/>
      <c r="H29" s="325">
        <v>6.2760000000000602</v>
      </c>
      <c r="I29" s="350"/>
      <c r="J29" s="326" t="s">
        <v>281</v>
      </c>
      <c r="K29" s="324" t="s">
        <v>139</v>
      </c>
      <c r="L29" s="288">
        <v>1</v>
      </c>
      <c r="M29" s="349">
        <v>33.520000000000003</v>
      </c>
      <c r="N29" s="288">
        <v>33.520000000000003</v>
      </c>
      <c r="O29" s="327"/>
      <c r="P29" s="328" t="e">
        <v>#VALUE!</v>
      </c>
      <c r="Q29" s="329" t="e">
        <f t="shared" si="4"/>
        <v>#VALUE!</v>
      </c>
      <c r="R29" s="287">
        <v>0</v>
      </c>
      <c r="S29" s="287">
        <v>28.492000000000001</v>
      </c>
      <c r="T29" s="329">
        <f t="shared" si="5"/>
        <v>28.492000000000001</v>
      </c>
      <c r="U29" s="111"/>
      <c r="V29" s="324" t="s">
        <v>139</v>
      </c>
      <c r="W29" s="672">
        <v>1</v>
      </c>
      <c r="X29" s="287">
        <v>28.492000000000001</v>
      </c>
      <c r="Y29" s="328">
        <f t="shared" si="0"/>
        <v>28.492000000000001</v>
      </c>
      <c r="Z29" s="18"/>
      <c r="AA29" s="336">
        <v>1</v>
      </c>
      <c r="AB29" s="337">
        <f t="shared" si="1"/>
        <v>28.492000000000001</v>
      </c>
      <c r="AC29" s="338">
        <v>1</v>
      </c>
      <c r="AD29" s="339">
        <f t="shared" si="3"/>
        <v>28.492000000000001</v>
      </c>
      <c r="AE29" s="340">
        <f>AB29-AD29</f>
        <v>0</v>
      </c>
    </row>
    <row r="30" spans="1:33" ht="45" x14ac:dyDescent="0.25">
      <c r="A30" s="15"/>
      <c r="B30" s="346" t="s">
        <v>132</v>
      </c>
      <c r="C30" s="351" t="s">
        <v>189</v>
      </c>
      <c r="D30" s="322" t="s">
        <v>25</v>
      </c>
      <c r="E30" s="323" t="s">
        <v>439</v>
      </c>
      <c r="F30" s="350"/>
      <c r="G30" s="350"/>
      <c r="H30" s="325">
        <v>6.3060000000000702</v>
      </c>
      <c r="I30" s="350"/>
      <c r="J30" s="326" t="s">
        <v>212</v>
      </c>
      <c r="K30" s="324" t="s">
        <v>104</v>
      </c>
      <c r="L30" s="288">
        <v>25</v>
      </c>
      <c r="M30" s="349">
        <v>6.87</v>
      </c>
      <c r="N30" s="288">
        <v>171.75</v>
      </c>
      <c r="O30" s="327"/>
      <c r="P30" s="328" t="e">
        <v>#VALUE!</v>
      </c>
      <c r="Q30" s="329" t="e">
        <f t="shared" si="4"/>
        <v>#VALUE!</v>
      </c>
      <c r="R30" s="287">
        <v>0</v>
      </c>
      <c r="S30" s="287">
        <v>4.9807499999999996</v>
      </c>
      <c r="T30" s="329">
        <f t="shared" si="5"/>
        <v>124.51874999999998</v>
      </c>
      <c r="U30" s="111"/>
      <c r="V30" s="324" t="s">
        <v>104</v>
      </c>
      <c r="W30" s="672">
        <v>25</v>
      </c>
      <c r="X30" s="287">
        <v>4.9807499999999996</v>
      </c>
      <c r="Y30" s="328">
        <f t="shared" si="0"/>
        <v>124.51874999999998</v>
      </c>
      <c r="Z30" s="18"/>
      <c r="AA30" s="336">
        <v>1</v>
      </c>
      <c r="AB30" s="337">
        <f t="shared" si="1"/>
        <v>124.51874999999998</v>
      </c>
      <c r="AC30" s="338">
        <v>1</v>
      </c>
      <c r="AD30" s="339">
        <f t="shared" si="3"/>
        <v>124.51874999999998</v>
      </c>
      <c r="AE30" s="340">
        <f t="shared" si="2"/>
        <v>0</v>
      </c>
    </row>
    <row r="31" spans="1:33" ht="45.75" x14ac:dyDescent="0.25">
      <c r="A31" s="15"/>
      <c r="B31" s="346" t="s">
        <v>132</v>
      </c>
      <c r="C31" s="351" t="s">
        <v>189</v>
      </c>
      <c r="D31" s="322" t="s">
        <v>25</v>
      </c>
      <c r="E31" s="323" t="s">
        <v>460</v>
      </c>
      <c r="F31" s="350"/>
      <c r="G31" s="350"/>
      <c r="H31" s="325">
        <v>6.399</v>
      </c>
      <c r="I31" s="350"/>
      <c r="J31" s="326" t="s">
        <v>379</v>
      </c>
      <c r="K31" s="324" t="s">
        <v>380</v>
      </c>
      <c r="L31" s="288">
        <v>1</v>
      </c>
      <c r="M31" s="349">
        <v>200</v>
      </c>
      <c r="N31" s="288">
        <v>200</v>
      </c>
      <c r="O31" s="327"/>
      <c r="P31" s="328" t="e">
        <v>#VALUE!</v>
      </c>
      <c r="Q31" s="329">
        <f t="shared" si="4"/>
        <v>200</v>
      </c>
      <c r="R31" s="287" t="s">
        <v>381</v>
      </c>
      <c r="S31" s="287" t="s">
        <v>381</v>
      </c>
      <c r="T31" s="329">
        <f t="shared" si="5"/>
        <v>200</v>
      </c>
      <c r="U31" s="111"/>
      <c r="V31" s="324" t="s">
        <v>380</v>
      </c>
      <c r="W31" s="672">
        <v>1</v>
      </c>
      <c r="X31" s="287" t="s">
        <v>381</v>
      </c>
      <c r="Y31" s="328">
        <v>200</v>
      </c>
      <c r="Z31" s="18"/>
      <c r="AA31" s="336">
        <v>0</v>
      </c>
      <c r="AB31" s="337">
        <f t="shared" si="1"/>
        <v>0</v>
      </c>
      <c r="AC31" s="338">
        <v>0</v>
      </c>
      <c r="AD31" s="339">
        <f t="shared" si="3"/>
        <v>0</v>
      </c>
      <c r="AE31" s="340">
        <f t="shared" si="2"/>
        <v>0</v>
      </c>
    </row>
    <row r="32" spans="1:33" x14ac:dyDescent="0.25">
      <c r="A32" s="15"/>
      <c r="B32" s="346" t="s">
        <v>132</v>
      </c>
      <c r="C32" s="351" t="s">
        <v>72</v>
      </c>
      <c r="D32" s="322" t="s">
        <v>378</v>
      </c>
      <c r="E32" s="323"/>
      <c r="F32" s="350"/>
      <c r="G32" s="350"/>
      <c r="H32" s="325"/>
      <c r="I32" s="350"/>
      <c r="J32" s="326"/>
      <c r="K32" s="324"/>
      <c r="L32" s="288"/>
      <c r="M32" s="326"/>
      <c r="N32" s="288"/>
      <c r="O32" s="352"/>
      <c r="P32" s="326"/>
      <c r="Q32" s="286"/>
      <c r="R32" s="286"/>
      <c r="S32" s="286"/>
      <c r="T32" s="286"/>
      <c r="U32" s="111"/>
      <c r="V32" s="324"/>
      <c r="W32" s="672"/>
      <c r="X32" s="286"/>
      <c r="Y32" s="328"/>
      <c r="Z32" s="18"/>
      <c r="AA32" s="336"/>
      <c r="AB32" s="337"/>
      <c r="AC32" s="338"/>
      <c r="AD32" s="339"/>
      <c r="AE32" s="340">
        <f t="shared" si="2"/>
        <v>0</v>
      </c>
    </row>
    <row r="33" spans="1:32" ht="45" x14ac:dyDescent="0.25">
      <c r="A33" s="15"/>
      <c r="B33" s="346" t="s">
        <v>132</v>
      </c>
      <c r="C33" s="351" t="s">
        <v>72</v>
      </c>
      <c r="D33" s="322" t="s">
        <v>25</v>
      </c>
      <c r="E33" s="323" t="s">
        <v>133</v>
      </c>
      <c r="F33" s="350"/>
      <c r="G33" s="350"/>
      <c r="H33" s="325">
        <v>3.63</v>
      </c>
      <c r="I33" s="350"/>
      <c r="J33" s="326" t="s">
        <v>134</v>
      </c>
      <c r="K33" s="324" t="s">
        <v>104</v>
      </c>
      <c r="L33" s="288">
        <v>4</v>
      </c>
      <c r="M33" s="349">
        <v>11.87</v>
      </c>
      <c r="N33" s="288">
        <v>47.48</v>
      </c>
      <c r="O33" s="352"/>
      <c r="P33" s="328" t="e">
        <v>#VALUE!</v>
      </c>
      <c r="Q33" s="329" t="e">
        <f t="shared" ref="Q33:Q39" si="6">IF(J33="PROV SUM",N33,L33*P33)</f>
        <v>#VALUE!</v>
      </c>
      <c r="R33" s="287">
        <v>0</v>
      </c>
      <c r="S33" s="287">
        <v>10.522754999999998</v>
      </c>
      <c r="T33" s="329">
        <f t="shared" ref="T33:T39" si="7">IF(J33="SC024",N33,IF(ISERROR(S33),"",IF(J33="PROV SUM",N33,L33*S33)))</f>
        <v>42.091019999999993</v>
      </c>
      <c r="U33" s="111"/>
      <c r="V33" s="324" t="s">
        <v>104</v>
      </c>
      <c r="W33" s="672">
        <v>0</v>
      </c>
      <c r="X33" s="287">
        <v>10.522754999999998</v>
      </c>
      <c r="Y33" s="328">
        <f t="shared" si="0"/>
        <v>0</v>
      </c>
      <c r="Z33" s="18"/>
      <c r="AA33" s="336">
        <v>1</v>
      </c>
      <c r="AB33" s="337">
        <f t="shared" si="1"/>
        <v>0</v>
      </c>
      <c r="AC33" s="338">
        <v>1</v>
      </c>
      <c r="AD33" s="339">
        <f t="shared" si="3"/>
        <v>0</v>
      </c>
      <c r="AE33" s="340">
        <f t="shared" si="2"/>
        <v>0</v>
      </c>
    </row>
    <row r="34" spans="1:32" ht="120" x14ac:dyDescent="0.25">
      <c r="A34" s="15"/>
      <c r="B34" s="346" t="s">
        <v>132</v>
      </c>
      <c r="C34" s="351" t="s">
        <v>72</v>
      </c>
      <c r="D34" s="322" t="s">
        <v>25</v>
      </c>
      <c r="E34" s="323" t="s">
        <v>105</v>
      </c>
      <c r="F34" s="350"/>
      <c r="G34" s="350"/>
      <c r="H34" s="325">
        <v>3.1799999999999899</v>
      </c>
      <c r="I34" s="350"/>
      <c r="J34" s="326" t="s">
        <v>106</v>
      </c>
      <c r="K34" s="324" t="s">
        <v>79</v>
      </c>
      <c r="L34" s="288">
        <v>70</v>
      </c>
      <c r="M34" s="349">
        <v>10.17</v>
      </c>
      <c r="N34" s="288">
        <v>711.9</v>
      </c>
      <c r="O34" s="352"/>
      <c r="P34" s="328" t="e">
        <v>#VALUE!</v>
      </c>
      <c r="Q34" s="329" t="e">
        <f t="shared" si="6"/>
        <v>#VALUE!</v>
      </c>
      <c r="R34" s="287">
        <v>0</v>
      </c>
      <c r="S34" s="287">
        <v>8.136000000000001</v>
      </c>
      <c r="T34" s="329">
        <f t="shared" si="7"/>
        <v>569.5200000000001</v>
      </c>
      <c r="U34" s="111"/>
      <c r="V34" s="324" t="s">
        <v>79</v>
      </c>
      <c r="W34" s="672">
        <v>0</v>
      </c>
      <c r="X34" s="287">
        <v>8.136000000000001</v>
      </c>
      <c r="Y34" s="328">
        <f t="shared" si="0"/>
        <v>0</v>
      </c>
      <c r="Z34" s="18"/>
      <c r="AA34" s="336">
        <v>1</v>
      </c>
      <c r="AB34" s="337">
        <f t="shared" si="1"/>
        <v>0</v>
      </c>
      <c r="AC34" s="338">
        <v>1</v>
      </c>
      <c r="AD34" s="339">
        <f t="shared" si="3"/>
        <v>0</v>
      </c>
      <c r="AE34" s="340">
        <f t="shared" si="2"/>
        <v>0</v>
      </c>
    </row>
    <row r="35" spans="1:32" ht="30" x14ac:dyDescent="0.25">
      <c r="A35" s="15"/>
      <c r="B35" s="346" t="s">
        <v>132</v>
      </c>
      <c r="C35" s="351" t="s">
        <v>72</v>
      </c>
      <c r="D35" s="322" t="s">
        <v>25</v>
      </c>
      <c r="E35" s="323" t="s">
        <v>122</v>
      </c>
      <c r="F35" s="350"/>
      <c r="G35" s="350"/>
      <c r="H35" s="325">
        <v>3.1889999999999898</v>
      </c>
      <c r="I35" s="350"/>
      <c r="J35" s="326" t="s">
        <v>123</v>
      </c>
      <c r="K35" s="324" t="s">
        <v>104</v>
      </c>
      <c r="L35" s="288">
        <v>10</v>
      </c>
      <c r="M35" s="349">
        <v>5.58</v>
      </c>
      <c r="N35" s="288">
        <v>55.8</v>
      </c>
      <c r="O35" s="352"/>
      <c r="P35" s="328" t="e">
        <v>#VALUE!</v>
      </c>
      <c r="Q35" s="329" t="e">
        <f t="shared" si="6"/>
        <v>#VALUE!</v>
      </c>
      <c r="R35" s="287">
        <v>0</v>
      </c>
      <c r="S35" s="287">
        <v>4.4640000000000004</v>
      </c>
      <c r="T35" s="329">
        <f t="shared" si="7"/>
        <v>44.64</v>
      </c>
      <c r="U35" s="111"/>
      <c r="V35" s="324" t="s">
        <v>104</v>
      </c>
      <c r="W35" s="672">
        <v>0</v>
      </c>
      <c r="X35" s="287">
        <v>4.4640000000000004</v>
      </c>
      <c r="Y35" s="328">
        <f t="shared" si="0"/>
        <v>0</v>
      </c>
      <c r="Z35" s="18"/>
      <c r="AA35" s="336">
        <v>1</v>
      </c>
      <c r="AB35" s="337">
        <f t="shared" si="1"/>
        <v>0</v>
      </c>
      <c r="AC35" s="338">
        <v>1</v>
      </c>
      <c r="AD35" s="339">
        <f t="shared" si="3"/>
        <v>0</v>
      </c>
      <c r="AE35" s="340">
        <f t="shared" si="2"/>
        <v>0</v>
      </c>
    </row>
    <row r="36" spans="1:32" ht="75" x14ac:dyDescent="0.25">
      <c r="A36" s="15"/>
      <c r="B36" s="346" t="s">
        <v>132</v>
      </c>
      <c r="C36" s="351" t="s">
        <v>72</v>
      </c>
      <c r="D36" s="322" t="s">
        <v>25</v>
      </c>
      <c r="E36" s="323" t="s">
        <v>137</v>
      </c>
      <c r="F36" s="350"/>
      <c r="G36" s="350"/>
      <c r="H36" s="325">
        <v>3.2979999999999801</v>
      </c>
      <c r="I36" s="350"/>
      <c r="J36" s="326" t="s">
        <v>138</v>
      </c>
      <c r="K36" s="324" t="s">
        <v>139</v>
      </c>
      <c r="L36" s="288">
        <v>1</v>
      </c>
      <c r="M36" s="349">
        <v>148.47999999999999</v>
      </c>
      <c r="N36" s="288">
        <v>148.47999999999999</v>
      </c>
      <c r="O36" s="352"/>
      <c r="P36" s="328" t="e">
        <v>#VALUE!</v>
      </c>
      <c r="Q36" s="329" t="e">
        <f t="shared" si="6"/>
        <v>#VALUE!</v>
      </c>
      <c r="R36" s="287">
        <v>0</v>
      </c>
      <c r="S36" s="287">
        <v>110.03852799999999</v>
      </c>
      <c r="T36" s="329">
        <f t="shared" si="7"/>
        <v>110.03852799999999</v>
      </c>
      <c r="U36" s="111"/>
      <c r="V36" s="324" t="s">
        <v>139</v>
      </c>
      <c r="W36" s="672">
        <v>0</v>
      </c>
      <c r="X36" s="287">
        <v>110.03852799999999</v>
      </c>
      <c r="Y36" s="328">
        <f t="shared" si="0"/>
        <v>0</v>
      </c>
      <c r="Z36" s="18"/>
      <c r="AA36" s="336">
        <v>1</v>
      </c>
      <c r="AB36" s="337">
        <f t="shared" si="1"/>
        <v>0</v>
      </c>
      <c r="AC36" s="338">
        <v>1</v>
      </c>
      <c r="AD36" s="339">
        <f t="shared" si="3"/>
        <v>0</v>
      </c>
      <c r="AE36" s="340">
        <f t="shared" si="2"/>
        <v>0</v>
      </c>
    </row>
    <row r="37" spans="1:32" ht="45" x14ac:dyDescent="0.25">
      <c r="A37" s="15"/>
      <c r="B37" s="346" t="s">
        <v>132</v>
      </c>
      <c r="C37" s="351" t="s">
        <v>72</v>
      </c>
      <c r="D37" s="322" t="s">
        <v>25</v>
      </c>
      <c r="E37" s="323" t="s">
        <v>140</v>
      </c>
      <c r="F37" s="350"/>
      <c r="G37" s="350"/>
      <c r="H37" s="325">
        <v>3.3239999999999901</v>
      </c>
      <c r="I37" s="350"/>
      <c r="J37" s="326" t="s">
        <v>141</v>
      </c>
      <c r="K37" s="324" t="s">
        <v>104</v>
      </c>
      <c r="L37" s="288">
        <v>5</v>
      </c>
      <c r="M37" s="349">
        <v>7.33</v>
      </c>
      <c r="N37" s="288">
        <v>36.65</v>
      </c>
      <c r="O37" s="352"/>
      <c r="P37" s="328" t="e">
        <v>#VALUE!</v>
      </c>
      <c r="Q37" s="329" t="e">
        <f t="shared" si="6"/>
        <v>#VALUE!</v>
      </c>
      <c r="R37" s="287">
        <v>0</v>
      </c>
      <c r="S37" s="287">
        <v>5.4322629999999998</v>
      </c>
      <c r="T37" s="329">
        <f t="shared" si="7"/>
        <v>27.161314999999998</v>
      </c>
      <c r="U37" s="111"/>
      <c r="V37" s="324" t="s">
        <v>104</v>
      </c>
      <c r="W37" s="672">
        <v>0</v>
      </c>
      <c r="X37" s="287">
        <v>5.4322629999999998</v>
      </c>
      <c r="Y37" s="328">
        <f t="shared" si="0"/>
        <v>0</v>
      </c>
      <c r="Z37" s="18"/>
      <c r="AA37" s="336">
        <v>1</v>
      </c>
      <c r="AB37" s="337">
        <f t="shared" si="1"/>
        <v>0</v>
      </c>
      <c r="AC37" s="338">
        <v>1</v>
      </c>
      <c r="AD37" s="339">
        <f t="shared" si="3"/>
        <v>0</v>
      </c>
      <c r="AE37" s="340">
        <f t="shared" si="2"/>
        <v>0</v>
      </c>
    </row>
    <row r="38" spans="1:32" ht="15.75" x14ac:dyDescent="0.25">
      <c r="A38" s="15"/>
      <c r="B38" s="346" t="s">
        <v>132</v>
      </c>
      <c r="C38" s="351" t="s">
        <v>72</v>
      </c>
      <c r="D38" s="322" t="s">
        <v>25</v>
      </c>
      <c r="E38" s="323" t="s">
        <v>461</v>
      </c>
      <c r="F38" s="350"/>
      <c r="G38" s="350"/>
      <c r="H38" s="325">
        <v>3.4340000000000002</v>
      </c>
      <c r="I38" s="350"/>
      <c r="J38" s="326" t="s">
        <v>379</v>
      </c>
      <c r="K38" s="324" t="s">
        <v>380</v>
      </c>
      <c r="L38" s="288">
        <v>1</v>
      </c>
      <c r="M38" s="349">
        <v>150</v>
      </c>
      <c r="N38" s="288">
        <v>150</v>
      </c>
      <c r="O38" s="352"/>
      <c r="P38" s="328" t="e">
        <v>#VALUE!</v>
      </c>
      <c r="Q38" s="329">
        <f t="shared" si="6"/>
        <v>150</v>
      </c>
      <c r="R38" s="287" t="s">
        <v>381</v>
      </c>
      <c r="S38" s="287" t="s">
        <v>381</v>
      </c>
      <c r="T38" s="329">
        <f t="shared" si="7"/>
        <v>150</v>
      </c>
      <c r="U38" s="111"/>
      <c r="V38" s="324" t="s">
        <v>380</v>
      </c>
      <c r="W38" s="672">
        <v>0</v>
      </c>
      <c r="X38" s="287">
        <v>150</v>
      </c>
      <c r="Y38" s="328"/>
      <c r="Z38" s="18"/>
      <c r="AA38" s="336">
        <v>1</v>
      </c>
      <c r="AB38" s="337">
        <f t="shared" si="1"/>
        <v>0</v>
      </c>
      <c r="AC38" s="338">
        <v>0</v>
      </c>
      <c r="AD38" s="339">
        <f t="shared" si="3"/>
        <v>0</v>
      </c>
      <c r="AE38" s="340">
        <f t="shared" si="2"/>
        <v>0</v>
      </c>
    </row>
    <row r="39" spans="1:32" ht="15.75" x14ac:dyDescent="0.25">
      <c r="A39" s="15"/>
      <c r="B39" s="346" t="s">
        <v>132</v>
      </c>
      <c r="C39" s="351" t="s">
        <v>72</v>
      </c>
      <c r="D39" s="322" t="s">
        <v>25</v>
      </c>
      <c r="E39" s="323" t="s">
        <v>462</v>
      </c>
      <c r="F39" s="350"/>
      <c r="G39" s="350"/>
      <c r="H39" s="325">
        <v>3.4350000000000001</v>
      </c>
      <c r="I39" s="350"/>
      <c r="J39" s="326" t="s">
        <v>379</v>
      </c>
      <c r="K39" s="324" t="s">
        <v>380</v>
      </c>
      <c r="L39" s="288">
        <v>1</v>
      </c>
      <c r="M39" s="349">
        <v>500</v>
      </c>
      <c r="N39" s="288">
        <v>500</v>
      </c>
      <c r="O39" s="352"/>
      <c r="P39" s="328" t="e">
        <v>#VALUE!</v>
      </c>
      <c r="Q39" s="329">
        <f t="shared" si="6"/>
        <v>500</v>
      </c>
      <c r="R39" s="287" t="s">
        <v>381</v>
      </c>
      <c r="S39" s="287" t="s">
        <v>381</v>
      </c>
      <c r="T39" s="329">
        <f t="shared" si="7"/>
        <v>500</v>
      </c>
      <c r="U39" s="111"/>
      <c r="V39" s="324" t="s">
        <v>380</v>
      </c>
      <c r="W39" s="672">
        <v>0</v>
      </c>
      <c r="X39" s="287">
        <v>500</v>
      </c>
      <c r="Y39" s="328"/>
      <c r="Z39" s="18"/>
      <c r="AA39" s="336">
        <v>1</v>
      </c>
      <c r="AB39" s="337">
        <f t="shared" si="1"/>
        <v>0</v>
      </c>
      <c r="AC39" s="338">
        <v>0</v>
      </c>
      <c r="AD39" s="339">
        <f t="shared" si="3"/>
        <v>0</v>
      </c>
      <c r="AE39" s="340">
        <f t="shared" si="2"/>
        <v>0</v>
      </c>
    </row>
    <row r="40" spans="1:32" x14ac:dyDescent="0.25">
      <c r="A40" s="15"/>
      <c r="B40" s="346" t="s">
        <v>132</v>
      </c>
      <c r="C40" s="351" t="s">
        <v>164</v>
      </c>
      <c r="D40" s="322" t="s">
        <v>378</v>
      </c>
      <c r="E40" s="323"/>
      <c r="F40" s="350"/>
      <c r="G40" s="350"/>
      <c r="H40" s="325"/>
      <c r="I40" s="350"/>
      <c r="J40" s="326"/>
      <c r="K40" s="324"/>
      <c r="L40" s="288"/>
      <c r="M40" s="326"/>
      <c r="N40" s="288"/>
      <c r="O40" s="352"/>
      <c r="P40" s="326"/>
      <c r="Q40" s="286"/>
      <c r="R40" s="286"/>
      <c r="S40" s="286"/>
      <c r="T40" s="286"/>
      <c r="U40" s="111"/>
      <c r="V40" s="324"/>
      <c r="W40" s="672"/>
      <c r="X40" s="286"/>
      <c r="Y40" s="328"/>
      <c r="Z40" s="18"/>
      <c r="AA40" s="336"/>
      <c r="AB40" s="337"/>
      <c r="AC40" s="338"/>
      <c r="AD40" s="339"/>
      <c r="AE40" s="340">
        <f t="shared" si="2"/>
        <v>0</v>
      </c>
    </row>
    <row r="41" spans="1:32" ht="60" x14ac:dyDescent="0.25">
      <c r="A41" s="15"/>
      <c r="B41" s="346" t="s">
        <v>132</v>
      </c>
      <c r="C41" s="351" t="s">
        <v>164</v>
      </c>
      <c r="D41" s="322" t="s">
        <v>25</v>
      </c>
      <c r="E41" s="323" t="s">
        <v>187</v>
      </c>
      <c r="F41" s="350"/>
      <c r="G41" s="350"/>
      <c r="H41" s="325">
        <v>4.1399999999999997</v>
      </c>
      <c r="I41" s="350"/>
      <c r="J41" s="326" t="s">
        <v>188</v>
      </c>
      <c r="K41" s="324" t="s">
        <v>57</v>
      </c>
      <c r="L41" s="288">
        <v>15</v>
      </c>
      <c r="M41" s="349">
        <v>6.75</v>
      </c>
      <c r="N41" s="288">
        <v>101.25</v>
      </c>
      <c r="O41" s="352"/>
      <c r="P41" s="328" t="e">
        <v>#VALUE!</v>
      </c>
      <c r="Q41" s="329" t="e">
        <f>IF(J41="PROV SUM",N41,L41*P41)</f>
        <v>#VALUE!</v>
      </c>
      <c r="R41" s="287">
        <v>0</v>
      </c>
      <c r="S41" s="287">
        <v>6.4124999999999996</v>
      </c>
      <c r="T41" s="329">
        <f>IF(J41="SC024",N41,IF(ISERROR(S41),"",IF(J41="PROV SUM",N41,L41*S41)))</f>
        <v>96.1875</v>
      </c>
      <c r="U41" s="111"/>
      <c r="V41" s="324" t="s">
        <v>57</v>
      </c>
      <c r="W41" s="672">
        <v>15</v>
      </c>
      <c r="X41" s="287">
        <v>6.4124999999999996</v>
      </c>
      <c r="Y41" s="328">
        <f t="shared" si="0"/>
        <v>96.1875</v>
      </c>
      <c r="Z41" s="18"/>
      <c r="AA41" s="336">
        <v>1</v>
      </c>
      <c r="AB41" s="337">
        <f t="shared" si="1"/>
        <v>96.1875</v>
      </c>
      <c r="AC41" s="338">
        <v>1</v>
      </c>
      <c r="AD41" s="339">
        <f t="shared" si="3"/>
        <v>96.1875</v>
      </c>
      <c r="AE41" s="340">
        <f t="shared" si="2"/>
        <v>0</v>
      </c>
    </row>
    <row r="42" spans="1:32" ht="90" x14ac:dyDescent="0.25">
      <c r="A42" s="15"/>
      <c r="B42" s="346" t="s">
        <v>132</v>
      </c>
      <c r="C42" s="351" t="s">
        <v>164</v>
      </c>
      <c r="D42" s="322" t="s">
        <v>25</v>
      </c>
      <c r="E42" s="323" t="s">
        <v>169</v>
      </c>
      <c r="F42" s="350"/>
      <c r="G42" s="350"/>
      <c r="H42" s="325">
        <v>4.8899999999999801</v>
      </c>
      <c r="I42" s="350"/>
      <c r="J42" s="326" t="s">
        <v>170</v>
      </c>
      <c r="K42" s="324" t="s">
        <v>75</v>
      </c>
      <c r="L42" s="288">
        <v>5</v>
      </c>
      <c r="M42" s="349">
        <v>29.05</v>
      </c>
      <c r="N42" s="288">
        <v>145.25</v>
      </c>
      <c r="O42" s="352"/>
      <c r="P42" s="328" t="e">
        <v>#VALUE!</v>
      </c>
      <c r="Q42" s="329" t="e">
        <f>IF(J42="PROV SUM",N42,L42*P42)</f>
        <v>#VALUE!</v>
      </c>
      <c r="R42" s="287">
        <v>0</v>
      </c>
      <c r="S42" s="287">
        <v>25.752824999999998</v>
      </c>
      <c r="T42" s="329">
        <f>IF(J42="SC024",N42,IF(ISERROR(S42),"",IF(J42="PROV SUM",N42,L42*S42)))</f>
        <v>128.76412499999998</v>
      </c>
      <c r="U42" s="111"/>
      <c r="V42" s="324" t="s">
        <v>75</v>
      </c>
      <c r="W42" s="672">
        <v>2</v>
      </c>
      <c r="X42" s="287">
        <v>25.752824999999998</v>
      </c>
      <c r="Y42" s="328">
        <f t="shared" si="0"/>
        <v>51.505649999999996</v>
      </c>
      <c r="Z42" s="18"/>
      <c r="AA42" s="336">
        <v>1</v>
      </c>
      <c r="AB42" s="337">
        <f t="shared" si="1"/>
        <v>51.505649999999996</v>
      </c>
      <c r="AC42" s="338">
        <v>1</v>
      </c>
      <c r="AD42" s="339">
        <f t="shared" si="3"/>
        <v>51.505649999999996</v>
      </c>
      <c r="AE42" s="340">
        <f t="shared" si="2"/>
        <v>0</v>
      </c>
    </row>
    <row r="43" spans="1:32" ht="90" x14ac:dyDescent="0.25">
      <c r="A43" s="15"/>
      <c r="B43" s="346" t="s">
        <v>132</v>
      </c>
      <c r="C43" s="351" t="s">
        <v>164</v>
      </c>
      <c r="D43" s="322" t="s">
        <v>25</v>
      </c>
      <c r="E43" s="323" t="s">
        <v>171</v>
      </c>
      <c r="F43" s="350"/>
      <c r="G43" s="350"/>
      <c r="H43" s="325">
        <v>4.8999999999999799</v>
      </c>
      <c r="I43" s="350"/>
      <c r="J43" s="326" t="s">
        <v>172</v>
      </c>
      <c r="K43" s="324" t="s">
        <v>75</v>
      </c>
      <c r="L43" s="288">
        <v>10</v>
      </c>
      <c r="M43" s="349">
        <v>35.61</v>
      </c>
      <c r="N43" s="288">
        <v>356.1</v>
      </c>
      <c r="O43" s="352"/>
      <c r="P43" s="328" t="e">
        <v>#VALUE!</v>
      </c>
      <c r="Q43" s="329" t="e">
        <f>IF(J43="PROV SUM",N43,L43*P43)</f>
        <v>#VALUE!</v>
      </c>
      <c r="R43" s="287">
        <v>0</v>
      </c>
      <c r="S43" s="287">
        <v>31.568264999999997</v>
      </c>
      <c r="T43" s="329">
        <f>IF(J43="SC024",N43,IF(ISERROR(S43),"",IF(J43="PROV SUM",N43,L43*S43)))</f>
        <v>315.68264999999997</v>
      </c>
      <c r="U43" s="111"/>
      <c r="V43" s="324" t="s">
        <v>75</v>
      </c>
      <c r="W43" s="672">
        <v>13</v>
      </c>
      <c r="X43" s="287">
        <v>31.568264999999997</v>
      </c>
      <c r="Y43" s="328">
        <f t="shared" si="0"/>
        <v>410.38744499999996</v>
      </c>
      <c r="Z43" s="18"/>
      <c r="AA43" s="336">
        <v>1</v>
      </c>
      <c r="AB43" s="337">
        <f t="shared" si="1"/>
        <v>410.38744499999996</v>
      </c>
      <c r="AC43" s="338">
        <v>1</v>
      </c>
      <c r="AD43" s="339">
        <f t="shared" si="3"/>
        <v>410.38744499999996</v>
      </c>
      <c r="AE43" s="340">
        <f t="shared" si="2"/>
        <v>0</v>
      </c>
    </row>
    <row r="44" spans="1:32" x14ac:dyDescent="0.25">
      <c r="A44" s="15"/>
      <c r="B44" s="346" t="s">
        <v>132</v>
      </c>
      <c r="C44" s="351" t="s">
        <v>24</v>
      </c>
      <c r="D44" s="322" t="s">
        <v>378</v>
      </c>
      <c r="E44" s="323"/>
      <c r="F44" s="350"/>
      <c r="G44" s="350"/>
      <c r="H44" s="325"/>
      <c r="I44" s="350"/>
      <c r="J44" s="326"/>
      <c r="K44" s="324"/>
      <c r="L44" s="288"/>
      <c r="M44" s="326"/>
      <c r="N44" s="288"/>
      <c r="O44" s="352"/>
      <c r="P44" s="326"/>
      <c r="Q44" s="286"/>
      <c r="R44" s="286"/>
      <c r="S44" s="286"/>
      <c r="T44" s="286"/>
      <c r="U44" s="111"/>
      <c r="V44" s="324"/>
      <c r="W44" s="672"/>
      <c r="X44" s="286"/>
      <c r="Y44" s="328">
        <f t="shared" si="0"/>
        <v>0</v>
      </c>
      <c r="Z44" s="18"/>
      <c r="AA44" s="336">
        <v>0</v>
      </c>
      <c r="AB44" s="337">
        <f t="shared" si="1"/>
        <v>0</v>
      </c>
      <c r="AC44" s="338">
        <v>0</v>
      </c>
      <c r="AD44" s="339">
        <f t="shared" si="3"/>
        <v>0</v>
      </c>
      <c r="AE44" s="340">
        <f t="shared" si="2"/>
        <v>0</v>
      </c>
    </row>
    <row r="45" spans="1:32" ht="120" x14ac:dyDescent="0.25">
      <c r="A45" s="21"/>
      <c r="B45" s="321" t="s">
        <v>132</v>
      </c>
      <c r="C45" s="321" t="s">
        <v>24</v>
      </c>
      <c r="D45" s="322" t="s">
        <v>25</v>
      </c>
      <c r="E45" s="323" t="s">
        <v>26</v>
      </c>
      <c r="F45" s="324"/>
      <c r="G45" s="324"/>
      <c r="H45" s="325">
        <v>2.1</v>
      </c>
      <c r="I45" s="324"/>
      <c r="J45" s="326" t="s">
        <v>27</v>
      </c>
      <c r="K45" s="324" t="s">
        <v>28</v>
      </c>
      <c r="L45" s="288">
        <v>100</v>
      </c>
      <c r="M45" s="118">
        <v>12.92</v>
      </c>
      <c r="N45" s="119">
        <v>1292</v>
      </c>
      <c r="O45" s="327"/>
      <c r="P45" s="328" t="e">
        <v>#VALUE!</v>
      </c>
      <c r="Q45" s="329" t="e">
        <f>IF(J45="PROV SUM",N45,L45*P45)</f>
        <v>#VALUE!</v>
      </c>
      <c r="R45" s="287">
        <v>0</v>
      </c>
      <c r="S45" s="287">
        <v>16.4084</v>
      </c>
      <c r="T45" s="329">
        <f>IF(J45="SC024",N45,IF(ISERROR(S45),"",IF(J45="PROV SUM",N45,L45*S45)))</f>
        <v>1640.8400000000001</v>
      </c>
      <c r="U45" s="111"/>
      <c r="V45" s="324" t="s">
        <v>28</v>
      </c>
      <c r="W45" s="672">
        <v>165</v>
      </c>
      <c r="X45" s="287">
        <v>16.4084</v>
      </c>
      <c r="Y45" s="328">
        <f t="shared" si="0"/>
        <v>2707.386</v>
      </c>
      <c r="Z45" s="18"/>
      <c r="AA45" s="336">
        <v>1</v>
      </c>
      <c r="AB45" s="337">
        <f t="shared" si="1"/>
        <v>2707.386</v>
      </c>
      <c r="AC45" s="338">
        <v>1</v>
      </c>
      <c r="AD45" s="339">
        <f t="shared" si="3"/>
        <v>2707.386</v>
      </c>
      <c r="AE45" s="340">
        <f t="shared" si="2"/>
        <v>0</v>
      </c>
    </row>
    <row r="46" spans="1:32" ht="30" x14ac:dyDescent="0.25">
      <c r="A46" s="21"/>
      <c r="B46" s="321" t="s">
        <v>132</v>
      </c>
      <c r="C46" s="321" t="s">
        <v>24</v>
      </c>
      <c r="D46" s="322" t="s">
        <v>25</v>
      </c>
      <c r="E46" s="323" t="s">
        <v>29</v>
      </c>
      <c r="F46" s="324"/>
      <c r="G46" s="324"/>
      <c r="H46" s="325">
        <v>2.5</v>
      </c>
      <c r="I46" s="324"/>
      <c r="J46" s="326" t="s">
        <v>30</v>
      </c>
      <c r="K46" s="324" t="s">
        <v>31</v>
      </c>
      <c r="L46" s="288">
        <v>1</v>
      </c>
      <c r="M46" s="118">
        <v>420</v>
      </c>
      <c r="N46" s="119">
        <v>420</v>
      </c>
      <c r="O46" s="327"/>
      <c r="P46" s="328" t="e">
        <v>#VALUE!</v>
      </c>
      <c r="Q46" s="329" t="e">
        <f>IF(J46="PROV SUM",N46,L46*P46)</f>
        <v>#VALUE!</v>
      </c>
      <c r="R46" s="287">
        <v>0</v>
      </c>
      <c r="S46" s="287">
        <v>533.4</v>
      </c>
      <c r="T46" s="329">
        <f>IF(J46="SC024",N46,IF(ISERROR(S46),"",IF(J46="PROV SUM",N46,L46*S46)))</f>
        <v>533.4</v>
      </c>
      <c r="U46" s="111"/>
      <c r="V46" s="324" t="s">
        <v>31</v>
      </c>
      <c r="W46" s="672">
        <v>1</v>
      </c>
      <c r="X46" s="287">
        <v>533.4</v>
      </c>
      <c r="Y46" s="328">
        <f t="shared" si="0"/>
        <v>533.4</v>
      </c>
      <c r="Z46" s="18"/>
      <c r="AA46" s="336">
        <v>1</v>
      </c>
      <c r="AB46" s="337">
        <f t="shared" si="1"/>
        <v>533.4</v>
      </c>
      <c r="AC46" s="338">
        <v>1</v>
      </c>
      <c r="AD46" s="339">
        <f t="shared" si="3"/>
        <v>533.4</v>
      </c>
      <c r="AE46" s="340">
        <f t="shared" si="2"/>
        <v>0</v>
      </c>
    </row>
    <row r="47" spans="1:32" x14ac:dyDescent="0.25">
      <c r="A47" s="21"/>
      <c r="B47" s="321" t="s">
        <v>132</v>
      </c>
      <c r="C47" s="321" t="s">
        <v>24</v>
      </c>
      <c r="D47" s="322" t="s">
        <v>25</v>
      </c>
      <c r="E47" s="323" t="s">
        <v>32</v>
      </c>
      <c r="F47" s="324"/>
      <c r="G47" s="324"/>
      <c r="H47" s="325">
        <v>2.6</v>
      </c>
      <c r="I47" s="324"/>
      <c r="J47" s="326" t="s">
        <v>33</v>
      </c>
      <c r="K47" s="324" t="s">
        <v>31</v>
      </c>
      <c r="L47" s="288">
        <v>1</v>
      </c>
      <c r="M47" s="118">
        <v>50</v>
      </c>
      <c r="N47" s="119">
        <v>50</v>
      </c>
      <c r="O47" s="327"/>
      <c r="P47" s="328" t="e">
        <v>#VALUE!</v>
      </c>
      <c r="Q47" s="329" t="e">
        <f>IF(J47="PROV SUM",N47,L47*P47)</f>
        <v>#VALUE!</v>
      </c>
      <c r="R47" s="287">
        <v>0</v>
      </c>
      <c r="S47" s="287">
        <v>63.5</v>
      </c>
      <c r="T47" s="329">
        <f>IF(J47="SC024",N47,IF(ISERROR(S47),"",IF(J47="PROV SUM",N47,L47*S47)))</f>
        <v>63.5</v>
      </c>
      <c r="U47" s="111"/>
      <c r="V47" s="324" t="s">
        <v>31</v>
      </c>
      <c r="W47" s="672">
        <v>1</v>
      </c>
      <c r="X47" s="287">
        <v>63.5</v>
      </c>
      <c r="Y47" s="328">
        <f t="shared" si="0"/>
        <v>63.5</v>
      </c>
      <c r="Z47" s="18"/>
      <c r="AA47" s="336">
        <v>1</v>
      </c>
      <c r="AB47" s="337">
        <f t="shared" si="1"/>
        <v>63.5</v>
      </c>
      <c r="AC47" s="338">
        <v>1</v>
      </c>
      <c r="AD47" s="339">
        <f t="shared" si="3"/>
        <v>63.5</v>
      </c>
      <c r="AE47" s="340">
        <f t="shared" si="2"/>
        <v>0</v>
      </c>
    </row>
    <row r="48" spans="1:32" x14ac:dyDescent="0.25">
      <c r="A48" s="21"/>
      <c r="B48" s="321" t="s">
        <v>132</v>
      </c>
      <c r="C48" s="321" t="s">
        <v>24</v>
      </c>
      <c r="D48" s="322" t="s">
        <v>25</v>
      </c>
      <c r="E48" s="323" t="s">
        <v>41</v>
      </c>
      <c r="F48" s="324"/>
      <c r="G48" s="324"/>
      <c r="H48" s="325">
        <v>2.16</v>
      </c>
      <c r="I48" s="324"/>
      <c r="J48" s="326" t="s">
        <v>42</v>
      </c>
      <c r="K48" s="324" t="s">
        <v>31</v>
      </c>
      <c r="L48" s="288">
        <v>1</v>
      </c>
      <c r="M48" s="118">
        <v>379.8</v>
      </c>
      <c r="N48" s="119">
        <v>379.8</v>
      </c>
      <c r="O48" s="327"/>
      <c r="P48" s="328" t="e">
        <v>#VALUE!</v>
      </c>
      <c r="Q48" s="329" t="e">
        <f>IF(J48="PROV SUM",N48,L48*P48)</f>
        <v>#VALUE!</v>
      </c>
      <c r="R48" s="287">
        <v>0</v>
      </c>
      <c r="S48" s="287">
        <v>482.346</v>
      </c>
      <c r="T48" s="329">
        <f>IF(J48="SC024",N48,IF(ISERROR(S48),"",IF(J48="PROV SUM",N48,L48*S48)))</f>
        <v>482.346</v>
      </c>
      <c r="U48" s="111"/>
      <c r="V48" s="324" t="s">
        <v>31</v>
      </c>
      <c r="W48" s="672">
        <v>1</v>
      </c>
      <c r="X48" s="287">
        <v>482.346</v>
      </c>
      <c r="Y48" s="328">
        <f t="shared" si="0"/>
        <v>482.346</v>
      </c>
      <c r="Z48" s="18"/>
      <c r="AA48" s="336">
        <v>1</v>
      </c>
      <c r="AB48" s="337">
        <f t="shared" si="1"/>
        <v>482.346</v>
      </c>
      <c r="AC48" s="338">
        <v>0</v>
      </c>
      <c r="AD48" s="339">
        <f t="shared" si="3"/>
        <v>0</v>
      </c>
      <c r="AE48" s="340">
        <f t="shared" si="2"/>
        <v>482.346</v>
      </c>
      <c r="AF48" s="591" t="s">
        <v>797</v>
      </c>
    </row>
    <row r="49" spans="1:33" ht="60" x14ac:dyDescent="0.25">
      <c r="A49" s="21"/>
      <c r="B49" s="321" t="s">
        <v>132</v>
      </c>
      <c r="C49" s="321" t="s">
        <v>24</v>
      </c>
      <c r="D49" s="322" t="s">
        <v>25</v>
      </c>
      <c r="E49" s="323" t="s">
        <v>382</v>
      </c>
      <c r="F49" s="324"/>
      <c r="G49" s="324"/>
      <c r="H49" s="325"/>
      <c r="I49" s="324"/>
      <c r="J49" s="326" t="s">
        <v>383</v>
      </c>
      <c r="K49" s="324" t="s">
        <v>31</v>
      </c>
      <c r="L49" s="288"/>
      <c r="M49" s="118">
        <v>4.8300000000000003E-2</v>
      </c>
      <c r="N49" s="119">
        <v>0</v>
      </c>
      <c r="O49" s="327"/>
      <c r="P49" s="328" t="e">
        <v>#VALUE!</v>
      </c>
      <c r="Q49" s="329" t="e">
        <f>IF(J49="PROV SUM",N49,L49*P49)</f>
        <v>#VALUE!</v>
      </c>
      <c r="R49" s="287" t="e">
        <v>#N/A</v>
      </c>
      <c r="S49" s="287" t="e">
        <v>#N/A</v>
      </c>
      <c r="T49" s="329">
        <f>IF(J49="SC024",N49,IF(ISERROR(S49),"",IF(J49="PROV SUM",N49,L49*S49)))</f>
        <v>0</v>
      </c>
      <c r="U49" s="111"/>
      <c r="V49" s="324" t="s">
        <v>416</v>
      </c>
      <c r="W49" s="672">
        <v>14.4</v>
      </c>
      <c r="X49" s="369">
        <f>SUM(Y45+Y46+Y47+Y72)*0.0483</f>
        <v>239.95372380000001</v>
      </c>
      <c r="Y49" s="328">
        <f>X49*W49</f>
        <v>3455.3336227200002</v>
      </c>
      <c r="Z49" s="18"/>
      <c r="AA49" s="336">
        <v>1</v>
      </c>
      <c r="AB49" s="337">
        <f t="shared" si="1"/>
        <v>3455.3336227200002</v>
      </c>
      <c r="AC49" s="338">
        <v>0</v>
      </c>
      <c r="AD49" s="339">
        <f t="shared" si="3"/>
        <v>0</v>
      </c>
      <c r="AE49" s="340">
        <f t="shared" si="2"/>
        <v>3455.3336227200002</v>
      </c>
      <c r="AF49" s="591" t="s">
        <v>776</v>
      </c>
    </row>
    <row r="50" spans="1:33" x14ac:dyDescent="0.25">
      <c r="A50" s="21"/>
      <c r="B50" s="320" t="s">
        <v>132</v>
      </c>
      <c r="C50" s="321" t="s">
        <v>312</v>
      </c>
      <c r="D50" s="322" t="s">
        <v>378</v>
      </c>
      <c r="E50" s="323"/>
      <c r="F50" s="324"/>
      <c r="G50" s="324"/>
      <c r="H50" s="325"/>
      <c r="I50" s="324"/>
      <c r="J50" s="326"/>
      <c r="K50" s="324"/>
      <c r="L50" s="288"/>
      <c r="M50" s="326"/>
      <c r="N50" s="119"/>
      <c r="O50" s="327"/>
      <c r="P50" s="347"/>
      <c r="Q50" s="348"/>
      <c r="R50" s="348"/>
      <c r="S50" s="348"/>
      <c r="T50" s="348"/>
      <c r="U50" s="111"/>
      <c r="V50" s="324"/>
      <c r="W50" s="672"/>
      <c r="X50" s="348"/>
      <c r="Y50" s="328">
        <f t="shared" si="0"/>
        <v>0</v>
      </c>
      <c r="Z50" s="18"/>
      <c r="AA50" s="336">
        <v>0</v>
      </c>
      <c r="AB50" s="337">
        <f t="shared" si="1"/>
        <v>0</v>
      </c>
      <c r="AC50" s="338">
        <v>0</v>
      </c>
      <c r="AD50" s="339">
        <f t="shared" si="3"/>
        <v>0</v>
      </c>
      <c r="AE50" s="340">
        <f t="shared" si="2"/>
        <v>0</v>
      </c>
      <c r="AF50" s="591"/>
    </row>
    <row r="51" spans="1:33" ht="60" x14ac:dyDescent="0.25">
      <c r="A51" s="21"/>
      <c r="B51" s="320" t="s">
        <v>132</v>
      </c>
      <c r="C51" s="321" t="s">
        <v>312</v>
      </c>
      <c r="D51" s="322" t="s">
        <v>25</v>
      </c>
      <c r="E51" s="323" t="s">
        <v>190</v>
      </c>
      <c r="F51" s="324"/>
      <c r="G51" s="324"/>
      <c r="H51" s="325">
        <v>7.2440000000000504</v>
      </c>
      <c r="I51" s="324"/>
      <c r="J51" s="326" t="s">
        <v>191</v>
      </c>
      <c r="K51" s="324" t="s">
        <v>104</v>
      </c>
      <c r="L51" s="288">
        <v>17</v>
      </c>
      <c r="M51" s="349">
        <v>44.12</v>
      </c>
      <c r="N51" s="119">
        <v>750.04</v>
      </c>
      <c r="O51" s="327"/>
      <c r="P51" s="328" t="e">
        <v>#VALUE!</v>
      </c>
      <c r="Q51" s="329" t="e">
        <f>IF(J51="PROV SUM",N51,L51*P51)</f>
        <v>#VALUE!</v>
      </c>
      <c r="R51" s="287">
        <v>0</v>
      </c>
      <c r="S51" s="287">
        <v>31.986999999999998</v>
      </c>
      <c r="T51" s="329">
        <f>IF(J51="SC024",N51,IF(ISERROR(S51),"",IF(J51="PROV SUM",N51,L51*S51)))</f>
        <v>543.779</v>
      </c>
      <c r="U51" s="111"/>
      <c r="V51" s="324" t="s">
        <v>104</v>
      </c>
      <c r="W51" s="672">
        <v>17</v>
      </c>
      <c r="X51" s="287">
        <v>31.986999999999998</v>
      </c>
      <c r="Y51" s="328">
        <f t="shared" si="0"/>
        <v>543.779</v>
      </c>
      <c r="Z51" s="18"/>
      <c r="AA51" s="336">
        <v>1</v>
      </c>
      <c r="AB51" s="337">
        <f t="shared" si="1"/>
        <v>543.779</v>
      </c>
      <c r="AC51" s="338">
        <v>0</v>
      </c>
      <c r="AD51" s="339">
        <f t="shared" si="3"/>
        <v>0</v>
      </c>
      <c r="AE51" s="340">
        <f t="shared" si="2"/>
        <v>543.779</v>
      </c>
      <c r="AF51" s="591"/>
      <c r="AG51" s="595">
        <v>543.78</v>
      </c>
    </row>
    <row r="52" spans="1:33" ht="15.75" x14ac:dyDescent="0.25">
      <c r="A52" s="21"/>
      <c r="B52" s="320" t="s">
        <v>132</v>
      </c>
      <c r="C52" s="321" t="s">
        <v>312</v>
      </c>
      <c r="D52" s="322" t="s">
        <v>25</v>
      </c>
      <c r="E52" s="323" t="s">
        <v>463</v>
      </c>
      <c r="F52" s="324"/>
      <c r="G52" s="324"/>
      <c r="H52" s="325">
        <v>7.3159999999999998</v>
      </c>
      <c r="I52" s="324"/>
      <c r="J52" s="326" t="s">
        <v>379</v>
      </c>
      <c r="K52" s="324" t="s">
        <v>380</v>
      </c>
      <c r="L52" s="288">
        <v>1</v>
      </c>
      <c r="M52" s="288">
        <v>200</v>
      </c>
      <c r="N52" s="119">
        <v>200</v>
      </c>
      <c r="O52" s="327"/>
      <c r="P52" s="328" t="e">
        <v>#VALUE!</v>
      </c>
      <c r="Q52" s="329">
        <f>IF(J52="PROV SUM",N52,L52*P52)</f>
        <v>200</v>
      </c>
      <c r="R52" s="287" t="s">
        <v>381</v>
      </c>
      <c r="S52" s="287" t="s">
        <v>381</v>
      </c>
      <c r="T52" s="329">
        <f>IF(J52="SC024",N52,IF(ISERROR(S52),"",IF(J52="PROV SUM",N52,L52*S52)))</f>
        <v>200</v>
      </c>
      <c r="U52" s="111"/>
      <c r="V52" s="324" t="s">
        <v>380</v>
      </c>
      <c r="W52" s="672">
        <v>1</v>
      </c>
      <c r="X52" s="287" t="s">
        <v>381</v>
      </c>
      <c r="Y52" s="328">
        <v>200</v>
      </c>
      <c r="Z52" s="18"/>
      <c r="AA52" s="336">
        <v>0</v>
      </c>
      <c r="AB52" s="337">
        <f t="shared" si="1"/>
        <v>0</v>
      </c>
      <c r="AC52" s="338">
        <v>0</v>
      </c>
      <c r="AD52" s="339">
        <f t="shared" si="3"/>
        <v>0</v>
      </c>
      <c r="AE52" s="340">
        <f t="shared" si="2"/>
        <v>0</v>
      </c>
    </row>
    <row r="53" spans="1:33" ht="30.75" x14ac:dyDescent="0.25">
      <c r="A53" s="21"/>
      <c r="B53" s="320" t="s">
        <v>132</v>
      </c>
      <c r="C53" s="321" t="s">
        <v>312</v>
      </c>
      <c r="D53" s="322" t="s">
        <v>25</v>
      </c>
      <c r="E53" s="323" t="s">
        <v>464</v>
      </c>
      <c r="F53" s="324"/>
      <c r="G53" s="324"/>
      <c r="H53" s="325">
        <v>7.3170000000000002</v>
      </c>
      <c r="I53" s="324"/>
      <c r="J53" s="326" t="s">
        <v>379</v>
      </c>
      <c r="K53" s="324" t="s">
        <v>380</v>
      </c>
      <c r="L53" s="288">
        <v>1</v>
      </c>
      <c r="M53" s="288">
        <v>800</v>
      </c>
      <c r="N53" s="119">
        <v>800</v>
      </c>
      <c r="O53" s="327"/>
      <c r="P53" s="328" t="e">
        <v>#VALUE!</v>
      </c>
      <c r="Q53" s="329">
        <f>IF(J53="PROV SUM",N53,L53*P53)</f>
        <v>800</v>
      </c>
      <c r="R53" s="287" t="s">
        <v>381</v>
      </c>
      <c r="S53" s="287" t="s">
        <v>381</v>
      </c>
      <c r="T53" s="329">
        <f>IF(J53="SC024",N53,IF(ISERROR(S53),"",IF(J53="PROV SUM",N53,L53*S53)))</f>
        <v>800</v>
      </c>
      <c r="U53" s="111"/>
      <c r="V53" s="324" t="s">
        <v>380</v>
      </c>
      <c r="W53" s="672">
        <v>1</v>
      </c>
      <c r="X53" s="287" t="s">
        <v>381</v>
      </c>
      <c r="Y53" s="328">
        <v>800</v>
      </c>
      <c r="Z53" s="18"/>
      <c r="AA53" s="336">
        <v>0</v>
      </c>
      <c r="AB53" s="337">
        <f t="shared" ref="AB53:AB67" si="8">Y53*AA53</f>
        <v>0</v>
      </c>
      <c r="AC53" s="338">
        <v>0</v>
      </c>
      <c r="AD53" s="339">
        <f t="shared" ref="AD53:AD67" si="9">Y53*AC53</f>
        <v>0</v>
      </c>
      <c r="AE53" s="340">
        <f t="shared" si="2"/>
        <v>0</v>
      </c>
    </row>
    <row r="54" spans="1:33" ht="15.75" x14ac:dyDescent="0.25">
      <c r="A54" s="21"/>
      <c r="B54" s="320" t="s">
        <v>132</v>
      </c>
      <c r="C54" s="321" t="s">
        <v>312</v>
      </c>
      <c r="D54" s="322" t="s">
        <v>25</v>
      </c>
      <c r="E54" s="323" t="s">
        <v>465</v>
      </c>
      <c r="F54" s="324"/>
      <c r="G54" s="324"/>
      <c r="H54" s="325">
        <v>7.3179999999999996</v>
      </c>
      <c r="I54" s="324"/>
      <c r="J54" s="326" t="s">
        <v>379</v>
      </c>
      <c r="K54" s="324" t="s">
        <v>380</v>
      </c>
      <c r="L54" s="288">
        <v>1</v>
      </c>
      <c r="M54" s="288">
        <v>800</v>
      </c>
      <c r="N54" s="119">
        <v>800</v>
      </c>
      <c r="O54" s="327"/>
      <c r="P54" s="328" t="e">
        <v>#VALUE!</v>
      </c>
      <c r="Q54" s="329">
        <f>IF(J54="PROV SUM",N54,L54*P54)</f>
        <v>800</v>
      </c>
      <c r="R54" s="287" t="s">
        <v>381</v>
      </c>
      <c r="S54" s="287" t="s">
        <v>381</v>
      </c>
      <c r="T54" s="329">
        <f>IF(J54="SC024",N54,IF(ISERROR(S54),"",IF(J54="PROV SUM",N54,L54*S54)))</f>
        <v>800</v>
      </c>
      <c r="U54" s="111"/>
      <c r="V54" s="324" t="s">
        <v>380</v>
      </c>
      <c r="W54" s="672">
        <v>1</v>
      </c>
      <c r="X54" s="287" t="s">
        <v>381</v>
      </c>
      <c r="Y54" s="328">
        <v>800</v>
      </c>
      <c r="Z54" s="18"/>
      <c r="AA54" s="336">
        <v>0</v>
      </c>
      <c r="AB54" s="337">
        <f t="shared" si="8"/>
        <v>0</v>
      </c>
      <c r="AC54" s="338">
        <v>0</v>
      </c>
      <c r="AD54" s="339">
        <f t="shared" si="9"/>
        <v>0</v>
      </c>
      <c r="AE54" s="340">
        <f t="shared" si="2"/>
        <v>0</v>
      </c>
    </row>
    <row r="55" spans="1:33" ht="15.75" x14ac:dyDescent="0.25">
      <c r="A55" s="15"/>
      <c r="B55" s="85" t="s">
        <v>132</v>
      </c>
      <c r="C55" s="88" t="s">
        <v>341</v>
      </c>
      <c r="D55" s="87" t="s">
        <v>378</v>
      </c>
      <c r="E55" s="88"/>
      <c r="F55" s="350"/>
      <c r="G55" s="350"/>
      <c r="H55" s="89"/>
      <c r="I55" s="350"/>
      <c r="J55" s="88"/>
      <c r="K55" s="90"/>
      <c r="L55" s="288"/>
      <c r="M55" s="91"/>
      <c r="N55" s="119"/>
      <c r="O55" s="327"/>
      <c r="P55" s="347"/>
      <c r="Q55" s="348"/>
      <c r="R55" s="348"/>
      <c r="S55" s="348"/>
      <c r="T55" s="348"/>
      <c r="U55" s="111"/>
      <c r="V55" s="90"/>
      <c r="W55" s="672"/>
      <c r="X55" s="91"/>
      <c r="Y55" s="328">
        <f t="shared" si="0"/>
        <v>0</v>
      </c>
      <c r="Z55" s="18"/>
      <c r="AA55" s="336">
        <v>0</v>
      </c>
      <c r="AB55" s="337">
        <f t="shared" si="8"/>
        <v>0</v>
      </c>
      <c r="AC55" s="338">
        <v>0</v>
      </c>
      <c r="AD55" s="339">
        <f t="shared" si="9"/>
        <v>0</v>
      </c>
      <c r="AE55" s="340">
        <f t="shared" si="2"/>
        <v>0</v>
      </c>
    </row>
    <row r="56" spans="1:33" ht="105" x14ac:dyDescent="0.25">
      <c r="A56" s="15"/>
      <c r="B56" s="85" t="s">
        <v>132</v>
      </c>
      <c r="C56" s="88" t="s">
        <v>341</v>
      </c>
      <c r="D56" s="87" t="s">
        <v>25</v>
      </c>
      <c r="E56" s="88" t="s">
        <v>350</v>
      </c>
      <c r="F56" s="324"/>
      <c r="G56" s="324"/>
      <c r="H56" s="89">
        <v>13</v>
      </c>
      <c r="I56" s="324"/>
      <c r="J56" s="88" t="s">
        <v>351</v>
      </c>
      <c r="K56" s="324" t="s">
        <v>311</v>
      </c>
      <c r="L56" s="92">
        <v>2</v>
      </c>
      <c r="M56" s="91">
        <v>222.2</v>
      </c>
      <c r="N56" s="93">
        <v>444.4</v>
      </c>
      <c r="O56" s="327"/>
      <c r="P56" s="328" t="e">
        <v>#VALUE!</v>
      </c>
      <c r="Q56" s="329" t="e">
        <f t="shared" ref="Q56:Q67" si="10">IF(J56="PROV SUM",N56,L56*P56)</f>
        <v>#VALUE!</v>
      </c>
      <c r="R56" s="287">
        <v>0</v>
      </c>
      <c r="S56" s="287">
        <v>196.98029999999997</v>
      </c>
      <c r="T56" s="329">
        <f t="shared" ref="T56:T67" si="11">IF(J56="SC024",N56,IF(ISERROR(S56),"",IF(J56="PROV SUM",N56,L56*S56)))</f>
        <v>393.96059999999994</v>
      </c>
      <c r="U56" s="111"/>
      <c r="V56" s="324" t="s">
        <v>311</v>
      </c>
      <c r="W56" s="92">
        <v>2</v>
      </c>
      <c r="X56" s="482">
        <v>196.98029999999997</v>
      </c>
      <c r="Y56" s="328">
        <f t="shared" si="0"/>
        <v>393.96059999999994</v>
      </c>
      <c r="Z56" s="18"/>
      <c r="AA56" s="336">
        <v>0</v>
      </c>
      <c r="AB56" s="337">
        <f t="shared" si="8"/>
        <v>0</v>
      </c>
      <c r="AC56" s="338">
        <v>0</v>
      </c>
      <c r="AD56" s="339">
        <f t="shared" si="9"/>
        <v>0</v>
      </c>
      <c r="AE56" s="340">
        <f t="shared" si="2"/>
        <v>0</v>
      </c>
    </row>
    <row r="57" spans="1:33" ht="105" x14ac:dyDescent="0.25">
      <c r="A57" s="15"/>
      <c r="B57" s="85" t="s">
        <v>132</v>
      </c>
      <c r="C57" s="88" t="s">
        <v>341</v>
      </c>
      <c r="D57" s="87" t="s">
        <v>25</v>
      </c>
      <c r="E57" s="88" t="s">
        <v>356</v>
      </c>
      <c r="F57" s="350"/>
      <c r="G57" s="350"/>
      <c r="H57" s="89">
        <v>27</v>
      </c>
      <c r="I57" s="350"/>
      <c r="J57" s="88" t="s">
        <v>357</v>
      </c>
      <c r="K57" s="90" t="s">
        <v>311</v>
      </c>
      <c r="L57" s="92">
        <v>1</v>
      </c>
      <c r="M57" s="91">
        <v>22.53</v>
      </c>
      <c r="N57" s="93">
        <v>22.53</v>
      </c>
      <c r="O57" s="327"/>
      <c r="P57" s="328" t="e">
        <v>#VALUE!</v>
      </c>
      <c r="Q57" s="329" t="e">
        <f t="shared" si="10"/>
        <v>#VALUE!</v>
      </c>
      <c r="R57" s="287">
        <v>0</v>
      </c>
      <c r="S57" s="287">
        <v>19.150500000000001</v>
      </c>
      <c r="T57" s="329">
        <f t="shared" si="11"/>
        <v>19.150500000000001</v>
      </c>
      <c r="U57" s="111"/>
      <c r="V57" s="90" t="s">
        <v>311</v>
      </c>
      <c r="W57" s="92">
        <v>1</v>
      </c>
      <c r="X57" s="91">
        <v>19.150500000000001</v>
      </c>
      <c r="Y57" s="328">
        <f t="shared" si="0"/>
        <v>19.150500000000001</v>
      </c>
      <c r="Z57" s="18"/>
      <c r="AA57" s="336">
        <v>0</v>
      </c>
      <c r="AB57" s="337">
        <f t="shared" si="8"/>
        <v>0</v>
      </c>
      <c r="AC57" s="338">
        <v>0</v>
      </c>
      <c r="AD57" s="339">
        <f t="shared" si="9"/>
        <v>0</v>
      </c>
      <c r="AE57" s="340">
        <f t="shared" si="2"/>
        <v>0</v>
      </c>
    </row>
    <row r="58" spans="1:33" ht="120" x14ac:dyDescent="0.25">
      <c r="A58" s="15"/>
      <c r="B58" s="85" t="s">
        <v>132</v>
      </c>
      <c r="C58" s="88" t="s">
        <v>341</v>
      </c>
      <c r="D58" s="87" t="s">
        <v>25</v>
      </c>
      <c r="E58" s="88" t="s">
        <v>358</v>
      </c>
      <c r="F58" s="350"/>
      <c r="G58" s="350"/>
      <c r="H58" s="89">
        <v>41</v>
      </c>
      <c r="I58" s="350"/>
      <c r="J58" s="88" t="s">
        <v>359</v>
      </c>
      <c r="K58" s="90" t="s">
        <v>311</v>
      </c>
      <c r="L58" s="92">
        <v>1</v>
      </c>
      <c r="M58" s="91">
        <v>29.34</v>
      </c>
      <c r="N58" s="93">
        <v>29.34</v>
      </c>
      <c r="O58" s="327"/>
      <c r="P58" s="328" t="e">
        <v>#VALUE!</v>
      </c>
      <c r="Q58" s="329" t="e">
        <f t="shared" si="10"/>
        <v>#VALUE!</v>
      </c>
      <c r="R58" s="287">
        <v>0</v>
      </c>
      <c r="S58" s="287">
        <v>24.939</v>
      </c>
      <c r="T58" s="329">
        <f t="shared" si="11"/>
        <v>24.939</v>
      </c>
      <c r="U58" s="111"/>
      <c r="V58" s="90" t="s">
        <v>311</v>
      </c>
      <c r="W58" s="92">
        <v>1</v>
      </c>
      <c r="X58" s="91">
        <v>24.939</v>
      </c>
      <c r="Y58" s="328">
        <f t="shared" si="0"/>
        <v>24.939</v>
      </c>
      <c r="Z58" s="18"/>
      <c r="AA58" s="336">
        <v>0</v>
      </c>
      <c r="AB58" s="337">
        <f t="shared" si="8"/>
        <v>0</v>
      </c>
      <c r="AC58" s="338">
        <v>0</v>
      </c>
      <c r="AD58" s="339">
        <f t="shared" si="9"/>
        <v>0</v>
      </c>
      <c r="AE58" s="340">
        <f t="shared" si="2"/>
        <v>0</v>
      </c>
    </row>
    <row r="59" spans="1:33" ht="15.75" x14ac:dyDescent="0.25">
      <c r="A59" s="15"/>
      <c r="B59" s="85" t="s">
        <v>132</v>
      </c>
      <c r="C59" s="88" t="s">
        <v>341</v>
      </c>
      <c r="D59" s="87" t="s">
        <v>25</v>
      </c>
      <c r="E59" s="88"/>
      <c r="F59" s="350"/>
      <c r="G59" s="350"/>
      <c r="H59" s="89">
        <v>104</v>
      </c>
      <c r="I59" s="350"/>
      <c r="J59" s="88" t="s">
        <v>353</v>
      </c>
      <c r="K59" s="90" t="s">
        <v>311</v>
      </c>
      <c r="L59" s="92">
        <v>2</v>
      </c>
      <c r="M59" s="91">
        <v>3.44</v>
      </c>
      <c r="N59" s="93">
        <v>6.88</v>
      </c>
      <c r="O59" s="327"/>
      <c r="P59" s="328" t="e">
        <v>#VALUE!</v>
      </c>
      <c r="Q59" s="329" t="e">
        <f t="shared" si="10"/>
        <v>#VALUE!</v>
      </c>
      <c r="R59" s="287">
        <v>0</v>
      </c>
      <c r="S59" s="287">
        <v>3.0495599999999996</v>
      </c>
      <c r="T59" s="329">
        <f t="shared" si="11"/>
        <v>6.0991199999999992</v>
      </c>
      <c r="U59" s="111"/>
      <c r="V59" s="90" t="s">
        <v>311</v>
      </c>
      <c r="W59" s="92">
        <v>2</v>
      </c>
      <c r="X59" s="91">
        <v>3.0495599999999996</v>
      </c>
      <c r="Y59" s="328">
        <f t="shared" si="0"/>
        <v>6.0991199999999992</v>
      </c>
      <c r="Z59" s="18"/>
      <c r="AA59" s="336">
        <v>0</v>
      </c>
      <c r="AB59" s="337">
        <f t="shared" si="8"/>
        <v>0</v>
      </c>
      <c r="AC59" s="338">
        <v>0</v>
      </c>
      <c r="AD59" s="339">
        <f t="shared" si="9"/>
        <v>0</v>
      </c>
      <c r="AE59" s="340">
        <f t="shared" si="2"/>
        <v>0</v>
      </c>
    </row>
    <row r="60" spans="1:33" ht="90" x14ac:dyDescent="0.25">
      <c r="A60" s="15"/>
      <c r="B60" s="85" t="s">
        <v>132</v>
      </c>
      <c r="C60" s="88" t="s">
        <v>341</v>
      </c>
      <c r="D60" s="87" t="s">
        <v>25</v>
      </c>
      <c r="E60" s="88" t="s">
        <v>366</v>
      </c>
      <c r="F60" s="350"/>
      <c r="G60" s="350"/>
      <c r="H60" s="89">
        <v>115</v>
      </c>
      <c r="I60" s="350"/>
      <c r="J60" s="88" t="s">
        <v>367</v>
      </c>
      <c r="K60" s="90" t="s">
        <v>311</v>
      </c>
      <c r="L60" s="92">
        <v>2</v>
      </c>
      <c r="M60" s="91">
        <v>70.11</v>
      </c>
      <c r="N60" s="93">
        <v>140.22</v>
      </c>
      <c r="O60" s="327"/>
      <c r="P60" s="328" t="e">
        <v>#VALUE!</v>
      </c>
      <c r="Q60" s="329" t="e">
        <f t="shared" si="10"/>
        <v>#VALUE!</v>
      </c>
      <c r="R60" s="287">
        <v>0</v>
      </c>
      <c r="S60" s="287">
        <v>56.088000000000001</v>
      </c>
      <c r="T60" s="329">
        <f t="shared" si="11"/>
        <v>112.176</v>
      </c>
      <c r="U60" s="111"/>
      <c r="V60" s="90" t="s">
        <v>311</v>
      </c>
      <c r="W60" s="92">
        <v>2</v>
      </c>
      <c r="X60" s="91">
        <v>56.088000000000001</v>
      </c>
      <c r="Y60" s="328">
        <f t="shared" si="0"/>
        <v>112.176</v>
      </c>
      <c r="Z60" s="18"/>
      <c r="AA60" s="336">
        <v>0</v>
      </c>
      <c r="AB60" s="337">
        <f t="shared" si="8"/>
        <v>0</v>
      </c>
      <c r="AC60" s="338">
        <v>0</v>
      </c>
      <c r="AD60" s="339">
        <f t="shared" si="9"/>
        <v>0</v>
      </c>
      <c r="AE60" s="340">
        <f t="shared" si="2"/>
        <v>0</v>
      </c>
    </row>
    <row r="61" spans="1:33" ht="75.75" x14ac:dyDescent="0.25">
      <c r="A61" s="15"/>
      <c r="B61" s="85" t="s">
        <v>132</v>
      </c>
      <c r="C61" s="88" t="s">
        <v>341</v>
      </c>
      <c r="D61" s="87" t="s">
        <v>25</v>
      </c>
      <c r="E61" s="94" t="s">
        <v>342</v>
      </c>
      <c r="F61" s="350"/>
      <c r="G61" s="350"/>
      <c r="H61" s="89">
        <v>180</v>
      </c>
      <c r="I61" s="350"/>
      <c r="J61" s="95" t="s">
        <v>343</v>
      </c>
      <c r="K61" s="90" t="s">
        <v>311</v>
      </c>
      <c r="L61" s="92">
        <v>1</v>
      </c>
      <c r="M61" s="91">
        <v>62.11</v>
      </c>
      <c r="N61" s="93">
        <v>62.11</v>
      </c>
      <c r="O61" s="327"/>
      <c r="P61" s="328" t="e">
        <v>#VALUE!</v>
      </c>
      <c r="Q61" s="329" t="e">
        <f t="shared" si="10"/>
        <v>#VALUE!</v>
      </c>
      <c r="R61" s="287">
        <v>0</v>
      </c>
      <c r="S61" s="287">
        <v>55.060514999999995</v>
      </c>
      <c r="T61" s="329">
        <f t="shared" si="11"/>
        <v>55.060514999999995</v>
      </c>
      <c r="U61" s="111"/>
      <c r="V61" s="90" t="s">
        <v>311</v>
      </c>
      <c r="W61" s="92">
        <v>1</v>
      </c>
      <c r="X61" s="91">
        <v>55.060514999999995</v>
      </c>
      <c r="Y61" s="328">
        <f t="shared" si="0"/>
        <v>55.060514999999995</v>
      </c>
      <c r="Z61" s="18"/>
      <c r="AA61" s="336">
        <v>0</v>
      </c>
      <c r="AB61" s="337">
        <f t="shared" si="8"/>
        <v>0</v>
      </c>
      <c r="AC61" s="338">
        <v>0</v>
      </c>
      <c r="AD61" s="339">
        <f t="shared" si="9"/>
        <v>0</v>
      </c>
      <c r="AE61" s="340">
        <f t="shared" si="2"/>
        <v>0</v>
      </c>
    </row>
    <row r="62" spans="1:33" ht="90.75" x14ac:dyDescent="0.25">
      <c r="A62" s="15"/>
      <c r="B62" s="85" t="s">
        <v>132</v>
      </c>
      <c r="C62" s="88" t="s">
        <v>341</v>
      </c>
      <c r="D62" s="87" t="s">
        <v>25</v>
      </c>
      <c r="E62" s="94" t="s">
        <v>370</v>
      </c>
      <c r="F62" s="350"/>
      <c r="G62" s="350"/>
      <c r="H62" s="89">
        <v>186</v>
      </c>
      <c r="I62" s="350"/>
      <c r="J62" s="96" t="s">
        <v>371</v>
      </c>
      <c r="K62" s="90" t="s">
        <v>311</v>
      </c>
      <c r="L62" s="92">
        <v>1</v>
      </c>
      <c r="M62" s="91">
        <v>86.88</v>
      </c>
      <c r="N62" s="93">
        <v>86.88</v>
      </c>
      <c r="O62" s="327"/>
      <c r="P62" s="328" t="e">
        <v>#VALUE!</v>
      </c>
      <c r="Q62" s="329" t="e">
        <f t="shared" si="10"/>
        <v>#VALUE!</v>
      </c>
      <c r="R62" s="287">
        <v>0</v>
      </c>
      <c r="S62" s="287">
        <v>69.504000000000005</v>
      </c>
      <c r="T62" s="329">
        <f t="shared" si="11"/>
        <v>69.504000000000005</v>
      </c>
      <c r="U62" s="111"/>
      <c r="V62" s="90" t="s">
        <v>311</v>
      </c>
      <c r="W62" s="92">
        <v>1</v>
      </c>
      <c r="X62" s="91">
        <v>69.504000000000005</v>
      </c>
      <c r="Y62" s="328">
        <f t="shared" si="0"/>
        <v>69.504000000000005</v>
      </c>
      <c r="Z62" s="18"/>
      <c r="AA62" s="336">
        <v>0</v>
      </c>
      <c r="AB62" s="337">
        <f t="shared" si="8"/>
        <v>0</v>
      </c>
      <c r="AC62" s="338">
        <v>0</v>
      </c>
      <c r="AD62" s="339">
        <f t="shared" si="9"/>
        <v>0</v>
      </c>
      <c r="AE62" s="340">
        <f t="shared" si="2"/>
        <v>0</v>
      </c>
    </row>
    <row r="63" spans="1:33" ht="15.75" x14ac:dyDescent="0.25">
      <c r="A63" s="15"/>
      <c r="B63" s="85" t="s">
        <v>132</v>
      </c>
      <c r="C63" s="88" t="s">
        <v>341</v>
      </c>
      <c r="D63" s="87" t="s">
        <v>25</v>
      </c>
      <c r="E63" s="97" t="s">
        <v>424</v>
      </c>
      <c r="F63" s="350"/>
      <c r="G63" s="350"/>
      <c r="H63" s="89">
        <v>190</v>
      </c>
      <c r="I63" s="350"/>
      <c r="J63" s="98" t="s">
        <v>379</v>
      </c>
      <c r="K63" s="90" t="s">
        <v>311</v>
      </c>
      <c r="L63" s="92">
        <v>1</v>
      </c>
      <c r="M63" s="99">
        <v>1500</v>
      </c>
      <c r="N63" s="93">
        <v>1500</v>
      </c>
      <c r="O63" s="327"/>
      <c r="P63" s="328" t="e">
        <v>#VALUE!</v>
      </c>
      <c r="Q63" s="329">
        <f t="shared" si="10"/>
        <v>1500</v>
      </c>
      <c r="R63" s="287" t="s">
        <v>381</v>
      </c>
      <c r="S63" s="287" t="s">
        <v>381</v>
      </c>
      <c r="T63" s="329">
        <f t="shared" si="11"/>
        <v>1500</v>
      </c>
      <c r="U63" s="111"/>
      <c r="V63" s="90" t="s">
        <v>311</v>
      </c>
      <c r="W63" s="92">
        <v>1</v>
      </c>
      <c r="X63" s="99" t="s">
        <v>381</v>
      </c>
      <c r="Y63" s="328">
        <v>1500</v>
      </c>
      <c r="Z63" s="18"/>
      <c r="AA63" s="336">
        <v>0</v>
      </c>
      <c r="AB63" s="337">
        <f t="shared" si="8"/>
        <v>0</v>
      </c>
      <c r="AC63" s="338">
        <v>0</v>
      </c>
      <c r="AD63" s="339">
        <f t="shared" si="9"/>
        <v>0</v>
      </c>
      <c r="AE63" s="340">
        <f t="shared" si="2"/>
        <v>0</v>
      </c>
    </row>
    <row r="64" spans="1:33" ht="26.25" x14ac:dyDescent="0.25">
      <c r="A64" s="21"/>
      <c r="B64" s="85" t="s">
        <v>132</v>
      </c>
      <c r="C64" s="88" t="s">
        <v>341</v>
      </c>
      <c r="D64" s="87" t="s">
        <v>25</v>
      </c>
      <c r="E64" s="100" t="s">
        <v>425</v>
      </c>
      <c r="F64" s="324"/>
      <c r="G64" s="324"/>
      <c r="H64" s="89">
        <v>191</v>
      </c>
      <c r="I64" s="324"/>
      <c r="J64" s="98" t="s">
        <v>379</v>
      </c>
      <c r="K64" s="90" t="s">
        <v>311</v>
      </c>
      <c r="L64" s="92">
        <v>1</v>
      </c>
      <c r="M64" s="99">
        <v>100</v>
      </c>
      <c r="N64" s="93">
        <v>100</v>
      </c>
      <c r="O64" s="327"/>
      <c r="P64" s="328" t="e">
        <v>#VALUE!</v>
      </c>
      <c r="Q64" s="329">
        <f t="shared" si="10"/>
        <v>100</v>
      </c>
      <c r="R64" s="287" t="s">
        <v>381</v>
      </c>
      <c r="S64" s="287" t="s">
        <v>381</v>
      </c>
      <c r="T64" s="329">
        <f t="shared" si="11"/>
        <v>100</v>
      </c>
      <c r="U64" s="111"/>
      <c r="V64" s="90" t="s">
        <v>311</v>
      </c>
      <c r="W64" s="92">
        <v>1</v>
      </c>
      <c r="X64" s="99" t="s">
        <v>381</v>
      </c>
      <c r="Y64" s="328">
        <v>100</v>
      </c>
      <c r="Z64" s="18"/>
      <c r="AA64" s="336">
        <v>0</v>
      </c>
      <c r="AB64" s="337">
        <f t="shared" si="8"/>
        <v>0</v>
      </c>
      <c r="AC64" s="338">
        <v>0</v>
      </c>
      <c r="AD64" s="339">
        <f t="shared" si="9"/>
        <v>0</v>
      </c>
      <c r="AE64" s="340">
        <f t="shared" si="2"/>
        <v>0</v>
      </c>
    </row>
    <row r="65" spans="1:33" ht="15.75" x14ac:dyDescent="0.25">
      <c r="A65" s="21"/>
      <c r="B65" s="85" t="s">
        <v>132</v>
      </c>
      <c r="C65" s="88" t="s">
        <v>341</v>
      </c>
      <c r="D65" s="87" t="s">
        <v>25</v>
      </c>
      <c r="E65" s="100" t="s">
        <v>426</v>
      </c>
      <c r="F65" s="324"/>
      <c r="G65" s="324"/>
      <c r="H65" s="89">
        <v>192</v>
      </c>
      <c r="I65" s="324"/>
      <c r="J65" s="98" t="s">
        <v>379</v>
      </c>
      <c r="K65" s="90" t="s">
        <v>311</v>
      </c>
      <c r="L65" s="92">
        <v>1</v>
      </c>
      <c r="M65" s="99">
        <v>100</v>
      </c>
      <c r="N65" s="93">
        <v>100</v>
      </c>
      <c r="O65" s="327"/>
      <c r="P65" s="328" t="e">
        <v>#VALUE!</v>
      </c>
      <c r="Q65" s="329">
        <f t="shared" si="10"/>
        <v>100</v>
      </c>
      <c r="R65" s="287" t="s">
        <v>381</v>
      </c>
      <c r="S65" s="287" t="s">
        <v>381</v>
      </c>
      <c r="T65" s="329">
        <f t="shared" si="11"/>
        <v>100</v>
      </c>
      <c r="U65" s="111"/>
      <c r="V65" s="90" t="s">
        <v>311</v>
      </c>
      <c r="W65" s="92">
        <v>1</v>
      </c>
      <c r="X65" s="99" t="s">
        <v>381</v>
      </c>
      <c r="Y65" s="328">
        <v>100</v>
      </c>
      <c r="Z65" s="18"/>
      <c r="AA65" s="336">
        <v>0</v>
      </c>
      <c r="AB65" s="337">
        <f t="shared" si="8"/>
        <v>0</v>
      </c>
      <c r="AC65" s="338">
        <v>0</v>
      </c>
      <c r="AD65" s="339">
        <f t="shared" si="9"/>
        <v>0</v>
      </c>
      <c r="AE65" s="340">
        <f t="shared" si="2"/>
        <v>0</v>
      </c>
    </row>
    <row r="66" spans="1:33" ht="15.75" x14ac:dyDescent="0.25">
      <c r="A66" s="21"/>
      <c r="B66" s="85" t="s">
        <v>132</v>
      </c>
      <c r="C66" s="88" t="s">
        <v>341</v>
      </c>
      <c r="D66" s="87" t="s">
        <v>25</v>
      </c>
      <c r="E66" s="100" t="s">
        <v>427</v>
      </c>
      <c r="F66" s="324"/>
      <c r="G66" s="324"/>
      <c r="H66" s="89">
        <v>193</v>
      </c>
      <c r="I66" s="324"/>
      <c r="J66" s="98" t="s">
        <v>379</v>
      </c>
      <c r="K66" s="90" t="s">
        <v>311</v>
      </c>
      <c r="L66" s="92">
        <v>1</v>
      </c>
      <c r="M66" s="99">
        <v>100</v>
      </c>
      <c r="N66" s="93">
        <v>100</v>
      </c>
      <c r="O66" s="327"/>
      <c r="P66" s="328" t="e">
        <v>#VALUE!</v>
      </c>
      <c r="Q66" s="329">
        <f t="shared" si="10"/>
        <v>100</v>
      </c>
      <c r="R66" s="287" t="s">
        <v>381</v>
      </c>
      <c r="S66" s="287" t="s">
        <v>381</v>
      </c>
      <c r="T66" s="329">
        <f t="shared" si="11"/>
        <v>100</v>
      </c>
      <c r="U66" s="111"/>
      <c r="V66" s="90" t="s">
        <v>311</v>
      </c>
      <c r="W66" s="92">
        <v>1</v>
      </c>
      <c r="X66" s="99" t="s">
        <v>381</v>
      </c>
      <c r="Y66" s="328">
        <v>100</v>
      </c>
      <c r="Z66" s="18"/>
      <c r="AA66" s="336">
        <v>0</v>
      </c>
      <c r="AB66" s="337">
        <f t="shared" si="8"/>
        <v>0</v>
      </c>
      <c r="AC66" s="338">
        <v>0</v>
      </c>
      <c r="AD66" s="339">
        <f t="shared" si="9"/>
        <v>0</v>
      </c>
      <c r="AE66" s="340">
        <f t="shared" si="2"/>
        <v>0</v>
      </c>
    </row>
    <row r="67" spans="1:33" ht="15.75" x14ac:dyDescent="0.25">
      <c r="A67" s="21"/>
      <c r="B67" s="85" t="s">
        <v>132</v>
      </c>
      <c r="C67" s="88" t="s">
        <v>341</v>
      </c>
      <c r="D67" s="87" t="s">
        <v>25</v>
      </c>
      <c r="E67" s="100" t="s">
        <v>428</v>
      </c>
      <c r="F67" s="324"/>
      <c r="G67" s="324"/>
      <c r="H67" s="89">
        <v>194</v>
      </c>
      <c r="I67" s="324"/>
      <c r="J67" s="98" t="s">
        <v>379</v>
      </c>
      <c r="K67" s="90" t="s">
        <v>311</v>
      </c>
      <c r="L67" s="92">
        <v>1</v>
      </c>
      <c r="M67" s="99">
        <v>350</v>
      </c>
      <c r="N67" s="93">
        <v>350</v>
      </c>
      <c r="O67" s="327"/>
      <c r="P67" s="328" t="e">
        <v>#VALUE!</v>
      </c>
      <c r="Q67" s="329">
        <f t="shared" si="10"/>
        <v>350</v>
      </c>
      <c r="R67" s="287" t="s">
        <v>381</v>
      </c>
      <c r="S67" s="287" t="s">
        <v>381</v>
      </c>
      <c r="T67" s="329">
        <f t="shared" si="11"/>
        <v>350</v>
      </c>
      <c r="U67" s="111"/>
      <c r="V67" s="90" t="s">
        <v>311</v>
      </c>
      <c r="W67" s="92">
        <v>1</v>
      </c>
      <c r="X67" s="99" t="s">
        <v>381</v>
      </c>
      <c r="Y67" s="328">
        <v>350</v>
      </c>
      <c r="Z67" s="18"/>
      <c r="AA67" s="336">
        <v>0</v>
      </c>
      <c r="AB67" s="337">
        <f t="shared" si="8"/>
        <v>0</v>
      </c>
      <c r="AC67" s="338">
        <v>0</v>
      </c>
      <c r="AD67" s="339">
        <f t="shared" si="9"/>
        <v>0</v>
      </c>
      <c r="AE67" s="340">
        <f t="shared" si="2"/>
        <v>0</v>
      </c>
    </row>
    <row r="68" spans="1:33" ht="15.75" x14ac:dyDescent="0.25">
      <c r="A68" s="21"/>
      <c r="B68" s="85" t="s">
        <v>132</v>
      </c>
      <c r="C68" s="88" t="s">
        <v>341</v>
      </c>
      <c r="D68" s="87" t="s">
        <v>25</v>
      </c>
      <c r="E68" s="100" t="s">
        <v>675</v>
      </c>
      <c r="F68" s="324"/>
      <c r="G68" s="324"/>
      <c r="H68" s="89"/>
      <c r="I68" s="324"/>
      <c r="J68" s="98"/>
      <c r="K68" s="90"/>
      <c r="L68" s="92"/>
      <c r="M68" s="99"/>
      <c r="N68" s="93"/>
      <c r="O68" s="327"/>
      <c r="P68" s="328"/>
      <c r="Q68" s="329"/>
      <c r="R68" s="287"/>
      <c r="S68" s="287"/>
      <c r="T68" s="329"/>
      <c r="U68" s="111"/>
      <c r="V68" s="90" t="s">
        <v>311</v>
      </c>
      <c r="W68" s="92">
        <v>1</v>
      </c>
      <c r="X68" s="99">
        <v>1500</v>
      </c>
      <c r="Y68" s="328">
        <f t="shared" ref="Y68:Y88" si="12">W68*X68</f>
        <v>1500</v>
      </c>
      <c r="Z68" s="18"/>
      <c r="AA68" s="336">
        <v>0</v>
      </c>
      <c r="AB68" s="337">
        <f t="shared" ref="AB68:AB88" si="13">Y68*AA68</f>
        <v>0</v>
      </c>
      <c r="AC68" s="338">
        <v>0</v>
      </c>
      <c r="AD68" s="339">
        <f t="shared" ref="AD68:AD88" si="14">Y68*AC68</f>
        <v>0</v>
      </c>
      <c r="AE68" s="340">
        <f t="shared" ref="AE68:AE88" si="15">AB68-AD68</f>
        <v>0</v>
      </c>
    </row>
    <row r="69" spans="1:33" ht="15.75" x14ac:dyDescent="0.25">
      <c r="A69" s="21"/>
      <c r="B69" s="85" t="s">
        <v>132</v>
      </c>
      <c r="C69" s="88" t="s">
        <v>341</v>
      </c>
      <c r="D69" s="87" t="s">
        <v>25</v>
      </c>
      <c r="E69" s="100" t="s">
        <v>712</v>
      </c>
      <c r="F69" s="324"/>
      <c r="G69" s="324"/>
      <c r="H69" s="89"/>
      <c r="I69" s="324"/>
      <c r="J69" s="98"/>
      <c r="K69" s="90"/>
      <c r="L69" s="92"/>
      <c r="M69" s="99"/>
      <c r="N69" s="93"/>
      <c r="O69" s="327"/>
      <c r="P69" s="328"/>
      <c r="Q69" s="329"/>
      <c r="R69" s="287"/>
      <c r="S69" s="287"/>
      <c r="T69" s="329"/>
      <c r="U69" s="111"/>
      <c r="V69" s="90" t="s">
        <v>311</v>
      </c>
      <c r="W69" s="92">
        <v>1</v>
      </c>
      <c r="X69" s="99">
        <v>500</v>
      </c>
      <c r="Y69" s="328">
        <f t="shared" si="12"/>
        <v>500</v>
      </c>
      <c r="Z69" s="18"/>
      <c r="AA69" s="336">
        <v>0</v>
      </c>
      <c r="AB69" s="337">
        <f t="shared" si="13"/>
        <v>0</v>
      </c>
      <c r="AC69" s="338">
        <v>0</v>
      </c>
      <c r="AD69" s="339">
        <f t="shared" si="14"/>
        <v>0</v>
      </c>
      <c r="AE69" s="340">
        <f t="shared" si="15"/>
        <v>0</v>
      </c>
    </row>
    <row r="70" spans="1:33" ht="15.75" x14ac:dyDescent="0.25">
      <c r="A70" s="21"/>
      <c r="B70" s="85" t="s">
        <v>132</v>
      </c>
      <c r="C70" s="88" t="s">
        <v>341</v>
      </c>
      <c r="D70" s="87" t="s">
        <v>25</v>
      </c>
      <c r="E70" s="100" t="s">
        <v>677</v>
      </c>
      <c r="F70" s="324"/>
      <c r="G70" s="324"/>
      <c r="H70" s="89"/>
      <c r="I70" s="324"/>
      <c r="J70" s="98"/>
      <c r="K70" s="90"/>
      <c r="L70" s="92"/>
      <c r="M70" s="99"/>
      <c r="N70" s="93"/>
      <c r="O70" s="327"/>
      <c r="P70" s="328"/>
      <c r="Q70" s="329"/>
      <c r="R70" s="287"/>
      <c r="S70" s="287"/>
      <c r="T70" s="329"/>
      <c r="U70" s="111"/>
      <c r="V70" s="90" t="s">
        <v>57</v>
      </c>
      <c r="W70" s="92">
        <v>2</v>
      </c>
      <c r="X70" s="99">
        <v>1250</v>
      </c>
      <c r="Y70" s="328">
        <f t="shared" si="12"/>
        <v>2500</v>
      </c>
      <c r="Z70" s="18"/>
      <c r="AA70" s="336">
        <v>0</v>
      </c>
      <c r="AB70" s="337">
        <f t="shared" si="13"/>
        <v>0</v>
      </c>
      <c r="AC70" s="338">
        <v>0</v>
      </c>
      <c r="AD70" s="339">
        <f t="shared" si="14"/>
        <v>0</v>
      </c>
      <c r="AE70" s="340">
        <f t="shared" si="15"/>
        <v>0</v>
      </c>
    </row>
    <row r="71" spans="1:33" ht="26.25" x14ac:dyDescent="0.25">
      <c r="A71" s="21"/>
      <c r="B71" s="85" t="s">
        <v>132</v>
      </c>
      <c r="C71" s="88" t="s">
        <v>24</v>
      </c>
      <c r="D71" s="87" t="s">
        <v>25</v>
      </c>
      <c r="E71" s="100" t="s">
        <v>50</v>
      </c>
      <c r="F71" s="324"/>
      <c r="G71" s="324"/>
      <c r="H71" s="89"/>
      <c r="I71" s="324"/>
      <c r="J71" s="98"/>
      <c r="K71" s="90"/>
      <c r="L71" s="92"/>
      <c r="M71" s="99"/>
      <c r="N71" s="93"/>
      <c r="O71" s="327"/>
      <c r="P71" s="328"/>
      <c r="Q71" s="329"/>
      <c r="R71" s="287"/>
      <c r="S71" s="287"/>
      <c r="T71" s="329"/>
      <c r="U71" s="111"/>
      <c r="V71" s="90" t="s">
        <v>726</v>
      </c>
      <c r="W71" s="92">
        <v>51</v>
      </c>
      <c r="X71" s="99">
        <v>40.32</v>
      </c>
      <c r="Y71" s="328">
        <f t="shared" si="12"/>
        <v>2056.3200000000002</v>
      </c>
      <c r="Z71" s="18"/>
      <c r="AA71" s="336">
        <v>1</v>
      </c>
      <c r="AB71" s="337">
        <f t="shared" si="13"/>
        <v>2056.3200000000002</v>
      </c>
      <c r="AC71" s="338">
        <v>0</v>
      </c>
      <c r="AD71" s="339">
        <f t="shared" si="14"/>
        <v>0</v>
      </c>
      <c r="AE71" s="340">
        <f t="shared" si="15"/>
        <v>2056.3200000000002</v>
      </c>
      <c r="AF71" s="591" t="s">
        <v>793</v>
      </c>
      <c r="AG71" s="591"/>
    </row>
    <row r="72" spans="1:33" ht="15.75" x14ac:dyDescent="0.25">
      <c r="A72" s="21"/>
      <c r="B72" s="85" t="s">
        <v>132</v>
      </c>
      <c r="C72" s="88" t="s">
        <v>24</v>
      </c>
      <c r="D72" s="87" t="s">
        <v>25</v>
      </c>
      <c r="E72" s="100" t="s">
        <v>38</v>
      </c>
      <c r="F72" s="324"/>
      <c r="G72" s="324"/>
      <c r="H72" s="89"/>
      <c r="I72" s="324"/>
      <c r="J72" s="98"/>
      <c r="K72" s="90"/>
      <c r="L72" s="92"/>
      <c r="M72" s="99"/>
      <c r="N72" s="93"/>
      <c r="O72" s="327"/>
      <c r="P72" s="328"/>
      <c r="Q72" s="329"/>
      <c r="R72" s="287"/>
      <c r="S72" s="287"/>
      <c r="T72" s="329"/>
      <c r="U72" s="111"/>
      <c r="V72" s="90" t="s">
        <v>311</v>
      </c>
      <c r="W72" s="92">
        <v>1</v>
      </c>
      <c r="X72" s="99">
        <v>1663.7</v>
      </c>
      <c r="Y72" s="328">
        <f t="shared" si="12"/>
        <v>1663.7</v>
      </c>
      <c r="Z72" s="18"/>
      <c r="AA72" s="336">
        <v>1</v>
      </c>
      <c r="AB72" s="337">
        <f t="shared" si="13"/>
        <v>1663.7</v>
      </c>
      <c r="AC72" s="338">
        <v>0</v>
      </c>
      <c r="AD72" s="339">
        <f t="shared" si="14"/>
        <v>0</v>
      </c>
      <c r="AE72" s="340">
        <f t="shared" si="15"/>
        <v>1663.7</v>
      </c>
      <c r="AF72" s="591" t="s">
        <v>793</v>
      </c>
      <c r="AG72" s="591"/>
    </row>
    <row r="73" spans="1:33" ht="15.75" x14ac:dyDescent="0.25">
      <c r="A73" s="21"/>
      <c r="B73" s="85" t="s">
        <v>132</v>
      </c>
      <c r="C73" s="88" t="s">
        <v>674</v>
      </c>
      <c r="D73" s="87" t="s">
        <v>25</v>
      </c>
      <c r="E73" s="100" t="s">
        <v>697</v>
      </c>
      <c r="F73" s="324"/>
      <c r="G73" s="324"/>
      <c r="H73" s="89"/>
      <c r="I73" s="324"/>
      <c r="J73" s="98"/>
      <c r="K73" s="90"/>
      <c r="L73" s="92"/>
      <c r="M73" s="99"/>
      <c r="N73" s="93"/>
      <c r="O73" s="327"/>
      <c r="P73" s="328"/>
      <c r="Q73" s="329"/>
      <c r="R73" s="287"/>
      <c r="S73" s="287"/>
      <c r="T73" s="329"/>
      <c r="U73" s="111"/>
      <c r="V73" s="90" t="s">
        <v>160</v>
      </c>
      <c r="W73" s="92">
        <v>20</v>
      </c>
      <c r="X73" s="99">
        <v>61.75</v>
      </c>
      <c r="Y73" s="328">
        <f t="shared" si="12"/>
        <v>1235</v>
      </c>
      <c r="Z73" s="18"/>
      <c r="AA73" s="336">
        <v>1</v>
      </c>
      <c r="AB73" s="337">
        <f t="shared" si="13"/>
        <v>1235</v>
      </c>
      <c r="AC73" s="338">
        <v>0</v>
      </c>
      <c r="AD73" s="339">
        <f t="shared" si="14"/>
        <v>0</v>
      </c>
      <c r="AE73" s="340">
        <f t="shared" si="15"/>
        <v>1235</v>
      </c>
      <c r="AF73" s="591"/>
      <c r="AG73" s="592">
        <v>1235</v>
      </c>
    </row>
    <row r="74" spans="1:33" ht="90" x14ac:dyDescent="0.25">
      <c r="A74" s="21"/>
      <c r="B74" s="85" t="s">
        <v>132</v>
      </c>
      <c r="C74" s="88" t="s">
        <v>72</v>
      </c>
      <c r="D74" s="87" t="s">
        <v>25</v>
      </c>
      <c r="E74" s="100" t="s">
        <v>662</v>
      </c>
      <c r="F74" s="324"/>
      <c r="G74" s="324"/>
      <c r="H74" s="89"/>
      <c r="I74" s="324"/>
      <c r="J74" s="98"/>
      <c r="K74" s="90"/>
      <c r="L74" s="92"/>
      <c r="M74" s="99"/>
      <c r="N74" s="93"/>
      <c r="O74" s="327"/>
      <c r="P74" s="328"/>
      <c r="Q74" s="329"/>
      <c r="R74" s="287"/>
      <c r="S74" s="287"/>
      <c r="T74" s="329"/>
      <c r="U74" s="111"/>
      <c r="V74" s="90" t="s">
        <v>79</v>
      </c>
      <c r="W74" s="92">
        <v>61</v>
      </c>
      <c r="X74" s="99">
        <v>69.040000000000006</v>
      </c>
      <c r="Y74" s="328">
        <f t="shared" si="12"/>
        <v>4211.4400000000005</v>
      </c>
      <c r="Z74" s="18"/>
      <c r="AA74" s="336">
        <v>1</v>
      </c>
      <c r="AB74" s="337">
        <f t="shared" si="13"/>
        <v>4211.4400000000005</v>
      </c>
      <c r="AC74" s="338">
        <v>1</v>
      </c>
      <c r="AD74" s="339">
        <f t="shared" si="14"/>
        <v>4211.4400000000005</v>
      </c>
      <c r="AE74" s="340">
        <f t="shared" si="15"/>
        <v>0</v>
      </c>
      <c r="AF74" s="591"/>
      <c r="AG74" s="591"/>
    </row>
    <row r="75" spans="1:33" ht="26.25" x14ac:dyDescent="0.25">
      <c r="A75" s="21"/>
      <c r="B75" s="85" t="s">
        <v>132</v>
      </c>
      <c r="C75" s="88" t="s">
        <v>72</v>
      </c>
      <c r="D75" s="87" t="s">
        <v>25</v>
      </c>
      <c r="E75" s="100" t="s">
        <v>663</v>
      </c>
      <c r="F75" s="324"/>
      <c r="G75" s="324"/>
      <c r="H75" s="89"/>
      <c r="I75" s="324"/>
      <c r="J75" s="98"/>
      <c r="K75" s="90"/>
      <c r="L75" s="92"/>
      <c r="M75" s="99"/>
      <c r="N75" s="93"/>
      <c r="O75" s="327"/>
      <c r="P75" s="328"/>
      <c r="Q75" s="329"/>
      <c r="R75" s="287"/>
      <c r="S75" s="287"/>
      <c r="T75" s="329"/>
      <c r="U75" s="111"/>
      <c r="V75" s="90" t="s">
        <v>75</v>
      </c>
      <c r="W75" s="92">
        <v>36</v>
      </c>
      <c r="X75" s="99">
        <v>11.016</v>
      </c>
      <c r="Y75" s="328">
        <f t="shared" si="12"/>
        <v>396.57600000000002</v>
      </c>
      <c r="Z75" s="18"/>
      <c r="AA75" s="336">
        <v>1</v>
      </c>
      <c r="AB75" s="337">
        <f t="shared" si="13"/>
        <v>396.57600000000002</v>
      </c>
      <c r="AC75" s="338">
        <v>1</v>
      </c>
      <c r="AD75" s="339">
        <f t="shared" si="14"/>
        <v>396.57600000000002</v>
      </c>
      <c r="AE75" s="340">
        <f t="shared" si="15"/>
        <v>0</v>
      </c>
    </row>
    <row r="76" spans="1:33" ht="64.5" x14ac:dyDescent="0.25">
      <c r="A76" s="21"/>
      <c r="B76" s="85" t="s">
        <v>132</v>
      </c>
      <c r="C76" s="88" t="s">
        <v>72</v>
      </c>
      <c r="D76" s="87" t="s">
        <v>25</v>
      </c>
      <c r="E76" s="100" t="s">
        <v>666</v>
      </c>
      <c r="F76" s="324"/>
      <c r="G76" s="324"/>
      <c r="H76" s="89"/>
      <c r="I76" s="324"/>
      <c r="J76" s="98"/>
      <c r="K76" s="90"/>
      <c r="L76" s="92"/>
      <c r="M76" s="99"/>
      <c r="N76" s="93"/>
      <c r="O76" s="327"/>
      <c r="P76" s="328"/>
      <c r="Q76" s="329"/>
      <c r="R76" s="287"/>
      <c r="S76" s="287"/>
      <c r="T76" s="329"/>
      <c r="U76" s="111"/>
      <c r="V76" s="90" t="s">
        <v>139</v>
      </c>
      <c r="W76" s="92">
        <v>2</v>
      </c>
      <c r="X76" s="99">
        <v>130.12800000000001</v>
      </c>
      <c r="Y76" s="328">
        <f t="shared" si="12"/>
        <v>260.25600000000003</v>
      </c>
      <c r="Z76" s="18"/>
      <c r="AA76" s="336">
        <v>1</v>
      </c>
      <c r="AB76" s="337">
        <f t="shared" si="13"/>
        <v>260.25600000000003</v>
      </c>
      <c r="AC76" s="338">
        <v>1</v>
      </c>
      <c r="AD76" s="339">
        <f t="shared" si="14"/>
        <v>260.25600000000003</v>
      </c>
      <c r="AE76" s="340">
        <f t="shared" si="15"/>
        <v>0</v>
      </c>
    </row>
    <row r="77" spans="1:33" ht="39" x14ac:dyDescent="0.25">
      <c r="A77" s="21"/>
      <c r="B77" s="85" t="s">
        <v>132</v>
      </c>
      <c r="C77" s="88" t="s">
        <v>72</v>
      </c>
      <c r="D77" s="87" t="s">
        <v>25</v>
      </c>
      <c r="E77" s="100" t="s">
        <v>698</v>
      </c>
      <c r="F77" s="324"/>
      <c r="G77" s="324"/>
      <c r="H77" s="89"/>
      <c r="I77" s="324"/>
      <c r="J77" s="98"/>
      <c r="K77" s="90"/>
      <c r="L77" s="92"/>
      <c r="M77" s="99"/>
      <c r="N77" s="93"/>
      <c r="O77" s="327"/>
      <c r="P77" s="328"/>
      <c r="Q77" s="329"/>
      <c r="R77" s="287"/>
      <c r="S77" s="287"/>
      <c r="T77" s="329"/>
      <c r="U77" s="111"/>
      <c r="V77" s="90" t="s">
        <v>104</v>
      </c>
      <c r="W77" s="92">
        <v>9</v>
      </c>
      <c r="X77" s="99">
        <v>110.70400000000001</v>
      </c>
      <c r="Y77" s="328">
        <f t="shared" si="12"/>
        <v>996.33600000000001</v>
      </c>
      <c r="Z77" s="18"/>
      <c r="AA77" s="336">
        <v>1</v>
      </c>
      <c r="AB77" s="337">
        <f t="shared" si="13"/>
        <v>996.33600000000001</v>
      </c>
      <c r="AC77" s="338">
        <v>1</v>
      </c>
      <c r="AD77" s="339">
        <f t="shared" si="14"/>
        <v>996.33600000000001</v>
      </c>
      <c r="AE77" s="340">
        <f t="shared" si="15"/>
        <v>0</v>
      </c>
    </row>
    <row r="78" spans="1:33" ht="15.75" x14ac:dyDescent="0.25">
      <c r="A78" s="21"/>
      <c r="B78" s="85" t="s">
        <v>132</v>
      </c>
      <c r="C78" s="88" t="s">
        <v>72</v>
      </c>
      <c r="D78" s="87" t="s">
        <v>25</v>
      </c>
      <c r="E78" s="100" t="s">
        <v>710</v>
      </c>
      <c r="F78" s="324"/>
      <c r="G78" s="324"/>
      <c r="H78" s="89"/>
      <c r="I78" s="324"/>
      <c r="J78" s="98"/>
      <c r="K78" s="90"/>
      <c r="L78" s="92"/>
      <c r="M78" s="99"/>
      <c r="N78" s="93"/>
      <c r="O78" s="327"/>
      <c r="P78" s="328"/>
      <c r="Q78" s="329"/>
      <c r="R78" s="287"/>
      <c r="S78" s="287"/>
      <c r="T78" s="329"/>
      <c r="U78" s="111"/>
      <c r="V78" s="90" t="s">
        <v>104</v>
      </c>
      <c r="W78" s="92">
        <v>9</v>
      </c>
      <c r="X78" s="99">
        <v>69.191999999999993</v>
      </c>
      <c r="Y78" s="328">
        <f t="shared" si="12"/>
        <v>622.72799999999995</v>
      </c>
      <c r="Z78" s="18"/>
      <c r="AA78" s="336">
        <v>1</v>
      </c>
      <c r="AB78" s="337">
        <f t="shared" si="13"/>
        <v>622.72799999999995</v>
      </c>
      <c r="AC78" s="338">
        <v>1</v>
      </c>
      <c r="AD78" s="339">
        <f t="shared" si="14"/>
        <v>622.72799999999995</v>
      </c>
      <c r="AE78" s="340">
        <f t="shared" si="15"/>
        <v>0</v>
      </c>
    </row>
    <row r="79" spans="1:33" ht="26.25" x14ac:dyDescent="0.25">
      <c r="A79" s="21"/>
      <c r="B79" s="85" t="s">
        <v>132</v>
      </c>
      <c r="C79" s="88" t="s">
        <v>72</v>
      </c>
      <c r="D79" s="87" t="s">
        <v>25</v>
      </c>
      <c r="E79" s="100" t="s">
        <v>700</v>
      </c>
      <c r="F79" s="324"/>
      <c r="G79" s="324"/>
      <c r="H79" s="89"/>
      <c r="I79" s="324"/>
      <c r="J79" s="98"/>
      <c r="K79" s="90"/>
      <c r="L79" s="92"/>
      <c r="M79" s="99"/>
      <c r="N79" s="93"/>
      <c r="O79" s="327"/>
      <c r="P79" s="328"/>
      <c r="Q79" s="329"/>
      <c r="R79" s="287"/>
      <c r="S79" s="287"/>
      <c r="T79" s="329"/>
      <c r="U79" s="111"/>
      <c r="V79" s="90" t="s">
        <v>104</v>
      </c>
      <c r="W79" s="92">
        <v>12</v>
      </c>
      <c r="X79" s="99">
        <v>165</v>
      </c>
      <c r="Y79" s="328">
        <f t="shared" si="12"/>
        <v>1980</v>
      </c>
      <c r="Z79" s="18"/>
      <c r="AA79" s="336">
        <v>1</v>
      </c>
      <c r="AB79" s="337">
        <f t="shared" si="13"/>
        <v>1980</v>
      </c>
      <c r="AC79" s="338">
        <v>1</v>
      </c>
      <c r="AD79" s="339">
        <f t="shared" si="14"/>
        <v>1980</v>
      </c>
      <c r="AE79" s="340">
        <f t="shared" si="15"/>
        <v>0</v>
      </c>
    </row>
    <row r="80" spans="1:33" ht="39" x14ac:dyDescent="0.25">
      <c r="A80" s="21"/>
      <c r="B80" s="85" t="s">
        <v>132</v>
      </c>
      <c r="C80" s="88" t="s">
        <v>72</v>
      </c>
      <c r="D80" s="87" t="s">
        <v>25</v>
      </c>
      <c r="E80" s="100" t="s">
        <v>701</v>
      </c>
      <c r="F80" s="324"/>
      <c r="G80" s="324"/>
      <c r="H80" s="89"/>
      <c r="I80" s="324"/>
      <c r="J80" s="98"/>
      <c r="K80" s="90"/>
      <c r="L80" s="92"/>
      <c r="M80" s="99"/>
      <c r="N80" s="93"/>
      <c r="O80" s="327"/>
      <c r="P80" s="328"/>
      <c r="Q80" s="329"/>
      <c r="R80" s="287"/>
      <c r="S80" s="287"/>
      <c r="T80" s="329"/>
      <c r="U80" s="111"/>
      <c r="V80" s="90" t="s">
        <v>104</v>
      </c>
      <c r="W80" s="92">
        <v>31</v>
      </c>
      <c r="X80" s="99">
        <v>46.472000000000008</v>
      </c>
      <c r="Y80" s="328">
        <f t="shared" si="12"/>
        <v>1440.6320000000003</v>
      </c>
      <c r="Z80" s="18"/>
      <c r="AA80" s="336">
        <v>1</v>
      </c>
      <c r="AB80" s="337">
        <f t="shared" si="13"/>
        <v>1440.6320000000003</v>
      </c>
      <c r="AC80" s="338">
        <v>1</v>
      </c>
      <c r="AD80" s="339">
        <f t="shared" si="14"/>
        <v>1440.6320000000003</v>
      </c>
      <c r="AE80" s="340">
        <f t="shared" si="15"/>
        <v>0</v>
      </c>
    </row>
    <row r="81" spans="1:33" ht="39" x14ac:dyDescent="0.25">
      <c r="A81" s="21"/>
      <c r="B81" s="85" t="s">
        <v>132</v>
      </c>
      <c r="C81" s="88" t="s">
        <v>72</v>
      </c>
      <c r="D81" s="87" t="s">
        <v>25</v>
      </c>
      <c r="E81" s="100" t="s">
        <v>711</v>
      </c>
      <c r="F81" s="324"/>
      <c r="G81" s="324"/>
      <c r="H81" s="89"/>
      <c r="I81" s="324"/>
      <c r="J81" s="98"/>
      <c r="K81" s="90"/>
      <c r="L81" s="92"/>
      <c r="M81" s="99"/>
      <c r="N81" s="93"/>
      <c r="O81" s="327"/>
      <c r="P81" s="328"/>
      <c r="Q81" s="329"/>
      <c r="R81" s="287"/>
      <c r="S81" s="287"/>
      <c r="T81" s="329"/>
      <c r="U81" s="111"/>
      <c r="V81" s="90" t="s">
        <v>79</v>
      </c>
      <c r="W81" s="92">
        <v>1</v>
      </c>
      <c r="X81" s="99">
        <v>108.512</v>
      </c>
      <c r="Y81" s="328">
        <f t="shared" si="12"/>
        <v>108.512</v>
      </c>
      <c r="Z81" s="18"/>
      <c r="AA81" s="336">
        <v>1</v>
      </c>
      <c r="AB81" s="337">
        <f t="shared" si="13"/>
        <v>108.512</v>
      </c>
      <c r="AC81" s="338">
        <v>1</v>
      </c>
      <c r="AD81" s="339">
        <f t="shared" si="14"/>
        <v>108.512</v>
      </c>
      <c r="AE81" s="340">
        <f t="shared" si="15"/>
        <v>0</v>
      </c>
    </row>
    <row r="82" spans="1:33" ht="39" x14ac:dyDescent="0.25">
      <c r="A82" s="21"/>
      <c r="B82" s="85" t="s">
        <v>132</v>
      </c>
      <c r="C82" s="88" t="s">
        <v>72</v>
      </c>
      <c r="D82" s="87" t="s">
        <v>25</v>
      </c>
      <c r="E82" s="100" t="s">
        <v>668</v>
      </c>
      <c r="F82" s="324"/>
      <c r="G82" s="324"/>
      <c r="H82" s="89"/>
      <c r="I82" s="324"/>
      <c r="J82" s="98"/>
      <c r="K82" s="90"/>
      <c r="L82" s="92"/>
      <c r="M82" s="99"/>
      <c r="N82" s="93"/>
      <c r="O82" s="327"/>
      <c r="P82" s="328"/>
      <c r="Q82" s="329"/>
      <c r="R82" s="287"/>
      <c r="S82" s="287"/>
      <c r="T82" s="329"/>
      <c r="U82" s="111"/>
      <c r="V82" s="90" t="s">
        <v>104</v>
      </c>
      <c r="W82" s="92">
        <v>1</v>
      </c>
      <c r="X82" s="99">
        <v>55.655999999999999</v>
      </c>
      <c r="Y82" s="328">
        <f t="shared" si="12"/>
        <v>55.655999999999999</v>
      </c>
      <c r="Z82" s="18"/>
      <c r="AA82" s="336">
        <v>1</v>
      </c>
      <c r="AB82" s="337">
        <f t="shared" si="13"/>
        <v>55.655999999999999</v>
      </c>
      <c r="AC82" s="338">
        <v>1</v>
      </c>
      <c r="AD82" s="339">
        <f t="shared" si="14"/>
        <v>55.655999999999999</v>
      </c>
      <c r="AE82" s="340">
        <f t="shared" si="15"/>
        <v>0</v>
      </c>
    </row>
    <row r="83" spans="1:33" ht="26.25" x14ac:dyDescent="0.25">
      <c r="A83" s="21"/>
      <c r="B83" s="85" t="s">
        <v>132</v>
      </c>
      <c r="C83" s="88" t="s">
        <v>72</v>
      </c>
      <c r="D83" s="87" t="s">
        <v>25</v>
      </c>
      <c r="E83" s="100" t="s">
        <v>688</v>
      </c>
      <c r="F83" s="324"/>
      <c r="G83" s="324"/>
      <c r="H83" s="89"/>
      <c r="I83" s="324"/>
      <c r="J83" s="98"/>
      <c r="K83" s="90"/>
      <c r="L83" s="92"/>
      <c r="M83" s="99"/>
      <c r="N83" s="93"/>
      <c r="O83" s="327"/>
      <c r="P83" s="328"/>
      <c r="Q83" s="329"/>
      <c r="R83" s="287"/>
      <c r="S83" s="287"/>
      <c r="T83" s="329"/>
      <c r="U83" s="111"/>
      <c r="V83" s="90" t="s">
        <v>79</v>
      </c>
      <c r="W83" s="92">
        <v>8</v>
      </c>
      <c r="X83" s="99">
        <v>10</v>
      </c>
      <c r="Y83" s="328">
        <f t="shared" si="12"/>
        <v>80</v>
      </c>
      <c r="Z83" s="18"/>
      <c r="AA83" s="336">
        <v>1</v>
      </c>
      <c r="AB83" s="337">
        <f t="shared" si="13"/>
        <v>80</v>
      </c>
      <c r="AC83" s="338">
        <v>1</v>
      </c>
      <c r="AD83" s="339">
        <f t="shared" si="14"/>
        <v>80</v>
      </c>
      <c r="AE83" s="340">
        <f t="shared" si="15"/>
        <v>0</v>
      </c>
    </row>
    <row r="84" spans="1:33" ht="39" x14ac:dyDescent="0.25">
      <c r="A84" s="21"/>
      <c r="B84" s="85" t="s">
        <v>132</v>
      </c>
      <c r="C84" s="88" t="s">
        <v>72</v>
      </c>
      <c r="D84" s="87" t="s">
        <v>25</v>
      </c>
      <c r="E84" s="100" t="s">
        <v>689</v>
      </c>
      <c r="F84" s="324"/>
      <c r="G84" s="324"/>
      <c r="H84" s="89"/>
      <c r="I84" s="324"/>
      <c r="J84" s="98"/>
      <c r="K84" s="90"/>
      <c r="L84" s="92"/>
      <c r="M84" s="99"/>
      <c r="N84" s="93"/>
      <c r="O84" s="327"/>
      <c r="P84" s="328"/>
      <c r="Q84" s="329"/>
      <c r="R84" s="287"/>
      <c r="S84" s="287"/>
      <c r="T84" s="329"/>
      <c r="U84" s="111"/>
      <c r="V84" s="90" t="s">
        <v>79</v>
      </c>
      <c r="W84" s="92">
        <v>8</v>
      </c>
      <c r="X84" s="99">
        <v>23.040000000000003</v>
      </c>
      <c r="Y84" s="328">
        <f t="shared" si="12"/>
        <v>184.32000000000002</v>
      </c>
      <c r="Z84" s="18"/>
      <c r="AA84" s="336">
        <v>1</v>
      </c>
      <c r="AB84" s="337">
        <f t="shared" si="13"/>
        <v>184.32000000000002</v>
      </c>
      <c r="AC84" s="338">
        <v>1</v>
      </c>
      <c r="AD84" s="339">
        <f t="shared" si="14"/>
        <v>184.32000000000002</v>
      </c>
      <c r="AE84" s="340">
        <f t="shared" si="15"/>
        <v>0</v>
      </c>
    </row>
    <row r="85" spans="1:33" ht="39" x14ac:dyDescent="0.25">
      <c r="A85" s="21"/>
      <c r="B85" s="85" t="s">
        <v>132</v>
      </c>
      <c r="C85" s="88" t="s">
        <v>72</v>
      </c>
      <c r="D85" s="87" t="s">
        <v>25</v>
      </c>
      <c r="E85" s="100" t="s">
        <v>690</v>
      </c>
      <c r="F85" s="324"/>
      <c r="G85" s="324"/>
      <c r="H85" s="89"/>
      <c r="I85" s="324"/>
      <c r="J85" s="98"/>
      <c r="K85" s="90"/>
      <c r="L85" s="92"/>
      <c r="M85" s="99"/>
      <c r="N85" s="93"/>
      <c r="O85" s="327"/>
      <c r="P85" s="328"/>
      <c r="Q85" s="329"/>
      <c r="R85" s="287"/>
      <c r="S85" s="287"/>
      <c r="T85" s="329"/>
      <c r="U85" s="111"/>
      <c r="V85" s="90" t="s">
        <v>104</v>
      </c>
      <c r="W85" s="92">
        <v>16</v>
      </c>
      <c r="X85" s="99">
        <v>8.7360000000000007</v>
      </c>
      <c r="Y85" s="328">
        <f t="shared" si="12"/>
        <v>139.77600000000001</v>
      </c>
      <c r="Z85" s="18"/>
      <c r="AA85" s="336">
        <v>1</v>
      </c>
      <c r="AB85" s="337">
        <f t="shared" si="13"/>
        <v>139.77600000000001</v>
      </c>
      <c r="AC85" s="338">
        <v>1</v>
      </c>
      <c r="AD85" s="339">
        <f t="shared" si="14"/>
        <v>139.77600000000001</v>
      </c>
      <c r="AE85" s="340">
        <f t="shared" si="15"/>
        <v>0</v>
      </c>
    </row>
    <row r="86" spans="1:33" ht="26.25" x14ac:dyDescent="0.25">
      <c r="A86" s="21"/>
      <c r="B86" s="85" t="s">
        <v>132</v>
      </c>
      <c r="C86" s="88" t="s">
        <v>72</v>
      </c>
      <c r="D86" s="87" t="s">
        <v>25</v>
      </c>
      <c r="E86" s="100" t="s">
        <v>667</v>
      </c>
      <c r="F86" s="324"/>
      <c r="G86" s="324"/>
      <c r="H86" s="89"/>
      <c r="I86" s="324"/>
      <c r="J86" s="98"/>
      <c r="K86" s="90"/>
      <c r="L86" s="92"/>
      <c r="M86" s="99"/>
      <c r="N86" s="93"/>
      <c r="O86" s="327"/>
      <c r="P86" s="328"/>
      <c r="Q86" s="329"/>
      <c r="R86" s="287"/>
      <c r="S86" s="287"/>
      <c r="T86" s="329"/>
      <c r="U86" s="111"/>
      <c r="V86" s="90" t="s">
        <v>79</v>
      </c>
      <c r="W86" s="92">
        <v>52</v>
      </c>
      <c r="X86" s="99">
        <v>8.6880000000000006</v>
      </c>
      <c r="Y86" s="328">
        <f t="shared" si="12"/>
        <v>451.77600000000001</v>
      </c>
      <c r="Z86" s="18"/>
      <c r="AA86" s="336">
        <v>1</v>
      </c>
      <c r="AB86" s="337">
        <f t="shared" si="13"/>
        <v>451.77600000000001</v>
      </c>
      <c r="AC86" s="338">
        <v>1</v>
      </c>
      <c r="AD86" s="339">
        <f t="shared" si="14"/>
        <v>451.77600000000001</v>
      </c>
      <c r="AE86" s="340">
        <f t="shared" si="15"/>
        <v>0</v>
      </c>
    </row>
    <row r="87" spans="1:33" ht="26.25" x14ac:dyDescent="0.25">
      <c r="A87" s="21"/>
      <c r="B87" s="85" t="s">
        <v>132</v>
      </c>
      <c r="C87" s="88" t="s">
        <v>72</v>
      </c>
      <c r="D87" s="87" t="s">
        <v>25</v>
      </c>
      <c r="E87" s="100" t="s">
        <v>669</v>
      </c>
      <c r="F87" s="324"/>
      <c r="G87" s="324"/>
      <c r="H87" s="89"/>
      <c r="I87" s="324"/>
      <c r="J87" s="98"/>
      <c r="K87" s="90"/>
      <c r="L87" s="92"/>
      <c r="M87" s="99"/>
      <c r="N87" s="93"/>
      <c r="O87" s="327"/>
      <c r="P87" s="328"/>
      <c r="Q87" s="329"/>
      <c r="R87" s="287"/>
      <c r="S87" s="287"/>
      <c r="T87" s="329"/>
      <c r="U87" s="111"/>
      <c r="V87" s="90" t="s">
        <v>79</v>
      </c>
      <c r="W87" s="92">
        <v>6</v>
      </c>
      <c r="X87" s="99">
        <v>17.832000000000001</v>
      </c>
      <c r="Y87" s="328">
        <f t="shared" si="12"/>
        <v>106.992</v>
      </c>
      <c r="Z87" s="18"/>
      <c r="AA87" s="336">
        <v>1</v>
      </c>
      <c r="AB87" s="337">
        <f t="shared" si="13"/>
        <v>106.992</v>
      </c>
      <c r="AC87" s="338">
        <v>1</v>
      </c>
      <c r="AD87" s="339">
        <f t="shared" si="14"/>
        <v>106.992</v>
      </c>
      <c r="AE87" s="340">
        <f t="shared" si="15"/>
        <v>0</v>
      </c>
    </row>
    <row r="88" spans="1:33" ht="26.25" x14ac:dyDescent="0.25">
      <c r="A88" s="21"/>
      <c r="B88" s="85" t="s">
        <v>132</v>
      </c>
      <c r="C88" s="88" t="s">
        <v>164</v>
      </c>
      <c r="D88" s="87" t="s">
        <v>25</v>
      </c>
      <c r="E88" s="686" t="s">
        <v>670</v>
      </c>
      <c r="F88" s="324"/>
      <c r="G88" s="324"/>
      <c r="H88" s="89"/>
      <c r="I88" s="324"/>
      <c r="J88" s="98"/>
      <c r="K88" s="90"/>
      <c r="L88" s="92"/>
      <c r="M88" s="99"/>
      <c r="N88" s="93"/>
      <c r="O88" s="327"/>
      <c r="P88" s="328"/>
      <c r="Q88" s="329"/>
      <c r="R88" s="287"/>
      <c r="S88" s="287"/>
      <c r="T88" s="329"/>
      <c r="U88" s="111"/>
      <c r="V88" s="90" t="s">
        <v>673</v>
      </c>
      <c r="W88" s="92">
        <v>15</v>
      </c>
      <c r="X88" s="99">
        <v>143.43</v>
      </c>
      <c r="Y88" s="328">
        <f t="shared" si="12"/>
        <v>2151.4500000000003</v>
      </c>
      <c r="Z88" s="18"/>
      <c r="AA88" s="336">
        <v>1</v>
      </c>
      <c r="AB88" s="337">
        <f t="shared" si="13"/>
        <v>2151.4500000000003</v>
      </c>
      <c r="AC88" s="338">
        <v>1</v>
      </c>
      <c r="AD88" s="339">
        <f t="shared" si="14"/>
        <v>2151.4500000000003</v>
      </c>
      <c r="AE88" s="340">
        <f t="shared" si="15"/>
        <v>0</v>
      </c>
      <c r="AG88" s="591">
        <v>2151.4499999999998</v>
      </c>
    </row>
    <row r="89" spans="1:33" s="586" customFormat="1" ht="15.75" x14ac:dyDescent="0.25">
      <c r="A89" s="21"/>
      <c r="B89" s="85"/>
      <c r="C89" s="88"/>
      <c r="D89" s="87"/>
      <c r="E89" s="686"/>
      <c r="F89" s="324"/>
      <c r="G89" s="324"/>
      <c r="H89" s="89"/>
      <c r="I89" s="324"/>
      <c r="J89" s="98"/>
      <c r="K89" s="90"/>
      <c r="L89" s="92"/>
      <c r="M89" s="99"/>
      <c r="N89" s="93"/>
      <c r="O89" s="327"/>
      <c r="P89" s="328"/>
      <c r="Q89" s="329"/>
      <c r="R89" s="287"/>
      <c r="S89" s="287"/>
      <c r="T89" s="329"/>
      <c r="U89" s="111"/>
      <c r="V89" s="90"/>
      <c r="W89" s="92"/>
      <c r="X89" s="99"/>
      <c r="Y89" s="328"/>
      <c r="Z89" s="18"/>
      <c r="AA89" s="336"/>
      <c r="AB89" s="337"/>
      <c r="AC89" s="338"/>
      <c r="AD89" s="339"/>
      <c r="AE89" s="340"/>
      <c r="AG89" s="591"/>
    </row>
    <row r="90" spans="1:33" s="586" customFormat="1" ht="15.75" x14ac:dyDescent="0.25">
      <c r="A90" s="21"/>
      <c r="B90" s="85" t="s">
        <v>132</v>
      </c>
      <c r="C90" s="321" t="s">
        <v>72</v>
      </c>
      <c r="D90" s="322" t="s">
        <v>25</v>
      </c>
      <c r="E90" s="323" t="s">
        <v>822</v>
      </c>
      <c r="F90" s="324"/>
      <c r="G90" s="324"/>
      <c r="H90" s="325"/>
      <c r="I90" s="324"/>
      <c r="J90" s="326"/>
      <c r="K90" s="324"/>
      <c r="L90" s="288"/>
      <c r="M90" s="288"/>
      <c r="N90" s="119"/>
      <c r="O90" s="327"/>
      <c r="P90" s="328"/>
      <c r="Q90" s="329"/>
      <c r="R90" s="287"/>
      <c r="S90" s="287"/>
      <c r="T90" s="329"/>
      <c r="U90" s="329"/>
      <c r="V90" s="324" t="s">
        <v>311</v>
      </c>
      <c r="W90" s="672">
        <v>1</v>
      </c>
      <c r="X90" s="330">
        <v>11055.584500000001</v>
      </c>
      <c r="Y90" s="328">
        <f t="shared" ref="Y90:Y93" si="16">X90*W90</f>
        <v>11055.584500000001</v>
      </c>
      <c r="Z90" s="18"/>
      <c r="AA90" s="336">
        <v>1</v>
      </c>
      <c r="AB90" s="662">
        <f t="shared" ref="AB90:AB93" si="17">Y90*AA90</f>
        <v>11055.584500000001</v>
      </c>
      <c r="AC90" s="338"/>
      <c r="AD90" s="339">
        <f t="shared" ref="AD90:AD93" si="18">Y90*AC90</f>
        <v>0</v>
      </c>
      <c r="AE90" s="340">
        <f t="shared" ref="AE90:AE93" si="19">AB90-AD90</f>
        <v>11055.584500000001</v>
      </c>
      <c r="AG90" s="591"/>
    </row>
    <row r="91" spans="1:33" s="586" customFormat="1" ht="15.75" x14ac:dyDescent="0.25">
      <c r="A91" s="21"/>
      <c r="B91" s="85" t="s">
        <v>132</v>
      </c>
      <c r="C91" s="88" t="s">
        <v>24</v>
      </c>
      <c r="D91" s="322" t="s">
        <v>25</v>
      </c>
      <c r="E91" s="323" t="s">
        <v>824</v>
      </c>
      <c r="F91" s="324"/>
      <c r="G91" s="324"/>
      <c r="H91" s="325"/>
      <c r="I91" s="324"/>
      <c r="J91" s="326"/>
      <c r="K91" s="324"/>
      <c r="L91" s="288"/>
      <c r="M91" s="288"/>
      <c r="N91" s="119"/>
      <c r="O91" s="327"/>
      <c r="P91" s="328"/>
      <c r="Q91" s="329"/>
      <c r="R91" s="287"/>
      <c r="S91" s="287"/>
      <c r="T91" s="329"/>
      <c r="U91" s="329"/>
      <c r="V91" s="324" t="s">
        <v>311</v>
      </c>
      <c r="W91" s="672">
        <v>1</v>
      </c>
      <c r="X91" s="330">
        <v>7873.6963283000014</v>
      </c>
      <c r="Y91" s="328">
        <f t="shared" si="16"/>
        <v>7873.6963283000014</v>
      </c>
      <c r="Z91" s="18"/>
      <c r="AA91" s="336">
        <v>1</v>
      </c>
      <c r="AB91" s="662">
        <f t="shared" si="17"/>
        <v>7873.6963283000014</v>
      </c>
      <c r="AC91" s="338"/>
      <c r="AD91" s="339">
        <f t="shared" si="18"/>
        <v>0</v>
      </c>
      <c r="AE91" s="340">
        <f t="shared" si="19"/>
        <v>7873.6963283000014</v>
      </c>
      <c r="AG91" s="591"/>
    </row>
    <row r="92" spans="1:33" s="586" customFormat="1" ht="15.75" x14ac:dyDescent="0.25">
      <c r="A92" s="21"/>
      <c r="B92" s="85" t="s">
        <v>132</v>
      </c>
      <c r="C92" s="321" t="s">
        <v>308</v>
      </c>
      <c r="D92" s="322" t="s">
        <v>25</v>
      </c>
      <c r="E92" s="323" t="s">
        <v>825</v>
      </c>
      <c r="F92" s="324"/>
      <c r="G92" s="324"/>
      <c r="H92" s="325"/>
      <c r="I92" s="324"/>
      <c r="J92" s="326"/>
      <c r="K92" s="324"/>
      <c r="L92" s="288"/>
      <c r="M92" s="288"/>
      <c r="N92" s="119"/>
      <c r="O92" s="327"/>
      <c r="P92" s="328"/>
      <c r="Q92" s="329"/>
      <c r="R92" s="287"/>
      <c r="S92" s="287"/>
      <c r="T92" s="329"/>
      <c r="U92" s="329"/>
      <c r="V92" s="324" t="s">
        <v>311</v>
      </c>
      <c r="W92" s="672">
        <v>1</v>
      </c>
      <c r="X92" s="330">
        <v>444.6</v>
      </c>
      <c r="Y92" s="328">
        <f t="shared" si="16"/>
        <v>444.6</v>
      </c>
      <c r="Z92" s="18"/>
      <c r="AA92" s="336">
        <v>1</v>
      </c>
      <c r="AB92" s="662">
        <f t="shared" si="17"/>
        <v>444.6</v>
      </c>
      <c r="AC92" s="338"/>
      <c r="AD92" s="339">
        <f t="shared" si="18"/>
        <v>0</v>
      </c>
      <c r="AE92" s="340">
        <f t="shared" si="19"/>
        <v>444.6</v>
      </c>
      <c r="AG92" s="591"/>
    </row>
    <row r="93" spans="1:33" s="586" customFormat="1" ht="15.75" x14ac:dyDescent="0.25">
      <c r="A93" s="21"/>
      <c r="B93" s="85" t="s">
        <v>132</v>
      </c>
      <c r="C93" s="321" t="s">
        <v>674</v>
      </c>
      <c r="D93" s="322" t="s">
        <v>25</v>
      </c>
      <c r="E93" s="323" t="s">
        <v>826</v>
      </c>
      <c r="F93" s="324"/>
      <c r="G93" s="324"/>
      <c r="H93" s="325"/>
      <c r="I93" s="324"/>
      <c r="J93" s="326"/>
      <c r="K93" s="324"/>
      <c r="L93" s="288"/>
      <c r="M93" s="288"/>
      <c r="N93" s="119"/>
      <c r="O93" s="327"/>
      <c r="P93" s="328"/>
      <c r="Q93" s="329"/>
      <c r="R93" s="287"/>
      <c r="S93" s="287"/>
      <c r="T93" s="329"/>
      <c r="U93" s="329"/>
      <c r="V93" s="324" t="s">
        <v>311</v>
      </c>
      <c r="W93" s="672">
        <v>1</v>
      </c>
      <c r="X93" s="330">
        <v>3524.5</v>
      </c>
      <c r="Y93" s="328">
        <f t="shared" si="16"/>
        <v>3524.5</v>
      </c>
      <c r="Z93" s="18"/>
      <c r="AA93" s="336">
        <v>1</v>
      </c>
      <c r="AB93" s="662">
        <f t="shared" si="17"/>
        <v>3524.5</v>
      </c>
      <c r="AC93" s="338"/>
      <c r="AD93" s="339">
        <f t="shared" si="18"/>
        <v>0</v>
      </c>
      <c r="AE93" s="340">
        <f t="shared" si="19"/>
        <v>3524.5</v>
      </c>
      <c r="AG93" s="591"/>
    </row>
    <row r="94" spans="1:33" s="586" customFormat="1" ht="15.75" x14ac:dyDescent="0.25">
      <c r="A94" s="21"/>
      <c r="B94" s="85"/>
      <c r="C94" s="88"/>
      <c r="D94" s="87"/>
      <c r="E94" s="686"/>
      <c r="F94" s="324"/>
      <c r="G94" s="324"/>
      <c r="H94" s="89"/>
      <c r="I94" s="324"/>
      <c r="J94" s="98"/>
      <c r="K94" s="90"/>
      <c r="L94" s="92"/>
      <c r="M94" s="99"/>
      <c r="N94" s="93"/>
      <c r="O94" s="327"/>
      <c r="P94" s="328"/>
      <c r="Q94" s="329"/>
      <c r="R94" s="287"/>
      <c r="S94" s="287"/>
      <c r="T94" s="329"/>
      <c r="U94" s="111"/>
      <c r="V94" s="90"/>
      <c r="W94" s="92"/>
      <c r="X94" s="99"/>
      <c r="Y94" s="328"/>
      <c r="Z94" s="18"/>
      <c r="AA94" s="336"/>
      <c r="AB94" s="337"/>
      <c r="AC94" s="338"/>
      <c r="AD94" s="339"/>
      <c r="AE94" s="340"/>
      <c r="AG94" s="591"/>
    </row>
    <row r="95" spans="1:33" s="586" customFormat="1" ht="15.75" x14ac:dyDescent="0.25">
      <c r="A95" s="21"/>
      <c r="B95" s="85"/>
      <c r="C95" s="88"/>
      <c r="D95" s="87"/>
      <c r="E95" s="686"/>
      <c r="F95" s="324"/>
      <c r="G95" s="324"/>
      <c r="H95" s="89"/>
      <c r="I95" s="324"/>
      <c r="J95" s="98"/>
      <c r="K95" s="90"/>
      <c r="L95" s="92"/>
      <c r="M95" s="99"/>
      <c r="N95" s="93"/>
      <c r="O95" s="327"/>
      <c r="P95" s="328"/>
      <c r="Q95" s="329"/>
      <c r="R95" s="287"/>
      <c r="S95" s="287"/>
      <c r="T95" s="329"/>
      <c r="U95" s="111"/>
      <c r="V95" s="90"/>
      <c r="W95" s="92"/>
      <c r="X95" s="99"/>
      <c r="Y95" s="328"/>
      <c r="Z95" s="18"/>
      <c r="AA95" s="336"/>
      <c r="AB95" s="337"/>
      <c r="AC95" s="338"/>
      <c r="AD95" s="339"/>
      <c r="AE95" s="340"/>
      <c r="AG95" s="591"/>
    </row>
    <row r="96" spans="1:33" s="586" customFormat="1" ht="15.75" x14ac:dyDescent="0.25">
      <c r="A96" s="21"/>
      <c r="B96" s="85"/>
      <c r="C96" s="88"/>
      <c r="D96" s="87"/>
      <c r="E96" s="686"/>
      <c r="F96" s="324"/>
      <c r="G96" s="324"/>
      <c r="H96" s="89"/>
      <c r="I96" s="324"/>
      <c r="J96" s="98"/>
      <c r="K96" s="90"/>
      <c r="L96" s="92"/>
      <c r="M96" s="99"/>
      <c r="N96" s="93"/>
      <c r="O96" s="327"/>
      <c r="P96" s="328"/>
      <c r="Q96" s="329"/>
      <c r="R96" s="287"/>
      <c r="S96" s="287"/>
      <c r="T96" s="329"/>
      <c r="U96" s="111"/>
      <c r="V96" s="90"/>
      <c r="W96" s="92"/>
      <c r="X96" s="99"/>
      <c r="Y96" s="328"/>
      <c r="Z96" s="18"/>
      <c r="AA96" s="336"/>
      <c r="AB96" s="337"/>
      <c r="AC96" s="338"/>
      <c r="AD96" s="339"/>
      <c r="AE96" s="340"/>
      <c r="AG96" s="591"/>
    </row>
    <row r="97" spans="1:31" ht="15.75" x14ac:dyDescent="0.25">
      <c r="A97" s="21"/>
      <c r="B97" s="85"/>
      <c r="C97" s="88"/>
      <c r="D97" s="87"/>
      <c r="E97" s="100"/>
      <c r="F97" s="324"/>
      <c r="G97" s="324"/>
      <c r="H97" s="89"/>
      <c r="I97" s="324"/>
      <c r="J97" s="98"/>
      <c r="K97" s="90"/>
      <c r="L97" s="92"/>
      <c r="M97" s="99"/>
      <c r="N97" s="93"/>
      <c r="O97" s="327"/>
      <c r="P97" s="328"/>
      <c r="Q97" s="329"/>
      <c r="R97" s="287"/>
      <c r="S97" s="287"/>
      <c r="T97" s="329"/>
      <c r="U97" s="111"/>
      <c r="V97" s="90"/>
      <c r="W97" s="92"/>
      <c r="X97" s="99"/>
      <c r="Y97" s="328"/>
      <c r="Z97" s="18"/>
      <c r="AA97" s="336"/>
      <c r="AB97" s="337"/>
      <c r="AC97" s="338"/>
      <c r="AD97" s="339"/>
      <c r="AE97" s="340"/>
    </row>
    <row r="98" spans="1:31" ht="15.75" thickBot="1" x14ac:dyDescent="0.3">
      <c r="A98" s="21"/>
      <c r="B98" s="371"/>
      <c r="C98" s="23"/>
      <c r="D98" s="24"/>
      <c r="E98" s="25"/>
      <c r="F98" s="21"/>
      <c r="G98" s="21"/>
      <c r="H98" s="26"/>
      <c r="I98" s="21"/>
      <c r="J98" s="27"/>
      <c r="K98" s="21"/>
      <c r="L98" s="28"/>
      <c r="M98" s="27"/>
      <c r="N98" s="17"/>
      <c r="O98" s="18"/>
      <c r="P98" s="16"/>
      <c r="Q98" s="18"/>
      <c r="R98" s="18"/>
      <c r="S98" s="18"/>
      <c r="T98" s="18"/>
    </row>
    <row r="99" spans="1:31" ht="15.75" thickBot="1" x14ac:dyDescent="0.3">
      <c r="S99" s="67" t="s">
        <v>5</v>
      </c>
      <c r="T99" s="68">
        <f>SUM(T11:T97)</f>
        <v>13016.509659000001</v>
      </c>
      <c r="U99" s="65"/>
      <c r="V99" s="21"/>
      <c r="W99" s="675"/>
      <c r="X99" s="67" t="s">
        <v>5</v>
      </c>
      <c r="Y99" s="68">
        <f>SUM(Y11:Y97)</f>
        <v>61715.547567019996</v>
      </c>
      <c r="Z99" s="18"/>
      <c r="AA99" s="75"/>
      <c r="AB99" s="115">
        <f>SUM(AB11:AB97)</f>
        <v>51463.341816020002</v>
      </c>
      <c r="AC99" s="75"/>
      <c r="AD99" s="116">
        <f>SUM(AD11:AD97)</f>
        <v>18744.638364999999</v>
      </c>
      <c r="AE99" s="122">
        <f>SUM(AE11:AE97)</f>
        <v>32718.703451020003</v>
      </c>
    </row>
    <row r="101" spans="1:31" x14ac:dyDescent="0.25">
      <c r="C101" t="s">
        <v>372</v>
      </c>
      <c r="D101" s="155"/>
      <c r="T101" s="307">
        <f>SUMIF($C$10:$C$97,$C101,T$10:T$97)</f>
        <v>399.99552</v>
      </c>
      <c r="U101" s="65"/>
      <c r="Y101" s="307">
        <f>SUMIF($C$10:$C$97,$C101,Y$10:Y$97)</f>
        <v>399.99552</v>
      </c>
      <c r="AA101" s="310">
        <f>AB101/Y101</f>
        <v>1</v>
      </c>
      <c r="AB101" s="307">
        <f>SUMIF($C$10:$C$97,$C101,AB$10:AB$97)</f>
        <v>399.99552</v>
      </c>
      <c r="AC101" s="310">
        <f>AD101/Y101</f>
        <v>1</v>
      </c>
      <c r="AD101" s="307">
        <f>SUMIF($C$10:$C$97,$C101,AD$10:AD$97)</f>
        <v>399.99552</v>
      </c>
      <c r="AE101" s="307">
        <f>SUMIF($C$10:$C$97,$C101,AE$10:AE$97)</f>
        <v>0</v>
      </c>
    </row>
    <row r="102" spans="1:31" x14ac:dyDescent="0.25">
      <c r="C102" t="s">
        <v>308</v>
      </c>
      <c r="D102" s="155"/>
      <c r="T102" s="307">
        <f t="shared" ref="T102:T110" si="20">SUMIF($C$10:$C$97,$C102,T$10:T$97)</f>
        <v>222.29999999999998</v>
      </c>
      <c r="U102" s="65"/>
      <c r="Y102" s="307">
        <f t="shared" ref="Y102:Y110" si="21">SUMIF($C$10:$C$97,$C102,Y$10:Y$97)</f>
        <v>666.9</v>
      </c>
      <c r="AA102" s="310">
        <f t="shared" ref="AA102:AA110" si="22">AB102/Y102</f>
        <v>1</v>
      </c>
      <c r="AB102" s="307">
        <f t="shared" ref="AB102:AB110" si="23">SUMIF($C$10:$C$97,$C102,AB$10:AB$97)</f>
        <v>666.9</v>
      </c>
      <c r="AC102" s="310">
        <f t="shared" ref="AC102:AC110" si="24">AD102/Y102</f>
        <v>0.33333333333333331</v>
      </c>
      <c r="AD102" s="307">
        <f t="shared" ref="AD102:AE110" si="25">SUMIF($C$10:$C$97,$C102,AD$10:AD$97)</f>
        <v>222.29999999999998</v>
      </c>
      <c r="AE102" s="307">
        <f t="shared" si="25"/>
        <v>444.6</v>
      </c>
    </row>
    <row r="103" spans="1:31" x14ac:dyDescent="0.25">
      <c r="C103" t="s">
        <v>285</v>
      </c>
      <c r="D103" s="155"/>
      <c r="T103" s="307">
        <f t="shared" si="20"/>
        <v>921.31601599999999</v>
      </c>
      <c r="U103" s="65"/>
      <c r="Y103" s="307">
        <f t="shared" si="21"/>
        <v>921.31601599999999</v>
      </c>
      <c r="AA103" s="310">
        <f t="shared" si="22"/>
        <v>0</v>
      </c>
      <c r="AB103" s="307">
        <f t="shared" si="23"/>
        <v>0</v>
      </c>
      <c r="AC103" s="310">
        <f t="shared" si="24"/>
        <v>0</v>
      </c>
      <c r="AD103" s="307">
        <f t="shared" si="25"/>
        <v>0</v>
      </c>
      <c r="AE103" s="307">
        <f t="shared" si="25"/>
        <v>0</v>
      </c>
    </row>
    <row r="104" spans="1:31" x14ac:dyDescent="0.25">
      <c r="C104" t="s">
        <v>189</v>
      </c>
      <c r="D104" s="155"/>
      <c r="T104" s="307">
        <f t="shared" si="20"/>
        <v>1594.0582499999998</v>
      </c>
      <c r="U104" s="65"/>
      <c r="Y104" s="307">
        <f t="shared" si="21"/>
        <v>1657.3702499999997</v>
      </c>
      <c r="AA104" s="310">
        <f t="shared" si="22"/>
        <v>0.87932690356907273</v>
      </c>
      <c r="AB104" s="307">
        <f t="shared" si="23"/>
        <v>1457.3702499999997</v>
      </c>
      <c r="AC104" s="310">
        <f t="shared" si="24"/>
        <v>0.6477286834369087</v>
      </c>
      <c r="AD104" s="307">
        <f t="shared" si="25"/>
        <v>1073.5262500000001</v>
      </c>
      <c r="AE104" s="307">
        <f t="shared" si="25"/>
        <v>383.84399999999999</v>
      </c>
    </row>
    <row r="105" spans="1:31" x14ac:dyDescent="0.25">
      <c r="C105" t="s">
        <v>72</v>
      </c>
      <c r="D105" s="155"/>
      <c r="T105" s="307">
        <f t="shared" si="20"/>
        <v>1443.450863</v>
      </c>
      <c r="U105" s="65"/>
      <c r="Y105" s="307">
        <f t="shared" si="21"/>
        <v>22090.584500000004</v>
      </c>
      <c r="AA105" s="310">
        <f t="shared" si="22"/>
        <v>1</v>
      </c>
      <c r="AB105" s="307">
        <f t="shared" si="23"/>
        <v>22090.584500000004</v>
      </c>
      <c r="AC105" s="310">
        <f t="shared" si="24"/>
        <v>0.4995340888331859</v>
      </c>
      <c r="AD105" s="307">
        <f t="shared" si="25"/>
        <v>11035.000000000002</v>
      </c>
      <c r="AE105" s="307">
        <f t="shared" si="25"/>
        <v>11055.584500000001</v>
      </c>
    </row>
    <row r="106" spans="1:31" x14ac:dyDescent="0.25">
      <c r="C106" t="s">
        <v>164</v>
      </c>
      <c r="D106" s="155"/>
      <c r="T106" s="307">
        <f t="shared" si="20"/>
        <v>540.63427499999989</v>
      </c>
      <c r="U106" s="65"/>
      <c r="Y106" s="307">
        <f t="shared" si="21"/>
        <v>2709.5305950000002</v>
      </c>
      <c r="AA106" s="310">
        <f t="shared" si="22"/>
        <v>1</v>
      </c>
      <c r="AB106" s="307">
        <f t="shared" si="23"/>
        <v>2709.5305950000002</v>
      </c>
      <c r="AC106" s="310">
        <f t="shared" si="24"/>
        <v>1</v>
      </c>
      <c r="AD106" s="307">
        <f t="shared" si="25"/>
        <v>2709.5305950000002</v>
      </c>
      <c r="AE106" s="307">
        <f t="shared" si="25"/>
        <v>0</v>
      </c>
    </row>
    <row r="107" spans="1:31" x14ac:dyDescent="0.25">
      <c r="C107" t="s">
        <v>24</v>
      </c>
      <c r="D107" s="155"/>
      <c r="T107" s="307">
        <f t="shared" si="20"/>
        <v>2720.0860000000002</v>
      </c>
      <c r="U107" s="65"/>
      <c r="Y107" s="307">
        <f t="shared" si="21"/>
        <v>18835.681951020004</v>
      </c>
      <c r="AA107" s="310">
        <f t="shared" si="22"/>
        <v>1</v>
      </c>
      <c r="AB107" s="307">
        <f t="shared" si="23"/>
        <v>18835.681951020004</v>
      </c>
      <c r="AC107" s="310">
        <f t="shared" si="24"/>
        <v>0.17542693747921689</v>
      </c>
      <c r="AD107" s="307">
        <f t="shared" si="25"/>
        <v>3304.2860000000001</v>
      </c>
      <c r="AE107" s="307">
        <f t="shared" si="25"/>
        <v>15531.395951020002</v>
      </c>
    </row>
    <row r="108" spans="1:31" x14ac:dyDescent="0.25">
      <c r="C108" t="s">
        <v>312</v>
      </c>
      <c r="D108" s="155"/>
      <c r="T108" s="307">
        <f t="shared" si="20"/>
        <v>2343.779</v>
      </c>
      <c r="U108" s="65"/>
      <c r="Y108" s="307">
        <f t="shared" si="21"/>
        <v>2343.779</v>
      </c>
      <c r="AA108" s="310">
        <f t="shared" si="22"/>
        <v>0.23200950260242112</v>
      </c>
      <c r="AB108" s="307">
        <f t="shared" si="23"/>
        <v>543.779</v>
      </c>
      <c r="AC108" s="310">
        <f t="shared" si="24"/>
        <v>0</v>
      </c>
      <c r="AD108" s="307">
        <f t="shared" si="25"/>
        <v>0</v>
      </c>
      <c r="AE108" s="307">
        <f t="shared" si="25"/>
        <v>543.779</v>
      </c>
    </row>
    <row r="109" spans="1:31" x14ac:dyDescent="0.25">
      <c r="C109" t="s">
        <v>341</v>
      </c>
      <c r="D109" s="155"/>
      <c r="T109" s="307">
        <f t="shared" si="20"/>
        <v>2830.8897350000002</v>
      </c>
      <c r="U109" s="65"/>
      <c r="Y109" s="307">
        <f t="shared" si="21"/>
        <v>7330.8897350000007</v>
      </c>
      <c r="AA109" s="310">
        <f t="shared" si="22"/>
        <v>0</v>
      </c>
      <c r="AB109" s="307">
        <f t="shared" si="23"/>
        <v>0</v>
      </c>
      <c r="AC109" s="310">
        <f t="shared" si="24"/>
        <v>0</v>
      </c>
      <c r="AD109" s="307">
        <f t="shared" si="25"/>
        <v>0</v>
      </c>
      <c r="AE109" s="307">
        <f t="shared" si="25"/>
        <v>0</v>
      </c>
    </row>
    <row r="110" spans="1:31" x14ac:dyDescent="0.25">
      <c r="C110" t="s">
        <v>674</v>
      </c>
      <c r="T110" s="307">
        <f t="shared" si="20"/>
        <v>0</v>
      </c>
      <c r="Y110" s="307">
        <f t="shared" si="21"/>
        <v>4759.5</v>
      </c>
      <c r="AA110" s="310">
        <f t="shared" si="22"/>
        <v>1</v>
      </c>
      <c r="AB110" s="307">
        <f t="shared" si="23"/>
        <v>4759.5</v>
      </c>
      <c r="AC110" s="310">
        <f t="shared" si="24"/>
        <v>0</v>
      </c>
      <c r="AD110" s="307">
        <f t="shared" si="25"/>
        <v>0</v>
      </c>
      <c r="AE110" s="307">
        <f t="shared" si="25"/>
        <v>4759.5</v>
      </c>
    </row>
  </sheetData>
  <autoFilter ref="B8:AE88" xr:uid="{00000000-0009-0000-0000-000014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X11:X12 X14 X16:X19 X21:X31 X33:X39 X41:X43 X51:X54 X45:X48 S56:S97" xr:uid="{00000000-0002-0000-1400-000000000000}">
      <formula1>P11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66FFCC"/>
  </sheetPr>
  <dimension ref="A1:AH84"/>
  <sheetViews>
    <sheetView topLeftCell="B1" zoomScale="70" zoomScaleNormal="70" workbookViewId="0">
      <pane xSplit="9" ySplit="8" topLeftCell="AC56" activePane="bottomRight" state="frozen"/>
      <selection activeCell="E57" sqref="E57"/>
      <selection pane="topRight" activeCell="E57" sqref="E57"/>
      <selection pane="bottomLeft" activeCell="E57" sqref="E57"/>
      <selection pane="bottomRight" activeCell="AD67" sqref="AD67:AE6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8.85546875" customWidth="1"/>
    <col min="8" max="8" width="18.5703125" customWidth="1"/>
    <col min="9" max="9" width="8.85546875" customWidth="1"/>
    <col min="10" max="10" width="12.42578125"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6.140625" customWidth="1"/>
    <col min="33" max="33" width="18.140625" customWidth="1"/>
    <col min="34" max="34" width="12.85546875" bestFit="1" customWidth="1"/>
  </cols>
  <sheetData>
    <row r="1" spans="1:33" s="188" customFormat="1" x14ac:dyDescent="0.25">
      <c r="B1" s="188" t="str">
        <f>'Valuation Summary'!A1</f>
        <v>Mulalley &amp; Co Ltd</v>
      </c>
    </row>
    <row r="2" spans="1:33" s="188" customFormat="1" x14ac:dyDescent="0.25"/>
    <row r="3" spans="1:33" s="188" customFormat="1" x14ac:dyDescent="0.25">
      <c r="B3" s="188" t="str">
        <f>'Valuation Summary'!A3</f>
        <v>Camden Better Homes - NW5 Blocks</v>
      </c>
    </row>
    <row r="4" spans="1:33" s="188" customFormat="1" x14ac:dyDescent="0.25"/>
    <row r="5" spans="1:33" s="188" customFormat="1" x14ac:dyDescent="0.25">
      <c r="B5" s="188" t="s">
        <v>606</v>
      </c>
    </row>
    <row r="6" spans="1:33" s="188" customFormat="1" ht="16.5" thickBot="1" x14ac:dyDescent="0.3">
      <c r="B6" s="198"/>
      <c r="C6" s="190"/>
      <c r="D6" s="191"/>
      <c r="E6" s="190"/>
      <c r="F6" s="191"/>
      <c r="G6" s="191"/>
      <c r="H6" s="192"/>
      <c r="I6" s="191"/>
      <c r="J6" s="193"/>
      <c r="K6" s="191"/>
      <c r="L6" s="194"/>
      <c r="M6" s="193"/>
      <c r="N6" s="194"/>
      <c r="O6" s="195"/>
      <c r="P6" s="196"/>
      <c r="Q6" s="197"/>
      <c r="R6" s="193"/>
      <c r="S6" s="193"/>
      <c r="T6" s="193"/>
    </row>
    <row r="7" spans="1:33" s="281" customFormat="1" ht="15.75" thickBot="1" x14ac:dyDescent="0.3">
      <c r="A7" s="21"/>
      <c r="B7" s="28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7" t="s">
        <v>764</v>
      </c>
      <c r="AG7" s="587" t="s">
        <v>765</v>
      </c>
    </row>
    <row r="8" spans="1:33" s="272" customFormat="1" ht="75.75" thickBot="1" x14ac:dyDescent="0.3">
      <c r="A8" s="264" t="s">
        <v>377</v>
      </c>
      <c r="B8" s="265" t="s">
        <v>99</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3" x14ac:dyDescent="0.25">
      <c r="A9" s="29"/>
      <c r="B9" s="84"/>
      <c r="C9" s="32"/>
      <c r="D9" s="32"/>
      <c r="E9" s="29"/>
      <c r="F9" s="29"/>
      <c r="G9" s="29"/>
      <c r="H9" s="34"/>
      <c r="I9" s="29"/>
      <c r="J9" s="29"/>
      <c r="K9" s="29"/>
      <c r="L9" s="112"/>
      <c r="M9" s="29"/>
      <c r="N9" s="112"/>
      <c r="O9" s="1"/>
      <c r="P9" s="19"/>
      <c r="Q9" s="20"/>
      <c r="R9" s="37"/>
      <c r="S9" s="37"/>
      <c r="T9" s="37"/>
      <c r="AA9" s="75"/>
      <c r="AB9" s="75"/>
      <c r="AC9" s="75"/>
      <c r="AD9" s="75"/>
    </row>
    <row r="10" spans="1:33" x14ac:dyDescent="0.25">
      <c r="A10" s="29" t="s">
        <v>429</v>
      </c>
      <c r="B10" s="346" t="s">
        <v>99</v>
      </c>
      <c r="C10" s="321" t="s">
        <v>372</v>
      </c>
      <c r="D10" s="322" t="s">
        <v>378</v>
      </c>
      <c r="E10" s="323"/>
      <c r="F10" s="324"/>
      <c r="G10" s="324"/>
      <c r="H10" s="325"/>
      <c r="I10" s="324"/>
      <c r="J10" s="326"/>
      <c r="K10" s="326"/>
      <c r="L10" s="326"/>
      <c r="M10" s="326"/>
      <c r="N10" s="326"/>
      <c r="O10" s="327"/>
      <c r="P10" s="347"/>
      <c r="Q10" s="348"/>
      <c r="R10" s="348"/>
      <c r="S10" s="348"/>
      <c r="T10" s="348"/>
      <c r="V10" s="111"/>
      <c r="W10" s="111"/>
      <c r="X10" s="111"/>
      <c r="Y10" s="111"/>
      <c r="AA10" s="370"/>
      <c r="AB10" s="370"/>
      <c r="AC10" s="370"/>
      <c r="AD10" s="370"/>
      <c r="AE10" s="111"/>
    </row>
    <row r="11" spans="1:33" ht="90" x14ac:dyDescent="0.25">
      <c r="A11" s="29"/>
      <c r="B11" s="346" t="s">
        <v>99</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V11" s="324" t="s">
        <v>139</v>
      </c>
      <c r="W11" s="288">
        <v>1</v>
      </c>
      <c r="X11" s="287">
        <v>0</v>
      </c>
      <c r="Y11" s="328">
        <f>W11*X11</f>
        <v>0</v>
      </c>
      <c r="Z11" s="18"/>
      <c r="AA11" s="336">
        <v>0</v>
      </c>
      <c r="AB11" s="337">
        <f>Y11*AA11</f>
        <v>0</v>
      </c>
      <c r="AC11" s="338">
        <v>0</v>
      </c>
      <c r="AD11" s="339">
        <f>Y11*AC11</f>
        <v>0</v>
      </c>
      <c r="AE11" s="340">
        <f>AB11-AD11</f>
        <v>0</v>
      </c>
    </row>
    <row r="12" spans="1:33" ht="45" x14ac:dyDescent="0.25">
      <c r="A12" s="29"/>
      <c r="B12" s="346" t="s">
        <v>99</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V12" s="324" t="s">
        <v>79</v>
      </c>
      <c r="W12" s="288">
        <v>46.04</v>
      </c>
      <c r="X12" s="287">
        <v>8.6880000000000006</v>
      </c>
      <c r="Y12" s="328">
        <f t="shared" ref="Y12:Y41" si="0">W12*X12</f>
        <v>399.99552</v>
      </c>
      <c r="Z12" s="18"/>
      <c r="AA12" s="336">
        <v>1</v>
      </c>
      <c r="AB12" s="337">
        <f t="shared" ref="AB12:AB41" si="1">Y12*AA12</f>
        <v>399.99552</v>
      </c>
      <c r="AC12" s="338">
        <v>1</v>
      </c>
      <c r="AD12" s="339">
        <f>Y12*AC12</f>
        <v>399.99552</v>
      </c>
      <c r="AE12" s="340">
        <f t="shared" ref="AE12:AE41" si="2">AB12-AD12</f>
        <v>0</v>
      </c>
    </row>
    <row r="13" spans="1:33" x14ac:dyDescent="0.25">
      <c r="A13" s="15"/>
      <c r="B13" s="346" t="s">
        <v>99</v>
      </c>
      <c r="C13" s="321" t="s">
        <v>308</v>
      </c>
      <c r="D13" s="322" t="s">
        <v>378</v>
      </c>
      <c r="E13" s="323"/>
      <c r="F13" s="350"/>
      <c r="G13" s="350"/>
      <c r="H13" s="325"/>
      <c r="I13" s="350"/>
      <c r="J13" s="326"/>
      <c r="K13" s="324"/>
      <c r="L13" s="288"/>
      <c r="M13" s="326"/>
      <c r="N13" s="119"/>
      <c r="O13" s="327"/>
      <c r="P13" s="347"/>
      <c r="Q13" s="348"/>
      <c r="R13" s="348"/>
      <c r="S13" s="348"/>
      <c r="T13" s="348"/>
      <c r="V13" s="324"/>
      <c r="W13" s="288"/>
      <c r="X13" s="348"/>
      <c r="Y13" s="328">
        <f t="shared" si="0"/>
        <v>0</v>
      </c>
      <c r="Z13" s="18"/>
      <c r="AA13" s="336">
        <v>0</v>
      </c>
      <c r="AB13" s="337">
        <f t="shared" si="1"/>
        <v>0</v>
      </c>
      <c r="AC13" s="338">
        <v>0</v>
      </c>
      <c r="AD13" s="339">
        <f t="shared" ref="AD13:AD41" si="3">Y13*AC13</f>
        <v>0</v>
      </c>
      <c r="AE13" s="340">
        <f t="shared" si="2"/>
        <v>0</v>
      </c>
    </row>
    <row r="14" spans="1:33" ht="30" x14ac:dyDescent="0.25">
      <c r="A14" s="15"/>
      <c r="B14" s="346" t="s">
        <v>99</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V14" s="324" t="s">
        <v>311</v>
      </c>
      <c r="W14" s="288">
        <v>1</v>
      </c>
      <c r="X14" s="287">
        <v>222.29999999999998</v>
      </c>
      <c r="Y14" s="328">
        <f t="shared" si="0"/>
        <v>222.29999999999998</v>
      </c>
      <c r="Z14" s="18"/>
      <c r="AA14" s="336">
        <v>1</v>
      </c>
      <c r="AB14" s="337">
        <f t="shared" si="1"/>
        <v>222.29999999999998</v>
      </c>
      <c r="AC14" s="338">
        <v>1</v>
      </c>
      <c r="AD14" s="339">
        <f t="shared" si="3"/>
        <v>222.29999999999998</v>
      </c>
      <c r="AE14" s="340">
        <f t="shared" si="2"/>
        <v>0</v>
      </c>
    </row>
    <row r="15" spans="1:33" x14ac:dyDescent="0.25">
      <c r="A15" s="15"/>
      <c r="B15" s="346" t="s">
        <v>99</v>
      </c>
      <c r="C15" s="321" t="s">
        <v>285</v>
      </c>
      <c r="D15" s="322" t="s">
        <v>378</v>
      </c>
      <c r="E15" s="323"/>
      <c r="F15" s="350"/>
      <c r="G15" s="350"/>
      <c r="H15" s="325"/>
      <c r="I15" s="350"/>
      <c r="J15" s="326"/>
      <c r="K15" s="324"/>
      <c r="L15" s="288"/>
      <c r="M15" s="326"/>
      <c r="N15" s="119"/>
      <c r="O15" s="327"/>
      <c r="P15" s="347"/>
      <c r="Q15" s="348"/>
      <c r="R15" s="348"/>
      <c r="S15" s="348"/>
      <c r="T15" s="348"/>
      <c r="V15" s="324"/>
      <c r="W15" s="288"/>
      <c r="X15" s="348"/>
      <c r="Y15" s="328">
        <f t="shared" si="0"/>
        <v>0</v>
      </c>
      <c r="Z15" s="18"/>
      <c r="AA15" s="336">
        <v>0</v>
      </c>
      <c r="AB15" s="337">
        <f t="shared" si="1"/>
        <v>0</v>
      </c>
      <c r="AC15" s="338">
        <v>0</v>
      </c>
      <c r="AD15" s="339">
        <f t="shared" si="3"/>
        <v>0</v>
      </c>
      <c r="AE15" s="340">
        <f t="shared" si="2"/>
        <v>0</v>
      </c>
    </row>
    <row r="16" spans="1:33" ht="105" x14ac:dyDescent="0.25">
      <c r="A16" s="15"/>
      <c r="B16" s="346" t="s">
        <v>99</v>
      </c>
      <c r="C16" s="321" t="s">
        <v>285</v>
      </c>
      <c r="D16" s="322" t="s">
        <v>25</v>
      </c>
      <c r="E16" s="323" t="s">
        <v>306</v>
      </c>
      <c r="F16" s="350"/>
      <c r="G16" s="350"/>
      <c r="H16" s="325">
        <v>5.0999999999999996</v>
      </c>
      <c r="I16" s="350"/>
      <c r="J16" s="326" t="s">
        <v>307</v>
      </c>
      <c r="K16" s="324" t="s">
        <v>139</v>
      </c>
      <c r="L16" s="288">
        <v>1</v>
      </c>
      <c r="M16" s="349">
        <v>480</v>
      </c>
      <c r="N16" s="119">
        <v>480</v>
      </c>
      <c r="O16" s="327"/>
      <c r="P16" s="328" t="e">
        <v>#VALUE!</v>
      </c>
      <c r="Q16" s="329" t="e">
        <f>IF(J16="PROV SUM",N16,L16*P16)</f>
        <v>#VALUE!</v>
      </c>
      <c r="R16" s="287">
        <v>0</v>
      </c>
      <c r="S16" s="287">
        <v>408</v>
      </c>
      <c r="T16" s="329">
        <f>IF(J16="SC024",N16,IF(ISERROR(S16),"",IF(J16="PROV SUM",N16,L16*S16)))</f>
        <v>408</v>
      </c>
      <c r="V16" s="324" t="s">
        <v>139</v>
      </c>
      <c r="W16" s="288">
        <v>1</v>
      </c>
      <c r="X16" s="287">
        <v>408</v>
      </c>
      <c r="Y16" s="328">
        <f t="shared" si="0"/>
        <v>408</v>
      </c>
      <c r="Z16" s="18"/>
      <c r="AA16" s="336">
        <v>0</v>
      </c>
      <c r="AB16" s="337">
        <f t="shared" si="1"/>
        <v>0</v>
      </c>
      <c r="AC16" s="338">
        <v>0</v>
      </c>
      <c r="AD16" s="339">
        <f t="shared" si="3"/>
        <v>0</v>
      </c>
      <c r="AE16" s="340">
        <f>AB16-AD16</f>
        <v>0</v>
      </c>
    </row>
    <row r="17" spans="1:34" ht="60.75" x14ac:dyDescent="0.25">
      <c r="A17" s="15"/>
      <c r="B17" s="346" t="s">
        <v>99</v>
      </c>
      <c r="C17" s="321" t="s">
        <v>285</v>
      </c>
      <c r="D17" s="322" t="s">
        <v>25</v>
      </c>
      <c r="E17" s="368" t="s">
        <v>500</v>
      </c>
      <c r="F17" s="350"/>
      <c r="G17" s="350"/>
      <c r="H17" s="325">
        <v>5.1350000000000096</v>
      </c>
      <c r="I17" s="350"/>
      <c r="J17" s="326" t="s">
        <v>296</v>
      </c>
      <c r="K17" s="324" t="s">
        <v>79</v>
      </c>
      <c r="L17" s="288">
        <v>4</v>
      </c>
      <c r="M17" s="349">
        <v>21.11</v>
      </c>
      <c r="N17" s="119">
        <v>84.44</v>
      </c>
      <c r="O17" s="327"/>
      <c r="P17" s="328" t="e">
        <v>#VALUE!</v>
      </c>
      <c r="Q17" s="329" t="e">
        <f>IF(J17="PROV SUM",N17,L17*P17)</f>
        <v>#VALUE!</v>
      </c>
      <c r="R17" s="287">
        <v>0</v>
      </c>
      <c r="S17" s="287">
        <v>17.783064</v>
      </c>
      <c r="T17" s="329">
        <f>IF(J17="SC024",N17,IF(ISERROR(S17),"",IF(J17="PROV SUM",N17,L17*S17)))</f>
        <v>71.132255999999998</v>
      </c>
      <c r="V17" s="324" t="s">
        <v>79</v>
      </c>
      <c r="W17" s="288">
        <v>6</v>
      </c>
      <c r="X17" s="287">
        <v>17.783064</v>
      </c>
      <c r="Y17" s="328">
        <f t="shared" si="0"/>
        <v>106.698384</v>
      </c>
      <c r="Z17" s="18"/>
      <c r="AA17" s="336">
        <v>0</v>
      </c>
      <c r="AB17" s="337">
        <f t="shared" si="1"/>
        <v>0</v>
      </c>
      <c r="AC17" s="338">
        <v>0</v>
      </c>
      <c r="AD17" s="339">
        <f t="shared" si="3"/>
        <v>0</v>
      </c>
      <c r="AE17" s="340">
        <f t="shared" si="2"/>
        <v>0</v>
      </c>
    </row>
    <row r="18" spans="1:34" x14ac:dyDescent="0.25">
      <c r="A18" s="15"/>
      <c r="B18" s="346" t="s">
        <v>99</v>
      </c>
      <c r="C18" s="351" t="s">
        <v>189</v>
      </c>
      <c r="D18" s="322" t="s">
        <v>378</v>
      </c>
      <c r="E18" s="323"/>
      <c r="F18" s="350"/>
      <c r="G18" s="350"/>
      <c r="H18" s="325"/>
      <c r="I18" s="350"/>
      <c r="J18" s="326"/>
      <c r="K18" s="324"/>
      <c r="L18" s="288"/>
      <c r="M18" s="326"/>
      <c r="N18" s="288"/>
      <c r="O18" s="327"/>
      <c r="P18" s="326"/>
      <c r="Q18" s="286"/>
      <c r="R18" s="286"/>
      <c r="S18" s="286"/>
      <c r="T18" s="286"/>
      <c r="V18" s="324"/>
      <c r="W18" s="288"/>
      <c r="X18" s="286"/>
      <c r="Y18" s="328">
        <f t="shared" si="0"/>
        <v>0</v>
      </c>
      <c r="Z18" s="18"/>
      <c r="AA18" s="336">
        <v>0</v>
      </c>
      <c r="AB18" s="337">
        <f t="shared" si="1"/>
        <v>0</v>
      </c>
      <c r="AC18" s="338">
        <v>0</v>
      </c>
      <c r="AD18" s="339">
        <f t="shared" si="3"/>
        <v>0</v>
      </c>
      <c r="AE18" s="340">
        <f t="shared" si="2"/>
        <v>0</v>
      </c>
    </row>
    <row r="19" spans="1:34" ht="30" x14ac:dyDescent="0.25">
      <c r="A19" s="15"/>
      <c r="B19" s="346" t="s">
        <v>99</v>
      </c>
      <c r="C19" s="351" t="s">
        <v>189</v>
      </c>
      <c r="D19" s="322" t="s">
        <v>25</v>
      </c>
      <c r="E19" s="323" t="s">
        <v>337</v>
      </c>
      <c r="F19" s="350"/>
      <c r="G19" s="350"/>
      <c r="H19" s="325">
        <v>6.91</v>
      </c>
      <c r="I19" s="350"/>
      <c r="J19" s="326" t="s">
        <v>338</v>
      </c>
      <c r="K19" s="324" t="s">
        <v>79</v>
      </c>
      <c r="L19" s="288">
        <v>4</v>
      </c>
      <c r="M19" s="349">
        <v>20.13</v>
      </c>
      <c r="N19" s="288">
        <v>80.52</v>
      </c>
      <c r="O19" s="327"/>
      <c r="P19" s="328" t="e">
        <v>#VALUE!</v>
      </c>
      <c r="Q19" s="329" t="e">
        <f t="shared" ref="Q19:Q25" si="4">IF(J19="PROV SUM",N19,L19*P19)</f>
        <v>#VALUE!</v>
      </c>
      <c r="R19" s="287">
        <v>0</v>
      </c>
      <c r="S19" s="287">
        <v>14.594249999999999</v>
      </c>
      <c r="T19" s="329">
        <f t="shared" ref="T19:T25" si="5">IF(J19="SC024",N19,IF(ISERROR(S19),"",IF(J19="PROV SUM",N19,L19*S19)))</f>
        <v>58.376999999999995</v>
      </c>
      <c r="V19" s="324" t="s">
        <v>79</v>
      </c>
      <c r="W19" s="288">
        <v>30</v>
      </c>
      <c r="X19" s="287">
        <v>14.594249999999999</v>
      </c>
      <c r="Y19" s="328">
        <f t="shared" si="0"/>
        <v>437.82749999999999</v>
      </c>
      <c r="Z19" s="18"/>
      <c r="AA19" s="336">
        <v>1</v>
      </c>
      <c r="AB19" s="337">
        <f t="shared" si="1"/>
        <v>437.82749999999999</v>
      </c>
      <c r="AC19" s="338">
        <v>0.13335</v>
      </c>
      <c r="AD19" s="339">
        <f t="shared" si="3"/>
        <v>58.384297124999996</v>
      </c>
      <c r="AE19" s="340">
        <f t="shared" si="2"/>
        <v>379.443202875</v>
      </c>
      <c r="AG19" s="591">
        <v>328.37</v>
      </c>
    </row>
    <row r="20" spans="1:34" ht="45" x14ac:dyDescent="0.25">
      <c r="A20" s="15"/>
      <c r="B20" s="346" t="s">
        <v>99</v>
      </c>
      <c r="C20" s="351" t="s">
        <v>189</v>
      </c>
      <c r="D20" s="322" t="s">
        <v>25</v>
      </c>
      <c r="E20" s="323" t="s">
        <v>466</v>
      </c>
      <c r="F20" s="350"/>
      <c r="G20" s="350"/>
      <c r="H20" s="325">
        <v>6.1860000000000301</v>
      </c>
      <c r="I20" s="350"/>
      <c r="J20" s="326" t="s">
        <v>222</v>
      </c>
      <c r="K20" s="324" t="s">
        <v>79</v>
      </c>
      <c r="L20" s="288">
        <v>6</v>
      </c>
      <c r="M20" s="349">
        <v>11.63</v>
      </c>
      <c r="N20" s="288">
        <v>69.78</v>
      </c>
      <c r="O20" s="327"/>
      <c r="P20" s="328" t="e">
        <v>#VALUE!</v>
      </c>
      <c r="Q20" s="329" t="e">
        <f t="shared" si="4"/>
        <v>#VALUE!</v>
      </c>
      <c r="R20" s="287">
        <v>0</v>
      </c>
      <c r="S20" s="287">
        <v>9.8855000000000004</v>
      </c>
      <c r="T20" s="329">
        <f t="shared" si="5"/>
        <v>59.313000000000002</v>
      </c>
      <c r="V20" s="324" t="s">
        <v>79</v>
      </c>
      <c r="W20" s="288">
        <v>32</v>
      </c>
      <c r="X20" s="287">
        <v>9.8855000000000004</v>
      </c>
      <c r="Y20" s="328">
        <f t="shared" si="0"/>
        <v>316.33600000000001</v>
      </c>
      <c r="Z20" s="18"/>
      <c r="AA20" s="336">
        <v>1</v>
      </c>
      <c r="AB20" s="337">
        <f t="shared" si="1"/>
        <v>316.33600000000001</v>
      </c>
      <c r="AC20" s="338">
        <v>1</v>
      </c>
      <c r="AD20" s="339">
        <f t="shared" si="3"/>
        <v>316.33600000000001</v>
      </c>
      <c r="AE20" s="340">
        <f t="shared" si="2"/>
        <v>0</v>
      </c>
    </row>
    <row r="21" spans="1:34" ht="30" x14ac:dyDescent="0.25">
      <c r="A21" s="15"/>
      <c r="B21" s="346" t="s">
        <v>99</v>
      </c>
      <c r="C21" s="351" t="s">
        <v>189</v>
      </c>
      <c r="D21" s="322" t="s">
        <v>25</v>
      </c>
      <c r="E21" s="323" t="s">
        <v>467</v>
      </c>
      <c r="F21" s="350"/>
      <c r="G21" s="350"/>
      <c r="H21" s="325">
        <v>6.2580000000000497</v>
      </c>
      <c r="I21" s="350"/>
      <c r="J21" s="326" t="s">
        <v>266</v>
      </c>
      <c r="K21" s="324" t="s">
        <v>79</v>
      </c>
      <c r="L21" s="288">
        <v>1</v>
      </c>
      <c r="M21" s="349">
        <v>12.41</v>
      </c>
      <c r="N21" s="288">
        <v>12.41</v>
      </c>
      <c r="O21" s="327"/>
      <c r="P21" s="328" t="e">
        <v>#VALUE!</v>
      </c>
      <c r="Q21" s="329" t="e">
        <f t="shared" si="4"/>
        <v>#VALUE!</v>
      </c>
      <c r="R21" s="287">
        <v>0</v>
      </c>
      <c r="S21" s="287">
        <v>10.548500000000001</v>
      </c>
      <c r="T21" s="329">
        <f t="shared" si="5"/>
        <v>10.548500000000001</v>
      </c>
      <c r="V21" s="324" t="s">
        <v>79</v>
      </c>
      <c r="W21" s="288">
        <v>1</v>
      </c>
      <c r="X21" s="287">
        <v>10.548500000000001</v>
      </c>
      <c r="Y21" s="328">
        <f t="shared" si="0"/>
        <v>10.548500000000001</v>
      </c>
      <c r="Z21" s="18"/>
      <c r="AA21" s="336">
        <v>1</v>
      </c>
      <c r="AB21" s="337">
        <f t="shared" si="1"/>
        <v>10.548500000000001</v>
      </c>
      <c r="AC21" s="338">
        <v>1</v>
      </c>
      <c r="AD21" s="339">
        <f t="shared" si="3"/>
        <v>10.548500000000001</v>
      </c>
      <c r="AE21" s="340">
        <f t="shared" si="2"/>
        <v>0</v>
      </c>
    </row>
    <row r="22" spans="1:34" ht="30" x14ac:dyDescent="0.25">
      <c r="A22" s="15"/>
      <c r="B22" s="346" t="s">
        <v>99</v>
      </c>
      <c r="C22" s="351" t="s">
        <v>189</v>
      </c>
      <c r="D22" s="322" t="s">
        <v>25</v>
      </c>
      <c r="E22" s="323" t="s">
        <v>269</v>
      </c>
      <c r="F22" s="350"/>
      <c r="G22" s="350"/>
      <c r="H22" s="325">
        <v>6.2620000000000502</v>
      </c>
      <c r="I22" s="350"/>
      <c r="J22" s="326" t="s">
        <v>270</v>
      </c>
      <c r="K22" s="324" t="s">
        <v>79</v>
      </c>
      <c r="L22" s="288">
        <v>20</v>
      </c>
      <c r="M22" s="349">
        <v>16.86</v>
      </c>
      <c r="N22" s="288">
        <v>337.2</v>
      </c>
      <c r="O22" s="327"/>
      <c r="P22" s="328" t="e">
        <v>#VALUE!</v>
      </c>
      <c r="Q22" s="329" t="e">
        <f t="shared" si="4"/>
        <v>#VALUE!</v>
      </c>
      <c r="R22" s="287">
        <v>0</v>
      </c>
      <c r="S22" s="287">
        <v>14.331</v>
      </c>
      <c r="T22" s="329">
        <f t="shared" si="5"/>
        <v>286.62</v>
      </c>
      <c r="V22" s="324" t="s">
        <v>79</v>
      </c>
      <c r="W22" s="288">
        <v>20</v>
      </c>
      <c r="X22" s="287">
        <v>14.331</v>
      </c>
      <c r="Y22" s="328">
        <f t="shared" si="0"/>
        <v>286.62</v>
      </c>
      <c r="Z22" s="18"/>
      <c r="AA22" s="336">
        <v>1</v>
      </c>
      <c r="AB22" s="337">
        <f t="shared" si="1"/>
        <v>286.62</v>
      </c>
      <c r="AC22" s="338">
        <v>1</v>
      </c>
      <c r="AD22" s="339">
        <f t="shared" si="3"/>
        <v>286.62</v>
      </c>
      <c r="AE22" s="340">
        <f t="shared" si="2"/>
        <v>0</v>
      </c>
    </row>
    <row r="23" spans="1:34" ht="30" x14ac:dyDescent="0.25">
      <c r="A23" s="15"/>
      <c r="B23" s="346" t="s">
        <v>99</v>
      </c>
      <c r="C23" s="351" t="s">
        <v>189</v>
      </c>
      <c r="D23" s="322" t="s">
        <v>25</v>
      </c>
      <c r="E23" s="323" t="s">
        <v>272</v>
      </c>
      <c r="F23" s="350"/>
      <c r="G23" s="350"/>
      <c r="H23" s="325">
        <v>6.2630000000000496</v>
      </c>
      <c r="I23" s="350"/>
      <c r="J23" s="326" t="s">
        <v>273</v>
      </c>
      <c r="K23" s="324" t="s">
        <v>104</v>
      </c>
      <c r="L23" s="288">
        <v>42</v>
      </c>
      <c r="M23" s="349">
        <v>3.81</v>
      </c>
      <c r="N23" s="288">
        <v>160.02000000000001</v>
      </c>
      <c r="O23" s="327"/>
      <c r="P23" s="328" t="e">
        <v>#VALUE!</v>
      </c>
      <c r="Q23" s="329" t="e">
        <f t="shared" si="4"/>
        <v>#VALUE!</v>
      </c>
      <c r="R23" s="287">
        <v>0</v>
      </c>
      <c r="S23" s="287">
        <v>3.2385000000000002</v>
      </c>
      <c r="T23" s="329">
        <f t="shared" si="5"/>
        <v>136.017</v>
      </c>
      <c r="V23" s="324" t="s">
        <v>104</v>
      </c>
      <c r="W23" s="288">
        <v>42</v>
      </c>
      <c r="X23" s="287">
        <v>3.2385000000000002</v>
      </c>
      <c r="Y23" s="328">
        <f t="shared" si="0"/>
        <v>136.017</v>
      </c>
      <c r="Z23" s="18"/>
      <c r="AA23" s="336">
        <v>1</v>
      </c>
      <c r="AB23" s="337">
        <f t="shared" si="1"/>
        <v>136.017</v>
      </c>
      <c r="AC23" s="338">
        <v>1</v>
      </c>
      <c r="AD23" s="339">
        <f t="shared" si="3"/>
        <v>136.017</v>
      </c>
      <c r="AE23" s="340">
        <f t="shared" si="2"/>
        <v>0</v>
      </c>
    </row>
    <row r="24" spans="1:34" ht="45" x14ac:dyDescent="0.25">
      <c r="A24" s="15"/>
      <c r="B24" s="346" t="s">
        <v>99</v>
      </c>
      <c r="C24" s="351" t="s">
        <v>189</v>
      </c>
      <c r="D24" s="322" t="s">
        <v>25</v>
      </c>
      <c r="E24" s="323" t="s">
        <v>274</v>
      </c>
      <c r="F24" s="350"/>
      <c r="G24" s="350"/>
      <c r="H24" s="325">
        <v>6.26400000000005</v>
      </c>
      <c r="I24" s="350"/>
      <c r="J24" s="326" t="s">
        <v>275</v>
      </c>
      <c r="K24" s="324" t="s">
        <v>139</v>
      </c>
      <c r="L24" s="288">
        <v>2</v>
      </c>
      <c r="M24" s="349">
        <v>9.67</v>
      </c>
      <c r="N24" s="288">
        <v>19.34</v>
      </c>
      <c r="O24" s="327"/>
      <c r="P24" s="328" t="e">
        <v>#VALUE!</v>
      </c>
      <c r="Q24" s="329" t="e">
        <f t="shared" si="4"/>
        <v>#VALUE!</v>
      </c>
      <c r="R24" s="287">
        <v>0</v>
      </c>
      <c r="S24" s="287">
        <v>8.2195</v>
      </c>
      <c r="T24" s="329">
        <f t="shared" si="5"/>
        <v>16.439</v>
      </c>
      <c r="V24" s="324" t="s">
        <v>139</v>
      </c>
      <c r="W24" s="288">
        <v>2</v>
      </c>
      <c r="X24" s="287">
        <v>8.2195</v>
      </c>
      <c r="Y24" s="328">
        <f t="shared" si="0"/>
        <v>16.439</v>
      </c>
      <c r="Z24" s="18"/>
      <c r="AA24" s="336">
        <v>1</v>
      </c>
      <c r="AB24" s="337">
        <f t="shared" si="1"/>
        <v>16.439</v>
      </c>
      <c r="AC24" s="338">
        <v>1</v>
      </c>
      <c r="AD24" s="339">
        <f t="shared" si="3"/>
        <v>16.439</v>
      </c>
      <c r="AE24" s="340">
        <f t="shared" si="2"/>
        <v>0</v>
      </c>
    </row>
    <row r="25" spans="1:34" ht="45" x14ac:dyDescent="0.25">
      <c r="A25" s="15"/>
      <c r="B25" s="346" t="s">
        <v>99</v>
      </c>
      <c r="C25" s="351" t="s">
        <v>189</v>
      </c>
      <c r="D25" s="322" t="s">
        <v>25</v>
      </c>
      <c r="E25" s="323" t="s">
        <v>468</v>
      </c>
      <c r="F25" s="350"/>
      <c r="G25" s="350"/>
      <c r="H25" s="325">
        <v>6.399</v>
      </c>
      <c r="I25" s="350"/>
      <c r="J25" s="326" t="s">
        <v>379</v>
      </c>
      <c r="K25" s="324" t="s">
        <v>380</v>
      </c>
      <c r="L25" s="288">
        <v>1</v>
      </c>
      <c r="M25" s="349">
        <v>500</v>
      </c>
      <c r="N25" s="288">
        <v>500</v>
      </c>
      <c r="O25" s="327"/>
      <c r="P25" s="328" t="e">
        <v>#VALUE!</v>
      </c>
      <c r="Q25" s="329">
        <f t="shared" si="4"/>
        <v>500</v>
      </c>
      <c r="R25" s="287" t="s">
        <v>381</v>
      </c>
      <c r="S25" s="287" t="s">
        <v>381</v>
      </c>
      <c r="T25" s="329">
        <f t="shared" si="5"/>
        <v>500</v>
      </c>
      <c r="V25" s="324" t="s">
        <v>380</v>
      </c>
      <c r="W25" s="288">
        <v>1</v>
      </c>
      <c r="X25" s="287" t="s">
        <v>381</v>
      </c>
      <c r="Y25" s="328">
        <v>500</v>
      </c>
      <c r="Z25" s="18"/>
      <c r="AA25" s="336">
        <v>0</v>
      </c>
      <c r="AB25" s="337">
        <f t="shared" si="1"/>
        <v>0</v>
      </c>
      <c r="AC25" s="338">
        <v>0</v>
      </c>
      <c r="AD25" s="339">
        <f t="shared" si="3"/>
        <v>0</v>
      </c>
      <c r="AE25" s="340">
        <f t="shared" si="2"/>
        <v>0</v>
      </c>
    </row>
    <row r="26" spans="1:34" x14ac:dyDescent="0.25">
      <c r="A26" s="15"/>
      <c r="B26" s="346" t="s">
        <v>99</v>
      </c>
      <c r="C26" s="351" t="s">
        <v>72</v>
      </c>
      <c r="D26" s="322" t="s">
        <v>378</v>
      </c>
      <c r="E26" s="323"/>
      <c r="F26" s="350"/>
      <c r="G26" s="350"/>
      <c r="H26" s="325"/>
      <c r="I26" s="350"/>
      <c r="J26" s="326"/>
      <c r="K26" s="324"/>
      <c r="L26" s="288"/>
      <c r="M26" s="326"/>
      <c r="N26" s="288"/>
      <c r="O26" s="352"/>
      <c r="P26" s="326"/>
      <c r="Q26" s="286"/>
      <c r="R26" s="286"/>
      <c r="S26" s="286"/>
      <c r="T26" s="286"/>
      <c r="V26" s="324"/>
      <c r="W26" s="288"/>
      <c r="X26" s="286"/>
      <c r="Y26" s="328">
        <f t="shared" si="0"/>
        <v>0</v>
      </c>
      <c r="Z26" s="18"/>
      <c r="AA26" s="336">
        <v>0</v>
      </c>
      <c r="AB26" s="337">
        <f t="shared" si="1"/>
        <v>0</v>
      </c>
      <c r="AC26" s="338">
        <v>0</v>
      </c>
      <c r="AD26" s="339">
        <f t="shared" si="3"/>
        <v>0</v>
      </c>
      <c r="AE26" s="340">
        <f t="shared" si="2"/>
        <v>0</v>
      </c>
    </row>
    <row r="27" spans="1:34" ht="120" x14ac:dyDescent="0.25">
      <c r="A27" s="15"/>
      <c r="B27" s="346" t="s">
        <v>99</v>
      </c>
      <c r="C27" s="351" t="s">
        <v>72</v>
      </c>
      <c r="D27" s="322" t="s">
        <v>25</v>
      </c>
      <c r="E27" s="323" t="s">
        <v>100</v>
      </c>
      <c r="F27" s="350"/>
      <c r="G27" s="350"/>
      <c r="H27" s="325">
        <v>3.21999999999999</v>
      </c>
      <c r="I27" s="350"/>
      <c r="J27" s="326" t="s">
        <v>101</v>
      </c>
      <c r="K27" s="324" t="s">
        <v>79</v>
      </c>
      <c r="L27" s="288">
        <v>40</v>
      </c>
      <c r="M27" s="349">
        <v>138.28</v>
      </c>
      <c r="N27" s="288">
        <v>5531.2</v>
      </c>
      <c r="O27" s="352"/>
      <c r="P27" s="328" t="e">
        <v>#VALUE!</v>
      </c>
      <c r="Q27" s="329" t="e">
        <f>IF(J27="PROV SUM",N27,L27*P27)</f>
        <v>#VALUE!</v>
      </c>
      <c r="R27" s="287">
        <v>0</v>
      </c>
      <c r="S27" s="287">
        <v>110.62400000000001</v>
      </c>
      <c r="T27" s="329">
        <f>IF(J27="SC024",N27,IF(ISERROR(S27),"",IF(J27="PROV SUM",N27,L27*S27)))</f>
        <v>4424.96</v>
      </c>
      <c r="V27" s="324" t="s">
        <v>79</v>
      </c>
      <c r="W27" s="288">
        <v>46</v>
      </c>
      <c r="X27" s="287">
        <v>110.62400000000001</v>
      </c>
      <c r="Y27" s="328">
        <f t="shared" si="0"/>
        <v>5088.7040000000006</v>
      </c>
      <c r="Z27" s="18"/>
      <c r="AA27" s="336">
        <v>1</v>
      </c>
      <c r="AB27" s="337">
        <f t="shared" si="1"/>
        <v>5088.7040000000006</v>
      </c>
      <c r="AC27" s="338">
        <v>1</v>
      </c>
      <c r="AD27" s="339">
        <f t="shared" si="3"/>
        <v>5088.7040000000006</v>
      </c>
      <c r="AE27" s="340">
        <f>AB27-AD27</f>
        <v>0</v>
      </c>
    </row>
    <row r="28" spans="1:34" x14ac:dyDescent="0.25">
      <c r="A28" s="15"/>
      <c r="B28" s="346" t="s">
        <v>99</v>
      </c>
      <c r="C28" s="351" t="s">
        <v>164</v>
      </c>
      <c r="D28" s="322" t="s">
        <v>378</v>
      </c>
      <c r="E28" s="323"/>
      <c r="F28" s="350"/>
      <c r="G28" s="350"/>
      <c r="H28" s="325"/>
      <c r="I28" s="350"/>
      <c r="J28" s="326"/>
      <c r="K28" s="324"/>
      <c r="L28" s="288"/>
      <c r="M28" s="326"/>
      <c r="N28" s="288"/>
      <c r="O28" s="352"/>
      <c r="P28" s="326"/>
      <c r="Q28" s="286"/>
      <c r="R28" s="286"/>
      <c r="S28" s="286"/>
      <c r="T28" s="286"/>
      <c r="V28" s="324"/>
      <c r="W28" s="288"/>
      <c r="X28" s="286"/>
      <c r="Y28" s="328">
        <f t="shared" si="0"/>
        <v>0</v>
      </c>
      <c r="Z28" s="18"/>
      <c r="AA28" s="336">
        <v>0</v>
      </c>
      <c r="AB28" s="337">
        <f t="shared" si="1"/>
        <v>0</v>
      </c>
      <c r="AC28" s="338">
        <v>0</v>
      </c>
      <c r="AD28" s="339">
        <f t="shared" si="3"/>
        <v>0</v>
      </c>
      <c r="AE28" s="340">
        <f t="shared" si="2"/>
        <v>0</v>
      </c>
    </row>
    <row r="29" spans="1:34" ht="90" x14ac:dyDescent="0.25">
      <c r="A29" s="15"/>
      <c r="B29" s="346" t="s">
        <v>99</v>
      </c>
      <c r="C29" s="351" t="s">
        <v>164</v>
      </c>
      <c r="D29" s="322" t="s">
        <v>25</v>
      </c>
      <c r="E29" s="323" t="s">
        <v>167</v>
      </c>
      <c r="F29" s="350"/>
      <c r="G29" s="350"/>
      <c r="H29" s="325">
        <v>4.4199999999999902</v>
      </c>
      <c r="I29" s="350"/>
      <c r="J29" s="326" t="s">
        <v>168</v>
      </c>
      <c r="K29" s="324" t="s">
        <v>79</v>
      </c>
      <c r="L29" s="288">
        <v>3</v>
      </c>
      <c r="M29" s="349">
        <v>698.79</v>
      </c>
      <c r="N29" s="288">
        <v>2096.37</v>
      </c>
      <c r="O29" s="352"/>
      <c r="P29" s="328" t="e">
        <v>#VALUE!</v>
      </c>
      <c r="Q29" s="329" t="e">
        <f>IF(J29="PROV SUM",N29,L29*P29)</f>
        <v>#VALUE!</v>
      </c>
      <c r="R29" s="287">
        <v>0</v>
      </c>
      <c r="S29" s="287">
        <v>619.47733499999993</v>
      </c>
      <c r="T29" s="329">
        <f>IF(J29="SC024",N29,IF(ISERROR(S29),"",IF(J29="PROV SUM",N29,L29*S29)))</f>
        <v>1858.4320049999997</v>
      </c>
      <c r="V29" s="324" t="s">
        <v>79</v>
      </c>
      <c r="W29" s="288">
        <v>30</v>
      </c>
      <c r="X29" s="287">
        <v>619.47733499999993</v>
      </c>
      <c r="Y29" s="328">
        <f t="shared" si="0"/>
        <v>18584.320049999998</v>
      </c>
      <c r="Z29" s="18"/>
      <c r="AA29" s="336">
        <v>1</v>
      </c>
      <c r="AB29" s="337">
        <f t="shared" si="1"/>
        <v>18584.320049999998</v>
      </c>
      <c r="AC29" s="338">
        <v>0.5</v>
      </c>
      <c r="AD29" s="339">
        <f t="shared" si="3"/>
        <v>9292.1600249999992</v>
      </c>
      <c r="AE29" s="340">
        <f t="shared" si="2"/>
        <v>9292.1600249999992</v>
      </c>
      <c r="AF29" s="595" t="s">
        <v>802</v>
      </c>
      <c r="AG29" s="595">
        <v>9292.16</v>
      </c>
      <c r="AH29" s="155"/>
    </row>
    <row r="30" spans="1:34" ht="90" x14ac:dyDescent="0.25">
      <c r="A30" s="15"/>
      <c r="B30" s="346" t="s">
        <v>99</v>
      </c>
      <c r="C30" s="351" t="s">
        <v>164</v>
      </c>
      <c r="D30" s="322" t="s">
        <v>25</v>
      </c>
      <c r="E30" s="323" t="s">
        <v>173</v>
      </c>
      <c r="F30" s="350"/>
      <c r="G30" s="350"/>
      <c r="H30" s="325">
        <v>4.9099999999999797</v>
      </c>
      <c r="I30" s="350"/>
      <c r="J30" s="326" t="s">
        <v>174</v>
      </c>
      <c r="K30" s="324" t="s">
        <v>75</v>
      </c>
      <c r="L30" s="288">
        <v>7</v>
      </c>
      <c r="M30" s="349">
        <v>98.99</v>
      </c>
      <c r="N30" s="288">
        <v>692.93</v>
      </c>
      <c r="O30" s="352"/>
      <c r="P30" s="328" t="e">
        <v>#VALUE!</v>
      </c>
      <c r="Q30" s="329" t="e">
        <f>IF(J30="PROV SUM",N30,L30*P30)</f>
        <v>#VALUE!</v>
      </c>
      <c r="R30" s="287">
        <v>0</v>
      </c>
      <c r="S30" s="287">
        <v>87.754634999999993</v>
      </c>
      <c r="T30" s="329">
        <f>IF(J30="SC024",N30,IF(ISERROR(S30),"",IF(J30="PROV SUM",N30,L30*S30)))</f>
        <v>614.28244499999994</v>
      </c>
      <c r="V30" s="324" t="s">
        <v>75</v>
      </c>
      <c r="W30" s="288">
        <v>0</v>
      </c>
      <c r="X30" s="287">
        <v>87.754634999999993</v>
      </c>
      <c r="Y30" s="328">
        <f t="shared" si="0"/>
        <v>0</v>
      </c>
      <c r="Z30" s="18"/>
      <c r="AA30" s="336">
        <v>1</v>
      </c>
      <c r="AB30" s="337">
        <f t="shared" si="1"/>
        <v>0</v>
      </c>
      <c r="AC30" s="338">
        <v>0</v>
      </c>
      <c r="AD30" s="339">
        <f t="shared" si="3"/>
        <v>0</v>
      </c>
      <c r="AE30" s="340">
        <f t="shared" si="2"/>
        <v>0</v>
      </c>
    </row>
    <row r="31" spans="1:34" ht="30" x14ac:dyDescent="0.25">
      <c r="A31" s="15"/>
      <c r="B31" s="346" t="s">
        <v>99</v>
      </c>
      <c r="C31" s="351" t="s">
        <v>164</v>
      </c>
      <c r="D31" s="322" t="s">
        <v>25</v>
      </c>
      <c r="E31" s="323" t="s">
        <v>175</v>
      </c>
      <c r="F31" s="350"/>
      <c r="G31" s="350"/>
      <c r="H31" s="325">
        <v>4.1149999999999904</v>
      </c>
      <c r="I31" s="350"/>
      <c r="J31" s="326" t="s">
        <v>176</v>
      </c>
      <c r="K31" s="324" t="s">
        <v>139</v>
      </c>
      <c r="L31" s="288">
        <v>2</v>
      </c>
      <c r="M31" s="349">
        <v>4.8099999999999996</v>
      </c>
      <c r="N31" s="288">
        <v>9.6199999999999992</v>
      </c>
      <c r="O31" s="352"/>
      <c r="P31" s="328" t="e">
        <v>#VALUE!</v>
      </c>
      <c r="Q31" s="329" t="e">
        <f>IF(J31="PROV SUM",N31,L31*P31)</f>
        <v>#VALUE!</v>
      </c>
      <c r="R31" s="287">
        <v>0</v>
      </c>
      <c r="S31" s="287">
        <v>4.2640649999999996</v>
      </c>
      <c r="T31" s="329">
        <f>IF(J31="SC024",N31,IF(ISERROR(S31),"",IF(J31="PROV SUM",N31,L31*S31)))</f>
        <v>8.5281299999999991</v>
      </c>
      <c r="V31" s="324" t="s">
        <v>139</v>
      </c>
      <c r="W31" s="288">
        <v>0</v>
      </c>
      <c r="X31" s="287">
        <v>4.2640649999999996</v>
      </c>
      <c r="Y31" s="328">
        <f t="shared" si="0"/>
        <v>0</v>
      </c>
      <c r="Z31" s="18"/>
      <c r="AA31" s="336">
        <v>1</v>
      </c>
      <c r="AB31" s="337">
        <f t="shared" si="1"/>
        <v>0</v>
      </c>
      <c r="AC31" s="338">
        <v>0</v>
      </c>
      <c r="AD31" s="339">
        <f t="shared" si="3"/>
        <v>0</v>
      </c>
      <c r="AE31" s="340">
        <f t="shared" si="2"/>
        <v>0</v>
      </c>
    </row>
    <row r="32" spans="1:34" ht="75" x14ac:dyDescent="0.25">
      <c r="A32" s="15"/>
      <c r="B32" s="346" t="s">
        <v>99</v>
      </c>
      <c r="C32" s="351" t="s">
        <v>164</v>
      </c>
      <c r="D32" s="322" t="s">
        <v>25</v>
      </c>
      <c r="E32" s="323" t="s">
        <v>177</v>
      </c>
      <c r="F32" s="350"/>
      <c r="G32" s="350"/>
      <c r="H32" s="325">
        <v>4.1289999999999898</v>
      </c>
      <c r="I32" s="350"/>
      <c r="J32" s="326" t="s">
        <v>178</v>
      </c>
      <c r="K32" s="324" t="s">
        <v>75</v>
      </c>
      <c r="L32" s="288">
        <v>2</v>
      </c>
      <c r="M32" s="349">
        <v>28.43</v>
      </c>
      <c r="N32" s="288">
        <v>56.86</v>
      </c>
      <c r="O32" s="352"/>
      <c r="P32" s="328" t="e">
        <v>#VALUE!</v>
      </c>
      <c r="Q32" s="329" t="e">
        <f>IF(J32="PROV SUM",N32,L32*P32)</f>
        <v>#VALUE!</v>
      </c>
      <c r="R32" s="287">
        <v>0</v>
      </c>
      <c r="S32" s="287">
        <v>25.203194999999997</v>
      </c>
      <c r="T32" s="329">
        <f>IF(J32="SC024",N32,IF(ISERROR(S32),"",IF(J32="PROV SUM",N32,L32*S32)))</f>
        <v>50.406389999999995</v>
      </c>
      <c r="V32" s="324" t="s">
        <v>75</v>
      </c>
      <c r="W32" s="288">
        <v>0</v>
      </c>
      <c r="X32" s="287">
        <v>25.203194999999997</v>
      </c>
      <c r="Y32" s="328">
        <f t="shared" si="0"/>
        <v>0</v>
      </c>
      <c r="Z32" s="18"/>
      <c r="AA32" s="336">
        <v>1</v>
      </c>
      <c r="AB32" s="337">
        <f t="shared" si="1"/>
        <v>0</v>
      </c>
      <c r="AC32" s="338">
        <v>0</v>
      </c>
      <c r="AD32" s="339">
        <f t="shared" si="3"/>
        <v>0</v>
      </c>
      <c r="AE32" s="340">
        <f t="shared" si="2"/>
        <v>0</v>
      </c>
    </row>
    <row r="33" spans="1:32" x14ac:dyDescent="0.25">
      <c r="A33" s="15"/>
      <c r="B33" s="346" t="s">
        <v>99</v>
      </c>
      <c r="C33" s="351" t="s">
        <v>24</v>
      </c>
      <c r="D33" s="322" t="s">
        <v>378</v>
      </c>
      <c r="E33" s="323"/>
      <c r="F33" s="350"/>
      <c r="G33" s="350"/>
      <c r="H33" s="325"/>
      <c r="I33" s="350"/>
      <c r="J33" s="326"/>
      <c r="K33" s="324"/>
      <c r="L33" s="288"/>
      <c r="M33" s="326"/>
      <c r="N33" s="288"/>
      <c r="O33" s="352"/>
      <c r="P33" s="326"/>
      <c r="Q33" s="286"/>
      <c r="R33" s="286"/>
      <c r="S33" s="286"/>
      <c r="T33" s="286"/>
      <c r="V33" s="324"/>
      <c r="W33" s="288"/>
      <c r="X33" s="286"/>
      <c r="Y33" s="328">
        <f t="shared" si="0"/>
        <v>0</v>
      </c>
      <c r="Z33" s="18"/>
      <c r="AA33" s="336">
        <v>0</v>
      </c>
      <c r="AB33" s="337">
        <f t="shared" si="1"/>
        <v>0</v>
      </c>
      <c r="AC33" s="338">
        <v>0</v>
      </c>
      <c r="AD33" s="339">
        <f t="shared" si="3"/>
        <v>0</v>
      </c>
      <c r="AE33" s="340">
        <f t="shared" si="2"/>
        <v>0</v>
      </c>
    </row>
    <row r="34" spans="1:32" ht="120" x14ac:dyDescent="0.25">
      <c r="A34" s="21"/>
      <c r="B34" s="321" t="s">
        <v>99</v>
      </c>
      <c r="C34" s="321" t="s">
        <v>24</v>
      </c>
      <c r="D34" s="322" t="s">
        <v>25</v>
      </c>
      <c r="E34" s="323" t="s">
        <v>26</v>
      </c>
      <c r="F34" s="324"/>
      <c r="G34" s="324"/>
      <c r="H34" s="325">
        <v>2.1</v>
      </c>
      <c r="I34" s="324"/>
      <c r="J34" s="326" t="s">
        <v>27</v>
      </c>
      <c r="K34" s="324" t="s">
        <v>28</v>
      </c>
      <c r="L34" s="288">
        <v>117</v>
      </c>
      <c r="M34" s="118">
        <v>12.92</v>
      </c>
      <c r="N34" s="119">
        <v>1511.64</v>
      </c>
      <c r="O34" s="327"/>
      <c r="P34" s="328" t="e">
        <v>#VALUE!</v>
      </c>
      <c r="Q34" s="329" t="e">
        <f>IF(J34="PROV SUM",N34,L34*P34)</f>
        <v>#VALUE!</v>
      </c>
      <c r="R34" s="287">
        <v>0</v>
      </c>
      <c r="S34" s="287">
        <v>16.4084</v>
      </c>
      <c r="T34" s="329">
        <f>IF(J34="SC024",N34,IF(ISERROR(S34),"",IF(J34="PROV SUM",N34,L34*S34)))</f>
        <v>1919.7828</v>
      </c>
      <c r="V34" s="324" t="s">
        <v>28</v>
      </c>
      <c r="W34" s="288">
        <v>130</v>
      </c>
      <c r="X34" s="287">
        <v>16.4084</v>
      </c>
      <c r="Y34" s="328">
        <f t="shared" si="0"/>
        <v>2133.0920000000001</v>
      </c>
      <c r="Z34" s="18"/>
      <c r="AA34" s="336">
        <v>1</v>
      </c>
      <c r="AB34" s="337">
        <f t="shared" si="1"/>
        <v>2133.0920000000001</v>
      </c>
      <c r="AC34" s="338">
        <v>1</v>
      </c>
      <c r="AD34" s="339">
        <f t="shared" si="3"/>
        <v>2133.0920000000001</v>
      </c>
      <c r="AE34" s="340">
        <f t="shared" si="2"/>
        <v>0</v>
      </c>
    </row>
    <row r="35" spans="1:32" ht="30" x14ac:dyDescent="0.25">
      <c r="A35" s="21"/>
      <c r="B35" s="321" t="s">
        <v>99</v>
      </c>
      <c r="C35" s="321" t="s">
        <v>24</v>
      </c>
      <c r="D35" s="322" t="s">
        <v>25</v>
      </c>
      <c r="E35" s="323" t="s">
        <v>29</v>
      </c>
      <c r="F35" s="324"/>
      <c r="G35" s="324"/>
      <c r="H35" s="325">
        <v>2.5</v>
      </c>
      <c r="I35" s="324"/>
      <c r="J35" s="326" t="s">
        <v>30</v>
      </c>
      <c r="K35" s="324" t="s">
        <v>31</v>
      </c>
      <c r="L35" s="288">
        <v>1</v>
      </c>
      <c r="M35" s="118">
        <v>420</v>
      </c>
      <c r="N35" s="119">
        <v>420</v>
      </c>
      <c r="O35" s="327"/>
      <c r="P35" s="328" t="e">
        <v>#VALUE!</v>
      </c>
      <c r="Q35" s="329" t="e">
        <f>IF(J35="PROV SUM",N35,L35*P35)</f>
        <v>#VALUE!</v>
      </c>
      <c r="R35" s="287">
        <v>0</v>
      </c>
      <c r="S35" s="287">
        <v>533.4</v>
      </c>
      <c r="T35" s="329">
        <f>IF(J35="SC024",N35,IF(ISERROR(S35),"",IF(J35="PROV SUM",N35,L35*S35)))</f>
        <v>533.4</v>
      </c>
      <c r="V35" s="324" t="s">
        <v>31</v>
      </c>
      <c r="W35" s="288">
        <v>1</v>
      </c>
      <c r="X35" s="287">
        <v>533.4</v>
      </c>
      <c r="Y35" s="328">
        <f t="shared" si="0"/>
        <v>533.4</v>
      </c>
      <c r="Z35" s="18"/>
      <c r="AA35" s="336">
        <v>1</v>
      </c>
      <c r="AB35" s="337">
        <f t="shared" si="1"/>
        <v>533.4</v>
      </c>
      <c r="AC35" s="338">
        <v>1</v>
      </c>
      <c r="AD35" s="339">
        <f t="shared" si="3"/>
        <v>533.4</v>
      </c>
      <c r="AE35" s="340">
        <f t="shared" si="2"/>
        <v>0</v>
      </c>
      <c r="AF35" s="591"/>
    </row>
    <row r="36" spans="1:32" x14ac:dyDescent="0.25">
      <c r="A36" s="21"/>
      <c r="B36" s="321" t="s">
        <v>99</v>
      </c>
      <c r="C36" s="321" t="s">
        <v>24</v>
      </c>
      <c r="D36" s="322" t="s">
        <v>25</v>
      </c>
      <c r="E36" s="323" t="s">
        <v>32</v>
      </c>
      <c r="F36" s="324"/>
      <c r="G36" s="324"/>
      <c r="H36" s="325">
        <v>2.6</v>
      </c>
      <c r="I36" s="324"/>
      <c r="J36" s="326" t="s">
        <v>33</v>
      </c>
      <c r="K36" s="324" t="s">
        <v>31</v>
      </c>
      <c r="L36" s="288">
        <v>1</v>
      </c>
      <c r="M36" s="118">
        <v>50</v>
      </c>
      <c r="N36" s="119">
        <v>50</v>
      </c>
      <c r="O36" s="327"/>
      <c r="P36" s="328" t="e">
        <v>#VALUE!</v>
      </c>
      <c r="Q36" s="329" t="e">
        <f>IF(J36="PROV SUM",N36,L36*P36)</f>
        <v>#VALUE!</v>
      </c>
      <c r="R36" s="287">
        <v>0</v>
      </c>
      <c r="S36" s="287">
        <v>63.5</v>
      </c>
      <c r="T36" s="329">
        <f>IF(J36="SC024",N36,IF(ISERROR(S36),"",IF(J36="PROV SUM",N36,L36*S36)))</f>
        <v>63.5</v>
      </c>
      <c r="V36" s="324" t="s">
        <v>31</v>
      </c>
      <c r="W36" s="288">
        <v>1</v>
      </c>
      <c r="X36" s="287">
        <v>63.5</v>
      </c>
      <c r="Y36" s="328">
        <f t="shared" si="0"/>
        <v>63.5</v>
      </c>
      <c r="Z36" s="18"/>
      <c r="AA36" s="336">
        <v>1</v>
      </c>
      <c r="AB36" s="337">
        <f t="shared" si="1"/>
        <v>63.5</v>
      </c>
      <c r="AC36" s="338">
        <v>0</v>
      </c>
      <c r="AD36" s="339">
        <f t="shared" si="3"/>
        <v>0</v>
      </c>
      <c r="AE36" s="340">
        <f t="shared" si="2"/>
        <v>63.5</v>
      </c>
      <c r="AF36" s="591" t="s">
        <v>793</v>
      </c>
    </row>
    <row r="37" spans="1:32" x14ac:dyDescent="0.25">
      <c r="A37" s="21"/>
      <c r="B37" s="321" t="s">
        <v>99</v>
      </c>
      <c r="C37" s="321" t="s">
        <v>24</v>
      </c>
      <c r="D37" s="322" t="s">
        <v>25</v>
      </c>
      <c r="E37" s="323" t="s">
        <v>43</v>
      </c>
      <c r="F37" s="324"/>
      <c r="G37" s="324"/>
      <c r="H37" s="325">
        <v>2.17</v>
      </c>
      <c r="I37" s="324"/>
      <c r="J37" s="326" t="s">
        <v>44</v>
      </c>
      <c r="K37" s="324" t="s">
        <v>31</v>
      </c>
      <c r="L37" s="288">
        <v>1</v>
      </c>
      <c r="M37" s="118">
        <v>842</v>
      </c>
      <c r="N37" s="119">
        <v>842</v>
      </c>
      <c r="O37" s="327"/>
      <c r="P37" s="328" t="e">
        <v>#VALUE!</v>
      </c>
      <c r="Q37" s="329" t="e">
        <f>IF(J37="PROV SUM",N37,L37*P37)</f>
        <v>#VALUE!</v>
      </c>
      <c r="R37" s="287">
        <v>0</v>
      </c>
      <c r="S37" s="287">
        <v>1069.3399999999999</v>
      </c>
      <c r="T37" s="329">
        <f>IF(J37="SC024",N37,IF(ISERROR(S37),"",IF(J37="PROV SUM",N37,L37*S37)))</f>
        <v>1069.3399999999999</v>
      </c>
      <c r="V37" s="324" t="s">
        <v>31</v>
      </c>
      <c r="W37" s="288">
        <v>1</v>
      </c>
      <c r="X37" s="287">
        <v>1069.3399999999999</v>
      </c>
      <c r="Y37" s="328">
        <f t="shared" si="0"/>
        <v>1069.3399999999999</v>
      </c>
      <c r="Z37" s="18"/>
      <c r="AA37" s="336">
        <v>1</v>
      </c>
      <c r="AB37" s="337">
        <f t="shared" si="1"/>
        <v>1069.3399999999999</v>
      </c>
      <c r="AC37" s="338">
        <v>1</v>
      </c>
      <c r="AD37" s="339">
        <f t="shared" si="3"/>
        <v>1069.3399999999999</v>
      </c>
      <c r="AE37" s="340">
        <f t="shared" si="2"/>
        <v>0</v>
      </c>
      <c r="AF37" s="591"/>
    </row>
    <row r="38" spans="1:32" ht="60" x14ac:dyDescent="0.25">
      <c r="A38" s="21"/>
      <c r="B38" s="321" t="s">
        <v>99</v>
      </c>
      <c r="C38" s="321" t="s">
        <v>24</v>
      </c>
      <c r="D38" s="322" t="s">
        <v>25</v>
      </c>
      <c r="E38" s="323" t="s">
        <v>382</v>
      </c>
      <c r="F38" s="324"/>
      <c r="G38" s="324"/>
      <c r="H38" s="325"/>
      <c r="I38" s="324"/>
      <c r="J38" s="326" t="s">
        <v>383</v>
      </c>
      <c r="K38" s="324" t="s">
        <v>31</v>
      </c>
      <c r="L38" s="288"/>
      <c r="M38" s="118">
        <v>4.8300000000000003E-2</v>
      </c>
      <c r="N38" s="119">
        <v>0</v>
      </c>
      <c r="O38" s="327"/>
      <c r="P38" s="328" t="e">
        <v>#VALUE!</v>
      </c>
      <c r="Q38" s="329" t="e">
        <f>IF(J38="PROV SUM",N38,L38*P38)</f>
        <v>#VALUE!</v>
      </c>
      <c r="R38" s="287" t="e">
        <v>#N/A</v>
      </c>
      <c r="S38" s="287" t="e">
        <v>#N/A</v>
      </c>
      <c r="T38" s="329">
        <f>IF(J38="SC024",N38,IF(ISERROR(S38),"",IF(J38="PROV SUM",N38,L38*S38)))</f>
        <v>0</v>
      </c>
      <c r="V38" s="324" t="s">
        <v>416</v>
      </c>
      <c r="W38" s="288">
        <v>23</v>
      </c>
      <c r="X38" s="369">
        <f>SUM(Y34+Y35+Y36+Y42)*0.0483</f>
        <v>212.2153236</v>
      </c>
      <c r="Y38" s="328">
        <f>X38*W38</f>
        <v>4880.9524428000004</v>
      </c>
      <c r="Z38" s="18"/>
      <c r="AA38" s="336">
        <v>1</v>
      </c>
      <c r="AB38" s="337">
        <f t="shared" si="1"/>
        <v>4880.9524428000004</v>
      </c>
      <c r="AC38" s="338">
        <v>0</v>
      </c>
      <c r="AD38" s="339">
        <f t="shared" si="3"/>
        <v>0</v>
      </c>
      <c r="AE38" s="340">
        <f t="shared" si="2"/>
        <v>4880.9524428000004</v>
      </c>
      <c r="AF38" s="591" t="s">
        <v>793</v>
      </c>
    </row>
    <row r="39" spans="1:32" x14ac:dyDescent="0.25">
      <c r="A39" s="21"/>
      <c r="B39" s="320" t="s">
        <v>99</v>
      </c>
      <c r="C39" s="321" t="s">
        <v>312</v>
      </c>
      <c r="D39" s="322" t="s">
        <v>378</v>
      </c>
      <c r="E39" s="323"/>
      <c r="F39" s="324"/>
      <c r="G39" s="324"/>
      <c r="H39" s="325"/>
      <c r="I39" s="324"/>
      <c r="J39" s="326"/>
      <c r="K39" s="324"/>
      <c r="L39" s="288"/>
      <c r="M39" s="326"/>
      <c r="N39" s="119"/>
      <c r="O39" s="327"/>
      <c r="P39" s="347"/>
      <c r="Q39" s="348"/>
      <c r="R39" s="348"/>
      <c r="S39" s="348"/>
      <c r="T39" s="348"/>
      <c r="V39" s="324"/>
      <c r="W39" s="288"/>
      <c r="X39" s="348"/>
      <c r="Y39" s="328">
        <f t="shared" si="0"/>
        <v>0</v>
      </c>
      <c r="Z39" s="18"/>
      <c r="AA39" s="336">
        <v>0</v>
      </c>
      <c r="AB39" s="337">
        <f t="shared" si="1"/>
        <v>0</v>
      </c>
      <c r="AC39" s="338">
        <v>0</v>
      </c>
      <c r="AD39" s="339">
        <f t="shared" si="3"/>
        <v>0</v>
      </c>
      <c r="AE39" s="340">
        <f t="shared" si="2"/>
        <v>0</v>
      </c>
      <c r="AF39" s="591"/>
    </row>
    <row r="40" spans="1:32" ht="60" x14ac:dyDescent="0.25">
      <c r="A40" s="21"/>
      <c r="B40" s="320" t="s">
        <v>99</v>
      </c>
      <c r="C40" s="321" t="s">
        <v>312</v>
      </c>
      <c r="D40" s="322" t="s">
        <v>25</v>
      </c>
      <c r="E40" s="323" t="s">
        <v>313</v>
      </c>
      <c r="F40" s="324"/>
      <c r="G40" s="324"/>
      <c r="H40" s="325">
        <v>7.4000000000000199</v>
      </c>
      <c r="I40" s="324"/>
      <c r="J40" s="326" t="s">
        <v>314</v>
      </c>
      <c r="K40" s="324" t="s">
        <v>79</v>
      </c>
      <c r="L40" s="288">
        <v>16</v>
      </c>
      <c r="M40" s="349">
        <v>58.8</v>
      </c>
      <c r="N40" s="119">
        <v>940.8</v>
      </c>
      <c r="O40" s="327"/>
      <c r="P40" s="328" t="e">
        <v>#VALUE!</v>
      </c>
      <c r="Q40" s="329" t="e">
        <f>IF(J40="PROV SUM",N40,L40*P40)</f>
        <v>#VALUE!</v>
      </c>
      <c r="R40" s="287">
        <v>0</v>
      </c>
      <c r="S40" s="287">
        <v>48.351239999999997</v>
      </c>
      <c r="T40" s="329">
        <f>IF(J40="SC024",N40,IF(ISERROR(S40),"",IF(J40="PROV SUM",N40,L40*S40)))</f>
        <v>773.61983999999995</v>
      </c>
      <c r="V40" s="324" t="s">
        <v>79</v>
      </c>
      <c r="W40" s="288">
        <v>16</v>
      </c>
      <c r="X40" s="287">
        <v>48.351239999999997</v>
      </c>
      <c r="Y40" s="328">
        <f t="shared" si="0"/>
        <v>773.61983999999995</v>
      </c>
      <c r="Z40" s="18"/>
      <c r="AA40" s="336">
        <v>1</v>
      </c>
      <c r="AB40" s="337">
        <f t="shared" si="1"/>
        <v>773.61983999999995</v>
      </c>
      <c r="AC40" s="338">
        <v>1</v>
      </c>
      <c r="AD40" s="339">
        <f t="shared" si="3"/>
        <v>773.61983999999995</v>
      </c>
      <c r="AE40" s="340">
        <f t="shared" si="2"/>
        <v>0</v>
      </c>
      <c r="AF40" s="591"/>
    </row>
    <row r="41" spans="1:32" ht="45" x14ac:dyDescent="0.25">
      <c r="A41" s="21"/>
      <c r="B41" s="320" t="s">
        <v>99</v>
      </c>
      <c r="C41" s="321" t="s">
        <v>312</v>
      </c>
      <c r="D41" s="322" t="s">
        <v>25</v>
      </c>
      <c r="E41" s="323" t="s">
        <v>331</v>
      </c>
      <c r="F41" s="324"/>
      <c r="G41" s="324"/>
      <c r="H41" s="325">
        <v>7.2170000000000396</v>
      </c>
      <c r="I41" s="324"/>
      <c r="J41" s="326" t="s">
        <v>332</v>
      </c>
      <c r="K41" s="324" t="s">
        <v>79</v>
      </c>
      <c r="L41" s="288">
        <v>31</v>
      </c>
      <c r="M41" s="326">
        <v>169.05</v>
      </c>
      <c r="N41" s="119">
        <v>5240.55</v>
      </c>
      <c r="O41" s="327"/>
      <c r="P41" s="328" t="e">
        <v>#VALUE!</v>
      </c>
      <c r="Q41" s="329" t="e">
        <f>IF(J41="PROV SUM",N41,L41*P41)</f>
        <v>#VALUE!</v>
      </c>
      <c r="R41" s="287">
        <v>0</v>
      </c>
      <c r="S41" s="287">
        <v>122.56125</v>
      </c>
      <c r="T41" s="329">
        <f>IF(J41="SC024",N41,IF(ISERROR(S41),"",IF(J41="PROV SUM",N41,L41*S41)))</f>
        <v>3799.3987499999998</v>
      </c>
      <c r="V41" s="324" t="s">
        <v>79</v>
      </c>
      <c r="W41" s="288">
        <v>31</v>
      </c>
      <c r="X41" s="287">
        <v>122.56125</v>
      </c>
      <c r="Y41" s="328">
        <f t="shared" si="0"/>
        <v>3799.3987499999998</v>
      </c>
      <c r="Z41" s="18"/>
      <c r="AA41" s="336">
        <v>1</v>
      </c>
      <c r="AB41" s="337">
        <f t="shared" si="1"/>
        <v>3799.3987499999998</v>
      </c>
      <c r="AC41" s="338">
        <v>1</v>
      </c>
      <c r="AD41" s="339">
        <f t="shared" si="3"/>
        <v>3799.3987499999998</v>
      </c>
      <c r="AE41" s="340">
        <f t="shared" si="2"/>
        <v>0</v>
      </c>
      <c r="AF41" s="591"/>
    </row>
    <row r="42" spans="1:32" x14ac:dyDescent="0.25">
      <c r="A42" s="21"/>
      <c r="B42" s="346" t="s">
        <v>99</v>
      </c>
      <c r="C42" s="321" t="s">
        <v>24</v>
      </c>
      <c r="D42" s="322"/>
      <c r="E42" s="392" t="s">
        <v>38</v>
      </c>
      <c r="F42" s="324"/>
      <c r="G42" s="324"/>
      <c r="H42" s="325"/>
      <c r="I42" s="324"/>
      <c r="J42" s="326"/>
      <c r="K42" s="324"/>
      <c r="L42" s="288"/>
      <c r="M42" s="326"/>
      <c r="N42" s="119"/>
      <c r="O42" s="327"/>
      <c r="P42" s="328"/>
      <c r="Q42" s="329"/>
      <c r="R42" s="287"/>
      <c r="S42" s="287"/>
      <c r="T42" s="329"/>
      <c r="V42" s="322" t="s">
        <v>311</v>
      </c>
      <c r="W42" s="407">
        <v>1</v>
      </c>
      <c r="X42" s="398">
        <v>1663.7</v>
      </c>
      <c r="Y42" s="328">
        <f t="shared" ref="Y42:Y65" si="6">W42*X42</f>
        <v>1663.7</v>
      </c>
      <c r="Z42" s="18"/>
      <c r="AA42" s="336">
        <v>1</v>
      </c>
      <c r="AB42" s="337">
        <f t="shared" ref="AB42:AB65" si="7">Y42*AA42</f>
        <v>1663.7</v>
      </c>
      <c r="AC42" s="338">
        <v>0</v>
      </c>
      <c r="AD42" s="339">
        <f t="shared" ref="AD42:AD65" si="8">Y42*AC42</f>
        <v>0</v>
      </c>
      <c r="AE42" s="340">
        <f t="shared" ref="AE42:AE65" si="9">AB42-AD42</f>
        <v>1663.7</v>
      </c>
      <c r="AF42" s="591" t="s">
        <v>793</v>
      </c>
    </row>
    <row r="43" spans="1:32" ht="60" x14ac:dyDescent="0.25">
      <c r="A43" s="21"/>
      <c r="B43" s="346" t="s">
        <v>99</v>
      </c>
      <c r="C43" s="321" t="s">
        <v>312</v>
      </c>
      <c r="D43" s="322" t="s">
        <v>25</v>
      </c>
      <c r="E43" s="393" t="s">
        <v>323</v>
      </c>
      <c r="F43" s="324"/>
      <c r="G43" s="324"/>
      <c r="H43" s="325"/>
      <c r="I43" s="324"/>
      <c r="J43" s="326"/>
      <c r="K43" s="324"/>
      <c r="L43" s="288"/>
      <c r="M43" s="326"/>
      <c r="N43" s="119"/>
      <c r="O43" s="327"/>
      <c r="P43" s="328"/>
      <c r="Q43" s="329"/>
      <c r="R43" s="287"/>
      <c r="S43" s="287"/>
      <c r="T43" s="329"/>
      <c r="V43" s="372" t="s">
        <v>284</v>
      </c>
      <c r="W43" s="373">
        <v>1</v>
      </c>
      <c r="X43" s="398">
        <v>110</v>
      </c>
      <c r="Y43" s="328">
        <f t="shared" si="6"/>
        <v>110</v>
      </c>
      <c r="Z43" s="18"/>
      <c r="AA43" s="336">
        <v>0</v>
      </c>
      <c r="AB43" s="337">
        <f t="shared" si="7"/>
        <v>0</v>
      </c>
      <c r="AC43" s="338">
        <v>0</v>
      </c>
      <c r="AD43" s="339">
        <f t="shared" si="8"/>
        <v>0</v>
      </c>
      <c r="AE43" s="340">
        <f t="shared" si="9"/>
        <v>0</v>
      </c>
    </row>
    <row r="44" spans="1:32" ht="30" x14ac:dyDescent="0.25">
      <c r="A44" s="21"/>
      <c r="B44" s="346" t="s">
        <v>99</v>
      </c>
      <c r="C44" s="321" t="s">
        <v>189</v>
      </c>
      <c r="D44" s="322"/>
      <c r="E44" s="392" t="s">
        <v>727</v>
      </c>
      <c r="F44" s="324"/>
      <c r="G44" s="324"/>
      <c r="H44" s="325"/>
      <c r="I44" s="324"/>
      <c r="J44" s="326"/>
      <c r="K44" s="324"/>
      <c r="L44" s="288"/>
      <c r="M44" s="326"/>
      <c r="N44" s="119"/>
      <c r="O44" s="327"/>
      <c r="P44" s="328"/>
      <c r="Q44" s="329"/>
      <c r="R44" s="287"/>
      <c r="S44" s="287"/>
      <c r="T44" s="329"/>
      <c r="V44" s="322" t="s">
        <v>311</v>
      </c>
      <c r="W44" s="407">
        <v>1</v>
      </c>
      <c r="X44" s="398">
        <v>10000</v>
      </c>
      <c r="Y44" s="328">
        <f t="shared" si="6"/>
        <v>10000</v>
      </c>
      <c r="Z44" s="18"/>
      <c r="AA44" s="336">
        <v>0</v>
      </c>
      <c r="AB44" s="337">
        <f t="shared" si="7"/>
        <v>0</v>
      </c>
      <c r="AC44" s="338">
        <v>0</v>
      </c>
      <c r="AD44" s="339">
        <f t="shared" si="8"/>
        <v>0</v>
      </c>
      <c r="AE44" s="340">
        <f t="shared" si="9"/>
        <v>0</v>
      </c>
      <c r="AF44" s="589" t="s">
        <v>803</v>
      </c>
    </row>
    <row r="45" spans="1:32" ht="30" x14ac:dyDescent="0.25">
      <c r="A45" s="21"/>
      <c r="B45" s="346" t="s">
        <v>99</v>
      </c>
      <c r="C45" s="392" t="s">
        <v>728</v>
      </c>
      <c r="D45" s="391"/>
      <c r="E45" s="396" t="s">
        <v>729</v>
      </c>
      <c r="F45" s="324"/>
      <c r="G45" s="324"/>
      <c r="H45" s="325"/>
      <c r="I45" s="324"/>
      <c r="J45" s="326"/>
      <c r="K45" s="324"/>
      <c r="L45" s="288"/>
      <c r="M45" s="326"/>
      <c r="N45" s="119"/>
      <c r="O45" s="327"/>
      <c r="P45" s="328"/>
      <c r="Q45" s="329"/>
      <c r="R45" s="287"/>
      <c r="S45" s="287"/>
      <c r="T45" s="329"/>
      <c r="V45" s="404" t="s">
        <v>311</v>
      </c>
      <c r="W45" s="373">
        <v>1</v>
      </c>
      <c r="X45" s="398">
        <v>2000</v>
      </c>
      <c r="Y45" s="328">
        <f t="shared" si="6"/>
        <v>2000</v>
      </c>
      <c r="Z45" s="18"/>
      <c r="AA45" s="336">
        <v>0</v>
      </c>
      <c r="AB45" s="337">
        <f t="shared" si="7"/>
        <v>0</v>
      </c>
      <c r="AC45" s="338">
        <v>0</v>
      </c>
      <c r="AD45" s="339">
        <f t="shared" si="8"/>
        <v>0</v>
      </c>
      <c r="AE45" s="340">
        <f t="shared" si="9"/>
        <v>0</v>
      </c>
      <c r="AF45" s="589" t="s">
        <v>803</v>
      </c>
    </row>
    <row r="46" spans="1:32" ht="30" x14ac:dyDescent="0.25">
      <c r="A46" s="21"/>
      <c r="B46" s="346" t="s">
        <v>99</v>
      </c>
      <c r="C46" s="392" t="s">
        <v>164</v>
      </c>
      <c r="D46" s="391"/>
      <c r="E46" s="393" t="s">
        <v>682</v>
      </c>
      <c r="F46" s="324"/>
      <c r="G46" s="324"/>
      <c r="H46" s="325"/>
      <c r="I46" s="324"/>
      <c r="J46" s="326"/>
      <c r="K46" s="324"/>
      <c r="L46" s="288"/>
      <c r="M46" s="326"/>
      <c r="N46" s="119"/>
      <c r="O46" s="327"/>
      <c r="P46" s="328"/>
      <c r="Q46" s="329"/>
      <c r="R46" s="287"/>
      <c r="S46" s="287"/>
      <c r="T46" s="329"/>
      <c r="V46" s="404" t="s">
        <v>311</v>
      </c>
      <c r="W46" s="373">
        <v>1</v>
      </c>
      <c r="X46" s="398">
        <v>1500</v>
      </c>
      <c r="Y46" s="328">
        <f t="shared" si="6"/>
        <v>1500</v>
      </c>
      <c r="Z46" s="18"/>
      <c r="AA46" s="336">
        <v>0</v>
      </c>
      <c r="AB46" s="337">
        <f t="shared" si="7"/>
        <v>0</v>
      </c>
      <c r="AC46" s="338">
        <v>0</v>
      </c>
      <c r="AD46" s="339">
        <f t="shared" si="8"/>
        <v>0</v>
      </c>
      <c r="AE46" s="340">
        <f t="shared" si="9"/>
        <v>0</v>
      </c>
      <c r="AF46" s="589" t="s">
        <v>803</v>
      </c>
    </row>
    <row r="47" spans="1:32" x14ac:dyDescent="0.25">
      <c r="A47" s="21"/>
      <c r="B47" s="346" t="s">
        <v>99</v>
      </c>
      <c r="C47" s="390" t="s">
        <v>674</v>
      </c>
      <c r="D47" s="391"/>
      <c r="E47" s="393" t="s">
        <v>730</v>
      </c>
      <c r="F47" s="324"/>
      <c r="G47" s="324"/>
      <c r="H47" s="325"/>
      <c r="I47" s="324"/>
      <c r="J47" s="326"/>
      <c r="K47" s="324"/>
      <c r="L47" s="288"/>
      <c r="M47" s="326"/>
      <c r="N47" s="119"/>
      <c r="O47" s="327"/>
      <c r="P47" s="328"/>
      <c r="Q47" s="329"/>
      <c r="R47" s="287"/>
      <c r="S47" s="287"/>
      <c r="T47" s="329"/>
      <c r="V47" s="404" t="s">
        <v>160</v>
      </c>
      <c r="W47" s="373">
        <v>8</v>
      </c>
      <c r="X47" s="398">
        <v>5</v>
      </c>
      <c r="Y47" s="328">
        <f t="shared" si="6"/>
        <v>40</v>
      </c>
      <c r="Z47" s="18"/>
      <c r="AA47" s="336">
        <v>0</v>
      </c>
      <c r="AB47" s="337">
        <f t="shared" si="7"/>
        <v>0</v>
      </c>
      <c r="AC47" s="338">
        <v>0</v>
      </c>
      <c r="AD47" s="339">
        <f t="shared" si="8"/>
        <v>0</v>
      </c>
      <c r="AE47" s="340">
        <f t="shared" si="9"/>
        <v>0</v>
      </c>
    </row>
    <row r="48" spans="1:32" ht="45" x14ac:dyDescent="0.25">
      <c r="A48" s="21"/>
      <c r="B48" s="346" t="s">
        <v>99</v>
      </c>
      <c r="C48" s="321" t="s">
        <v>285</v>
      </c>
      <c r="D48" s="391"/>
      <c r="E48" s="393" t="s">
        <v>731</v>
      </c>
      <c r="F48" s="324"/>
      <c r="G48" s="324"/>
      <c r="H48" s="325"/>
      <c r="I48" s="324"/>
      <c r="J48" s="326"/>
      <c r="K48" s="324"/>
      <c r="L48" s="288"/>
      <c r="M48" s="326"/>
      <c r="N48" s="119"/>
      <c r="O48" s="327"/>
      <c r="P48" s="328"/>
      <c r="Q48" s="329"/>
      <c r="R48" s="287"/>
      <c r="S48" s="287"/>
      <c r="T48" s="329"/>
      <c r="V48" s="404" t="s">
        <v>160</v>
      </c>
      <c r="W48" s="373">
        <v>8</v>
      </c>
      <c r="X48" s="398">
        <v>17.63</v>
      </c>
      <c r="Y48" s="328">
        <f t="shared" si="6"/>
        <v>141.04</v>
      </c>
      <c r="Z48" s="18"/>
      <c r="AA48" s="336">
        <v>1</v>
      </c>
      <c r="AB48" s="337">
        <f t="shared" si="7"/>
        <v>141.04</v>
      </c>
      <c r="AC48" s="338">
        <v>0</v>
      </c>
      <c r="AD48" s="339">
        <f t="shared" si="8"/>
        <v>0</v>
      </c>
      <c r="AE48" s="340">
        <f t="shared" si="9"/>
        <v>141.04</v>
      </c>
      <c r="AF48" s="625" t="s">
        <v>804</v>
      </c>
    </row>
    <row r="49" spans="1:32" x14ac:dyDescent="0.25">
      <c r="A49" s="21"/>
      <c r="B49" s="346" t="s">
        <v>99</v>
      </c>
      <c r="C49" s="392" t="s">
        <v>189</v>
      </c>
      <c r="D49" s="391"/>
      <c r="E49" s="393" t="s">
        <v>732</v>
      </c>
      <c r="F49" s="324"/>
      <c r="G49" s="324"/>
      <c r="H49" s="325"/>
      <c r="I49" s="324"/>
      <c r="J49" s="326"/>
      <c r="K49" s="324"/>
      <c r="L49" s="288"/>
      <c r="M49" s="326"/>
      <c r="N49" s="119"/>
      <c r="O49" s="327"/>
      <c r="P49" s="328"/>
      <c r="Q49" s="329"/>
      <c r="R49" s="287"/>
      <c r="S49" s="287"/>
      <c r="T49" s="329"/>
      <c r="V49" s="404" t="s">
        <v>311</v>
      </c>
      <c r="W49" s="373">
        <v>1</v>
      </c>
      <c r="X49" s="398">
        <v>2000</v>
      </c>
      <c r="Y49" s="328">
        <f t="shared" si="6"/>
        <v>2000</v>
      </c>
      <c r="Z49" s="18"/>
      <c r="AA49" s="336">
        <v>1</v>
      </c>
      <c r="AB49" s="337">
        <f t="shared" si="7"/>
        <v>2000</v>
      </c>
      <c r="AC49" s="338">
        <v>0</v>
      </c>
      <c r="AD49" s="339">
        <f t="shared" si="8"/>
        <v>0</v>
      </c>
      <c r="AE49" s="340">
        <f t="shared" si="9"/>
        <v>2000</v>
      </c>
      <c r="AF49" s="589" t="s">
        <v>762</v>
      </c>
    </row>
    <row r="50" spans="1:32" ht="30" x14ac:dyDescent="0.25">
      <c r="A50" s="21"/>
      <c r="B50" s="346" t="s">
        <v>99</v>
      </c>
      <c r="C50" s="390" t="s">
        <v>72</v>
      </c>
      <c r="D50" s="391"/>
      <c r="E50" s="393" t="s">
        <v>663</v>
      </c>
      <c r="F50" s="324"/>
      <c r="G50" s="324"/>
      <c r="H50" s="325"/>
      <c r="I50" s="324"/>
      <c r="J50" s="326"/>
      <c r="K50" s="324"/>
      <c r="L50" s="288"/>
      <c r="M50" s="326"/>
      <c r="N50" s="119"/>
      <c r="O50" s="327"/>
      <c r="P50" s="328"/>
      <c r="Q50" s="329"/>
      <c r="R50" s="287"/>
      <c r="S50" s="287"/>
      <c r="T50" s="329"/>
      <c r="V50" s="404" t="s">
        <v>75</v>
      </c>
      <c r="W50" s="373">
        <v>66</v>
      </c>
      <c r="X50" s="398">
        <v>11.016</v>
      </c>
      <c r="Y50" s="328">
        <f t="shared" si="6"/>
        <v>727.05600000000004</v>
      </c>
      <c r="Z50" s="18"/>
      <c r="AA50" s="336">
        <v>1</v>
      </c>
      <c r="AB50" s="337">
        <f t="shared" si="7"/>
        <v>727.05600000000004</v>
      </c>
      <c r="AC50" s="338">
        <v>1</v>
      </c>
      <c r="AD50" s="339">
        <f t="shared" si="8"/>
        <v>727.05600000000004</v>
      </c>
      <c r="AE50" s="340">
        <f t="shared" si="9"/>
        <v>0</v>
      </c>
    </row>
    <row r="51" spans="1:32" ht="75" x14ac:dyDescent="0.25">
      <c r="A51" s="21"/>
      <c r="B51" s="346" t="s">
        <v>99</v>
      </c>
      <c r="C51" s="390" t="s">
        <v>72</v>
      </c>
      <c r="D51" s="391"/>
      <c r="E51" s="393" t="s">
        <v>666</v>
      </c>
      <c r="F51" s="324"/>
      <c r="G51" s="324"/>
      <c r="H51" s="325"/>
      <c r="I51" s="324"/>
      <c r="J51" s="326"/>
      <c r="K51" s="324"/>
      <c r="L51" s="288"/>
      <c r="M51" s="326"/>
      <c r="N51" s="119"/>
      <c r="O51" s="327"/>
      <c r="P51" s="328"/>
      <c r="Q51" s="329"/>
      <c r="R51" s="287"/>
      <c r="S51" s="287"/>
      <c r="T51" s="329"/>
      <c r="V51" s="404" t="s">
        <v>139</v>
      </c>
      <c r="W51" s="373">
        <v>1</v>
      </c>
      <c r="X51" s="398">
        <v>130.12800000000001</v>
      </c>
      <c r="Y51" s="328">
        <f t="shared" si="6"/>
        <v>130.12800000000001</v>
      </c>
      <c r="Z51" s="18"/>
      <c r="AA51" s="336">
        <v>1</v>
      </c>
      <c r="AB51" s="337">
        <f t="shared" si="7"/>
        <v>130.12800000000001</v>
      </c>
      <c r="AC51" s="338">
        <v>1</v>
      </c>
      <c r="AD51" s="339">
        <f t="shared" si="8"/>
        <v>130.12800000000001</v>
      </c>
      <c r="AE51" s="340">
        <f t="shared" si="9"/>
        <v>0</v>
      </c>
    </row>
    <row r="52" spans="1:32" ht="45" x14ac:dyDescent="0.25">
      <c r="A52" s="21"/>
      <c r="B52" s="346" t="s">
        <v>99</v>
      </c>
      <c r="C52" s="390" t="s">
        <v>72</v>
      </c>
      <c r="D52" s="391"/>
      <c r="E52" s="393" t="s">
        <v>698</v>
      </c>
      <c r="F52" s="324"/>
      <c r="G52" s="324"/>
      <c r="H52" s="325"/>
      <c r="I52" s="324"/>
      <c r="J52" s="326"/>
      <c r="K52" s="324"/>
      <c r="L52" s="288"/>
      <c r="M52" s="326"/>
      <c r="N52" s="119"/>
      <c r="O52" s="327"/>
      <c r="P52" s="328"/>
      <c r="Q52" s="329"/>
      <c r="R52" s="287"/>
      <c r="S52" s="287"/>
      <c r="T52" s="329"/>
      <c r="V52" s="404" t="s">
        <v>104</v>
      </c>
      <c r="W52" s="373">
        <v>9</v>
      </c>
      <c r="X52" s="398">
        <v>110.70400000000001</v>
      </c>
      <c r="Y52" s="328">
        <f t="shared" si="6"/>
        <v>996.33600000000001</v>
      </c>
      <c r="Z52" s="18"/>
      <c r="AA52" s="336">
        <v>1</v>
      </c>
      <c r="AB52" s="337">
        <f t="shared" si="7"/>
        <v>996.33600000000001</v>
      </c>
      <c r="AC52" s="338">
        <v>1</v>
      </c>
      <c r="AD52" s="339">
        <f t="shared" si="8"/>
        <v>996.33600000000001</v>
      </c>
      <c r="AE52" s="340">
        <f t="shared" si="9"/>
        <v>0</v>
      </c>
    </row>
    <row r="53" spans="1:32" x14ac:dyDescent="0.25">
      <c r="A53" s="21"/>
      <c r="B53" s="346" t="s">
        <v>99</v>
      </c>
      <c r="C53" s="390" t="s">
        <v>72</v>
      </c>
      <c r="D53" s="391"/>
      <c r="E53" s="393" t="s">
        <v>733</v>
      </c>
      <c r="F53" s="324"/>
      <c r="G53" s="324"/>
      <c r="H53" s="325"/>
      <c r="I53" s="324"/>
      <c r="J53" s="326"/>
      <c r="K53" s="324"/>
      <c r="L53" s="288"/>
      <c r="M53" s="326"/>
      <c r="N53" s="119"/>
      <c r="O53" s="327"/>
      <c r="P53" s="328"/>
      <c r="Q53" s="329"/>
      <c r="R53" s="287"/>
      <c r="S53" s="287"/>
      <c r="T53" s="329"/>
      <c r="V53" s="404" t="s">
        <v>104</v>
      </c>
      <c r="W53" s="373">
        <v>9</v>
      </c>
      <c r="X53" s="398">
        <v>47.112000000000002</v>
      </c>
      <c r="Y53" s="328">
        <f t="shared" si="6"/>
        <v>424.00800000000004</v>
      </c>
      <c r="Z53" s="18"/>
      <c r="AA53" s="336">
        <v>1</v>
      </c>
      <c r="AB53" s="337">
        <f t="shared" si="7"/>
        <v>424.00800000000004</v>
      </c>
      <c r="AC53" s="338">
        <v>1</v>
      </c>
      <c r="AD53" s="339">
        <f t="shared" si="8"/>
        <v>424.00800000000004</v>
      </c>
      <c r="AE53" s="340">
        <f t="shared" si="9"/>
        <v>0</v>
      </c>
    </row>
    <row r="54" spans="1:32" ht="30" x14ac:dyDescent="0.25">
      <c r="A54" s="21"/>
      <c r="B54" s="346" t="s">
        <v>99</v>
      </c>
      <c r="C54" s="390" t="s">
        <v>72</v>
      </c>
      <c r="D54" s="391"/>
      <c r="E54" s="393" t="s">
        <v>700</v>
      </c>
      <c r="F54" s="324"/>
      <c r="G54" s="324"/>
      <c r="H54" s="325"/>
      <c r="I54" s="324"/>
      <c r="J54" s="326"/>
      <c r="K54" s="324"/>
      <c r="L54" s="288"/>
      <c r="M54" s="326"/>
      <c r="N54" s="119"/>
      <c r="O54" s="327"/>
      <c r="P54" s="328"/>
      <c r="Q54" s="329"/>
      <c r="R54" s="287"/>
      <c r="S54" s="287"/>
      <c r="T54" s="329"/>
      <c r="V54" s="404" t="s">
        <v>104</v>
      </c>
      <c r="W54" s="373">
        <v>12</v>
      </c>
      <c r="X54" s="398">
        <v>165</v>
      </c>
      <c r="Y54" s="328">
        <f t="shared" si="6"/>
        <v>1980</v>
      </c>
      <c r="Z54" s="18"/>
      <c r="AA54" s="336">
        <v>1</v>
      </c>
      <c r="AB54" s="337">
        <f t="shared" si="7"/>
        <v>1980</v>
      </c>
      <c r="AC54" s="338">
        <v>1</v>
      </c>
      <c r="AD54" s="339">
        <f t="shared" si="8"/>
        <v>1980</v>
      </c>
      <c r="AE54" s="340">
        <f t="shared" si="9"/>
        <v>0</v>
      </c>
    </row>
    <row r="55" spans="1:32" ht="45" x14ac:dyDescent="0.25">
      <c r="A55" s="21"/>
      <c r="B55" s="346" t="s">
        <v>99</v>
      </c>
      <c r="C55" s="390" t="s">
        <v>72</v>
      </c>
      <c r="D55" s="391"/>
      <c r="E55" s="393" t="s">
        <v>701</v>
      </c>
      <c r="F55" s="324"/>
      <c r="G55" s="324"/>
      <c r="H55" s="325"/>
      <c r="I55" s="324"/>
      <c r="J55" s="326"/>
      <c r="K55" s="324"/>
      <c r="L55" s="288"/>
      <c r="M55" s="326"/>
      <c r="N55" s="119"/>
      <c r="O55" s="327"/>
      <c r="P55" s="328"/>
      <c r="Q55" s="329"/>
      <c r="R55" s="287"/>
      <c r="S55" s="287"/>
      <c r="T55" s="329"/>
      <c r="V55" s="404" t="s">
        <v>104</v>
      </c>
      <c r="W55" s="373">
        <v>19</v>
      </c>
      <c r="X55" s="398">
        <v>46.472000000000008</v>
      </c>
      <c r="Y55" s="328">
        <f t="shared" si="6"/>
        <v>882.96800000000019</v>
      </c>
      <c r="Z55" s="18"/>
      <c r="AA55" s="336">
        <v>1</v>
      </c>
      <c r="AB55" s="337">
        <f t="shared" si="7"/>
        <v>882.96800000000019</v>
      </c>
      <c r="AC55" s="338">
        <v>1</v>
      </c>
      <c r="AD55" s="339">
        <f t="shared" si="8"/>
        <v>882.96800000000019</v>
      </c>
      <c r="AE55" s="340">
        <f t="shared" si="9"/>
        <v>0</v>
      </c>
    </row>
    <row r="56" spans="1:32" ht="45" x14ac:dyDescent="0.25">
      <c r="A56" s="21"/>
      <c r="B56" s="346" t="s">
        <v>99</v>
      </c>
      <c r="C56" s="390" t="s">
        <v>72</v>
      </c>
      <c r="D56" s="391"/>
      <c r="E56" s="393" t="s">
        <v>711</v>
      </c>
      <c r="F56" s="324"/>
      <c r="G56" s="324"/>
      <c r="H56" s="325"/>
      <c r="I56" s="324"/>
      <c r="J56" s="326"/>
      <c r="K56" s="324"/>
      <c r="L56" s="288"/>
      <c r="M56" s="326"/>
      <c r="N56" s="119"/>
      <c r="O56" s="327"/>
      <c r="P56" s="328"/>
      <c r="Q56" s="329"/>
      <c r="R56" s="287"/>
      <c r="S56" s="287"/>
      <c r="T56" s="329"/>
      <c r="V56" s="404" t="s">
        <v>79</v>
      </c>
      <c r="W56" s="373">
        <v>1</v>
      </c>
      <c r="X56" s="398">
        <v>108.512</v>
      </c>
      <c r="Y56" s="328">
        <f t="shared" si="6"/>
        <v>108.512</v>
      </c>
      <c r="Z56" s="18"/>
      <c r="AA56" s="336">
        <v>1</v>
      </c>
      <c r="AB56" s="337">
        <f t="shared" si="7"/>
        <v>108.512</v>
      </c>
      <c r="AC56" s="338">
        <v>1</v>
      </c>
      <c r="AD56" s="339">
        <f t="shared" si="8"/>
        <v>108.512</v>
      </c>
      <c r="AE56" s="340">
        <f t="shared" si="9"/>
        <v>0</v>
      </c>
    </row>
    <row r="57" spans="1:32" ht="45" x14ac:dyDescent="0.25">
      <c r="A57" s="21"/>
      <c r="B57" s="346" t="s">
        <v>99</v>
      </c>
      <c r="C57" s="390" t="s">
        <v>72</v>
      </c>
      <c r="D57" s="391"/>
      <c r="E57" s="393" t="s">
        <v>668</v>
      </c>
      <c r="F57" s="324"/>
      <c r="G57" s="324"/>
      <c r="H57" s="325"/>
      <c r="I57" s="324"/>
      <c r="J57" s="326"/>
      <c r="K57" s="324"/>
      <c r="L57" s="288"/>
      <c r="M57" s="326"/>
      <c r="N57" s="119"/>
      <c r="O57" s="327"/>
      <c r="P57" s="328"/>
      <c r="Q57" s="329"/>
      <c r="R57" s="287"/>
      <c r="S57" s="287"/>
      <c r="T57" s="329"/>
      <c r="V57" s="404" t="s">
        <v>104</v>
      </c>
      <c r="W57" s="373">
        <v>1</v>
      </c>
      <c r="X57" s="398">
        <v>55.655999999999999</v>
      </c>
      <c r="Y57" s="328">
        <f t="shared" si="6"/>
        <v>55.655999999999999</v>
      </c>
      <c r="Z57" s="18"/>
      <c r="AA57" s="336">
        <v>1</v>
      </c>
      <c r="AB57" s="337">
        <f t="shared" si="7"/>
        <v>55.655999999999999</v>
      </c>
      <c r="AC57" s="338">
        <v>1</v>
      </c>
      <c r="AD57" s="339">
        <f t="shared" si="8"/>
        <v>55.655999999999999</v>
      </c>
      <c r="AE57" s="340">
        <f t="shared" si="9"/>
        <v>0</v>
      </c>
    </row>
    <row r="58" spans="1:32" ht="30" x14ac:dyDescent="0.25">
      <c r="A58" s="21"/>
      <c r="B58" s="346" t="s">
        <v>99</v>
      </c>
      <c r="C58" s="390" t="s">
        <v>72</v>
      </c>
      <c r="D58" s="391"/>
      <c r="E58" s="393" t="s">
        <v>688</v>
      </c>
      <c r="F58" s="324"/>
      <c r="G58" s="324"/>
      <c r="H58" s="325"/>
      <c r="I58" s="324"/>
      <c r="J58" s="326"/>
      <c r="K58" s="324"/>
      <c r="L58" s="288"/>
      <c r="M58" s="326"/>
      <c r="N58" s="119"/>
      <c r="O58" s="327"/>
      <c r="P58" s="328"/>
      <c r="Q58" s="329"/>
      <c r="R58" s="287"/>
      <c r="S58" s="287"/>
      <c r="T58" s="329"/>
      <c r="V58" s="404" t="s">
        <v>79</v>
      </c>
      <c r="W58" s="373">
        <v>8</v>
      </c>
      <c r="X58" s="398">
        <v>10</v>
      </c>
      <c r="Y58" s="328">
        <f t="shared" si="6"/>
        <v>80</v>
      </c>
      <c r="Z58" s="18"/>
      <c r="AA58" s="336">
        <v>1</v>
      </c>
      <c r="AB58" s="337">
        <f t="shared" si="7"/>
        <v>80</v>
      </c>
      <c r="AC58" s="338">
        <v>1</v>
      </c>
      <c r="AD58" s="339">
        <f t="shared" si="8"/>
        <v>80</v>
      </c>
      <c r="AE58" s="340">
        <f t="shared" si="9"/>
        <v>0</v>
      </c>
    </row>
    <row r="59" spans="1:32" ht="45" x14ac:dyDescent="0.25">
      <c r="A59" s="21"/>
      <c r="B59" s="346" t="s">
        <v>99</v>
      </c>
      <c r="C59" s="390" t="s">
        <v>72</v>
      </c>
      <c r="D59" s="391"/>
      <c r="E59" s="393" t="s">
        <v>689</v>
      </c>
      <c r="F59" s="324"/>
      <c r="G59" s="324"/>
      <c r="H59" s="325"/>
      <c r="I59" s="324"/>
      <c r="J59" s="326"/>
      <c r="K59" s="324"/>
      <c r="L59" s="288"/>
      <c r="M59" s="326"/>
      <c r="N59" s="119"/>
      <c r="O59" s="327"/>
      <c r="P59" s="328"/>
      <c r="Q59" s="329"/>
      <c r="R59" s="287"/>
      <c r="S59" s="287"/>
      <c r="T59" s="329"/>
      <c r="V59" s="404" t="s">
        <v>79</v>
      </c>
      <c r="W59" s="373">
        <v>8</v>
      </c>
      <c r="X59" s="398">
        <v>23.040000000000003</v>
      </c>
      <c r="Y59" s="328">
        <f t="shared" si="6"/>
        <v>184.32000000000002</v>
      </c>
      <c r="Z59" s="18"/>
      <c r="AA59" s="336">
        <v>1</v>
      </c>
      <c r="AB59" s="337">
        <f t="shared" si="7"/>
        <v>184.32000000000002</v>
      </c>
      <c r="AC59" s="338">
        <v>1</v>
      </c>
      <c r="AD59" s="339">
        <f t="shared" si="8"/>
        <v>184.32000000000002</v>
      </c>
      <c r="AE59" s="340">
        <f t="shared" si="9"/>
        <v>0</v>
      </c>
    </row>
    <row r="60" spans="1:32" ht="45" x14ac:dyDescent="0.25">
      <c r="A60" s="21"/>
      <c r="B60" s="346" t="s">
        <v>99</v>
      </c>
      <c r="C60" s="390" t="s">
        <v>72</v>
      </c>
      <c r="D60" s="391"/>
      <c r="E60" s="393" t="s">
        <v>690</v>
      </c>
      <c r="F60" s="324"/>
      <c r="G60" s="324"/>
      <c r="H60" s="325"/>
      <c r="I60" s="324"/>
      <c r="J60" s="326"/>
      <c r="K60" s="324"/>
      <c r="L60" s="288"/>
      <c r="M60" s="326"/>
      <c r="N60" s="119"/>
      <c r="O60" s="327"/>
      <c r="P60" s="328"/>
      <c r="Q60" s="329"/>
      <c r="R60" s="287"/>
      <c r="S60" s="287"/>
      <c r="T60" s="329"/>
      <c r="V60" s="404" t="s">
        <v>104</v>
      </c>
      <c r="W60" s="373">
        <v>16</v>
      </c>
      <c r="X60" s="398">
        <v>8.7360000000000007</v>
      </c>
      <c r="Y60" s="328">
        <f t="shared" si="6"/>
        <v>139.77600000000001</v>
      </c>
      <c r="Z60" s="18"/>
      <c r="AA60" s="336">
        <v>1</v>
      </c>
      <c r="AB60" s="337">
        <f t="shared" si="7"/>
        <v>139.77600000000001</v>
      </c>
      <c r="AC60" s="338">
        <v>1</v>
      </c>
      <c r="AD60" s="339">
        <f t="shared" si="8"/>
        <v>139.77600000000001</v>
      </c>
      <c r="AE60" s="340">
        <f t="shared" si="9"/>
        <v>0</v>
      </c>
    </row>
    <row r="61" spans="1:32" x14ac:dyDescent="0.25">
      <c r="A61" s="21"/>
      <c r="B61" s="346" t="s">
        <v>99</v>
      </c>
      <c r="C61" s="351" t="s">
        <v>728</v>
      </c>
      <c r="D61" s="413"/>
      <c r="E61" s="395" t="s">
        <v>704</v>
      </c>
      <c r="F61" s="324"/>
      <c r="G61" s="324"/>
      <c r="H61" s="325"/>
      <c r="I61" s="324"/>
      <c r="J61" s="326"/>
      <c r="K61" s="324"/>
      <c r="L61" s="288"/>
      <c r="M61" s="326"/>
      <c r="N61" s="119"/>
      <c r="O61" s="327"/>
      <c r="P61" s="328"/>
      <c r="Q61" s="329"/>
      <c r="R61" s="287"/>
      <c r="S61" s="287"/>
      <c r="T61" s="329"/>
      <c r="V61" s="408" t="s">
        <v>311</v>
      </c>
      <c r="W61" s="407">
        <v>1</v>
      </c>
      <c r="X61" s="398">
        <v>500</v>
      </c>
      <c r="Y61" s="328">
        <f t="shared" si="6"/>
        <v>500</v>
      </c>
      <c r="Z61" s="18"/>
      <c r="AA61" s="336">
        <v>0</v>
      </c>
      <c r="AB61" s="337">
        <f t="shared" si="7"/>
        <v>0</v>
      </c>
      <c r="AC61" s="338">
        <v>0</v>
      </c>
      <c r="AD61" s="339">
        <f t="shared" si="8"/>
        <v>0</v>
      </c>
      <c r="AE61" s="340">
        <f t="shared" si="9"/>
        <v>0</v>
      </c>
    </row>
    <row r="62" spans="1:32" x14ac:dyDescent="0.25">
      <c r="A62" s="21"/>
      <c r="B62" s="346" t="s">
        <v>99</v>
      </c>
      <c r="C62" s="351" t="s">
        <v>728</v>
      </c>
      <c r="D62" s="413"/>
      <c r="E62" s="395" t="s">
        <v>675</v>
      </c>
      <c r="F62" s="324"/>
      <c r="G62" s="324"/>
      <c r="H62" s="325"/>
      <c r="I62" s="324"/>
      <c r="J62" s="326"/>
      <c r="K62" s="324"/>
      <c r="L62" s="288"/>
      <c r="M62" s="326"/>
      <c r="N62" s="119"/>
      <c r="O62" s="327"/>
      <c r="P62" s="328"/>
      <c r="Q62" s="329"/>
      <c r="R62" s="287"/>
      <c r="S62" s="287"/>
      <c r="T62" s="329"/>
      <c r="V62" s="408" t="s">
        <v>311</v>
      </c>
      <c r="W62" s="407">
        <v>1</v>
      </c>
      <c r="X62" s="398">
        <v>1500</v>
      </c>
      <c r="Y62" s="328">
        <f t="shared" si="6"/>
        <v>1500</v>
      </c>
      <c r="Z62" s="18"/>
      <c r="AA62" s="336">
        <v>0</v>
      </c>
      <c r="AB62" s="337">
        <f t="shared" si="7"/>
        <v>0</v>
      </c>
      <c r="AC62" s="338">
        <v>0</v>
      </c>
      <c r="AD62" s="339">
        <f t="shared" si="8"/>
        <v>0</v>
      </c>
      <c r="AE62" s="340">
        <f t="shared" si="9"/>
        <v>0</v>
      </c>
    </row>
    <row r="63" spans="1:32" x14ac:dyDescent="0.25">
      <c r="A63" s="21"/>
      <c r="B63" s="346" t="s">
        <v>99</v>
      </c>
      <c r="C63" s="323" t="s">
        <v>728</v>
      </c>
      <c r="D63" s="391"/>
      <c r="E63" s="395" t="s">
        <v>676</v>
      </c>
      <c r="F63" s="324"/>
      <c r="G63" s="324"/>
      <c r="H63" s="325"/>
      <c r="I63" s="324"/>
      <c r="J63" s="326"/>
      <c r="K63" s="324"/>
      <c r="L63" s="288"/>
      <c r="M63" s="326"/>
      <c r="N63" s="119"/>
      <c r="O63" s="327"/>
      <c r="P63" s="328"/>
      <c r="Q63" s="329"/>
      <c r="R63" s="287"/>
      <c r="S63" s="287"/>
      <c r="T63" s="329"/>
      <c r="V63" s="404" t="s">
        <v>311</v>
      </c>
      <c r="W63" s="402">
        <v>1</v>
      </c>
      <c r="X63" s="403">
        <v>500</v>
      </c>
      <c r="Y63" s="328">
        <f t="shared" si="6"/>
        <v>500</v>
      </c>
      <c r="Z63" s="18"/>
      <c r="AA63" s="336">
        <v>0</v>
      </c>
      <c r="AB63" s="337">
        <f t="shared" si="7"/>
        <v>0</v>
      </c>
      <c r="AC63" s="338">
        <v>0</v>
      </c>
      <c r="AD63" s="339">
        <f t="shared" si="8"/>
        <v>0</v>
      </c>
      <c r="AE63" s="340">
        <f t="shared" si="9"/>
        <v>0</v>
      </c>
    </row>
    <row r="64" spans="1:32" x14ac:dyDescent="0.25">
      <c r="A64" s="21"/>
      <c r="B64" s="346" t="s">
        <v>99</v>
      </c>
      <c r="C64" s="392" t="s">
        <v>728</v>
      </c>
      <c r="D64" s="391"/>
      <c r="E64" s="395" t="s">
        <v>677</v>
      </c>
      <c r="F64" s="324"/>
      <c r="G64" s="324"/>
      <c r="H64" s="325"/>
      <c r="I64" s="324"/>
      <c r="J64" s="326"/>
      <c r="K64" s="324"/>
      <c r="L64" s="288"/>
      <c r="M64" s="326"/>
      <c r="N64" s="119"/>
      <c r="O64" s="327"/>
      <c r="P64" s="328"/>
      <c r="Q64" s="329"/>
      <c r="R64" s="287"/>
      <c r="S64" s="287"/>
      <c r="T64" s="329"/>
      <c r="V64" s="404" t="s">
        <v>57</v>
      </c>
      <c r="W64" s="373">
        <v>2</v>
      </c>
      <c r="X64" s="398">
        <v>1250</v>
      </c>
      <c r="Y64" s="328">
        <f t="shared" si="6"/>
        <v>2500</v>
      </c>
      <c r="Z64" s="18"/>
      <c r="AA64" s="336">
        <v>0</v>
      </c>
      <c r="AB64" s="337">
        <f t="shared" si="7"/>
        <v>0</v>
      </c>
      <c r="AC64" s="338">
        <v>0</v>
      </c>
      <c r="AD64" s="339">
        <f t="shared" si="8"/>
        <v>0</v>
      </c>
      <c r="AE64" s="340">
        <f t="shared" si="9"/>
        <v>0</v>
      </c>
    </row>
    <row r="65" spans="1:31" s="471" customFormat="1" x14ac:dyDescent="0.25">
      <c r="A65" s="483"/>
      <c r="B65" s="484" t="s">
        <v>99</v>
      </c>
      <c r="C65" s="460" t="s">
        <v>189</v>
      </c>
      <c r="D65" s="485" t="s">
        <v>25</v>
      </c>
      <c r="E65" s="689" t="s">
        <v>745</v>
      </c>
      <c r="F65" s="459"/>
      <c r="G65" s="459"/>
      <c r="H65" s="486"/>
      <c r="I65" s="459"/>
      <c r="J65" s="487"/>
      <c r="K65" s="459"/>
      <c r="L65" s="461"/>
      <c r="M65" s="487"/>
      <c r="N65" s="488"/>
      <c r="O65" s="489"/>
      <c r="P65" s="465"/>
      <c r="Q65" s="463"/>
      <c r="R65" s="462"/>
      <c r="S65" s="462"/>
      <c r="T65" s="463"/>
      <c r="V65" s="490" t="s">
        <v>311</v>
      </c>
      <c r="W65" s="491">
        <v>1</v>
      </c>
      <c r="X65" s="492">
        <v>660</v>
      </c>
      <c r="Y65" s="465">
        <f t="shared" si="6"/>
        <v>660</v>
      </c>
      <c r="Z65" s="466"/>
      <c r="AA65" s="467">
        <v>1</v>
      </c>
      <c r="AB65" s="468">
        <f t="shared" si="7"/>
        <v>660</v>
      </c>
      <c r="AC65" s="469">
        <v>1</v>
      </c>
      <c r="AD65" s="493">
        <f t="shared" si="8"/>
        <v>660</v>
      </c>
      <c r="AE65" s="470">
        <f t="shared" si="9"/>
        <v>0</v>
      </c>
    </row>
    <row r="66" spans="1:31" s="471" customFormat="1" x14ac:dyDescent="0.25">
      <c r="A66" s="483"/>
      <c r="B66" s="484"/>
      <c r="C66" s="460"/>
      <c r="D66" s="485"/>
      <c r="E66" s="689"/>
      <c r="F66" s="459"/>
      <c r="G66" s="459"/>
      <c r="H66" s="486"/>
      <c r="I66" s="459"/>
      <c r="J66" s="487"/>
      <c r="K66" s="459"/>
      <c r="L66" s="461"/>
      <c r="M66" s="487"/>
      <c r="N66" s="488"/>
      <c r="O66" s="489"/>
      <c r="P66" s="465"/>
      <c r="Q66" s="463"/>
      <c r="R66" s="462"/>
      <c r="S66" s="462"/>
      <c r="T66" s="463"/>
      <c r="V66" s="490"/>
      <c r="W66" s="491"/>
      <c r="X66" s="492"/>
      <c r="Y66" s="465"/>
      <c r="Z66" s="466"/>
      <c r="AA66" s="467"/>
      <c r="AB66" s="468"/>
      <c r="AC66" s="469"/>
      <c r="AD66" s="493"/>
      <c r="AE66" s="470"/>
    </row>
    <row r="67" spans="1:31" s="471" customFormat="1" x14ac:dyDescent="0.25">
      <c r="A67" s="483"/>
      <c r="B67" s="346" t="s">
        <v>99</v>
      </c>
      <c r="C67" s="321" t="s">
        <v>72</v>
      </c>
      <c r="D67" s="322" t="s">
        <v>25</v>
      </c>
      <c r="E67" s="323" t="s">
        <v>821</v>
      </c>
      <c r="F67" s="324"/>
      <c r="G67" s="324"/>
      <c r="H67" s="325"/>
      <c r="I67" s="324"/>
      <c r="J67" s="326"/>
      <c r="K67" s="324"/>
      <c r="L67" s="288"/>
      <c r="M67" s="288"/>
      <c r="N67" s="119"/>
      <c r="O67" s="327"/>
      <c r="P67" s="328"/>
      <c r="Q67" s="329"/>
      <c r="R67" s="287"/>
      <c r="S67" s="287"/>
      <c r="T67" s="329"/>
      <c r="U67" s="329"/>
      <c r="V67" s="324" t="s">
        <v>311</v>
      </c>
      <c r="W67" s="672">
        <v>1</v>
      </c>
      <c r="X67" s="330">
        <v>1880.3225</v>
      </c>
      <c r="Y67" s="328">
        <f t="shared" ref="Y67" si="10">X67*W67</f>
        <v>1880.3225</v>
      </c>
      <c r="Z67" s="18"/>
      <c r="AA67" s="336">
        <v>1</v>
      </c>
      <c r="AB67" s="662">
        <f t="shared" ref="AB67" si="11">Y67*AA67</f>
        <v>1880.3225</v>
      </c>
      <c r="AC67" s="469"/>
      <c r="AD67" s="339">
        <f t="shared" ref="AD67:AD69" si="12">Y67*AC67</f>
        <v>0</v>
      </c>
      <c r="AE67" s="340">
        <f t="shared" ref="AE67:AE69" si="13">AB67-AD67</f>
        <v>1880.3225</v>
      </c>
    </row>
    <row r="68" spans="1:31" s="471" customFormat="1" x14ac:dyDescent="0.25">
      <c r="A68" s="483"/>
      <c r="B68" s="346" t="s">
        <v>99</v>
      </c>
      <c r="C68" s="321" t="s">
        <v>72</v>
      </c>
      <c r="D68" s="322" t="s">
        <v>25</v>
      </c>
      <c r="E68" s="323" t="s">
        <v>822</v>
      </c>
      <c r="F68" s="324"/>
      <c r="G68" s="324"/>
      <c r="H68" s="325"/>
      <c r="I68" s="324"/>
      <c r="J68" s="326"/>
      <c r="K68" s="324"/>
      <c r="L68" s="288"/>
      <c r="M68" s="288"/>
      <c r="N68" s="119"/>
      <c r="O68" s="327"/>
      <c r="P68" s="328"/>
      <c r="Q68" s="329"/>
      <c r="R68" s="287"/>
      <c r="S68" s="287"/>
      <c r="T68" s="329"/>
      <c r="U68" s="329"/>
      <c r="V68" s="324" t="s">
        <v>311</v>
      </c>
      <c r="W68" s="672">
        <v>1</v>
      </c>
      <c r="X68" s="330">
        <v>7993.5285000000013</v>
      </c>
      <c r="Y68" s="328">
        <f t="shared" ref="Y68:Y69" si="14">X68*W68</f>
        <v>7993.5285000000013</v>
      </c>
      <c r="Z68" s="18"/>
      <c r="AA68" s="336">
        <v>1</v>
      </c>
      <c r="AB68" s="662">
        <f t="shared" ref="AB68:AB69" si="15">Y68*AA68</f>
        <v>7993.5285000000013</v>
      </c>
      <c r="AC68" s="469"/>
      <c r="AD68" s="339">
        <f t="shared" si="12"/>
        <v>0</v>
      </c>
      <c r="AE68" s="340">
        <f t="shared" si="13"/>
        <v>7993.5285000000013</v>
      </c>
    </row>
    <row r="69" spans="1:31" s="471" customFormat="1" x14ac:dyDescent="0.25">
      <c r="A69" s="483"/>
      <c r="B69" s="346" t="s">
        <v>99</v>
      </c>
      <c r="C69" s="88" t="s">
        <v>24</v>
      </c>
      <c r="D69" s="322" t="s">
        <v>25</v>
      </c>
      <c r="E69" s="323" t="s">
        <v>824</v>
      </c>
      <c r="F69" s="324"/>
      <c r="G69" s="324"/>
      <c r="H69" s="325"/>
      <c r="I69" s="324"/>
      <c r="J69" s="326"/>
      <c r="K69" s="324"/>
      <c r="L69" s="288"/>
      <c r="M69" s="288"/>
      <c r="N69" s="119"/>
      <c r="O69" s="327"/>
      <c r="P69" s="328"/>
      <c r="Q69" s="329"/>
      <c r="R69" s="287"/>
      <c r="S69" s="287"/>
      <c r="T69" s="329"/>
      <c r="U69" s="329"/>
      <c r="V69" s="324" t="s">
        <v>311</v>
      </c>
      <c r="W69" s="672">
        <v>1</v>
      </c>
      <c r="X69" s="330">
        <v>11049.278614499999</v>
      </c>
      <c r="Y69" s="328">
        <f t="shared" si="14"/>
        <v>11049.278614499999</v>
      </c>
      <c r="Z69" s="18"/>
      <c r="AA69" s="336">
        <v>1</v>
      </c>
      <c r="AB69" s="662">
        <f t="shared" si="15"/>
        <v>11049.278614499999</v>
      </c>
      <c r="AC69" s="469"/>
      <c r="AD69" s="339">
        <f t="shared" si="12"/>
        <v>0</v>
      </c>
      <c r="AE69" s="340">
        <f t="shared" si="13"/>
        <v>11049.278614499999</v>
      </c>
    </row>
    <row r="70" spans="1:31" s="471" customFormat="1" x14ac:dyDescent="0.25">
      <c r="A70" s="483"/>
      <c r="B70" s="346"/>
      <c r="C70" s="88"/>
      <c r="D70" s="322"/>
      <c r="E70" s="323"/>
      <c r="F70" s="324"/>
      <c r="G70" s="324"/>
      <c r="H70" s="325"/>
      <c r="I70" s="324"/>
      <c r="J70" s="326"/>
      <c r="K70" s="324"/>
      <c r="L70" s="288"/>
      <c r="M70" s="288"/>
      <c r="N70" s="119"/>
      <c r="O70" s="327"/>
      <c r="P70" s="328"/>
      <c r="Q70" s="329"/>
      <c r="R70" s="287"/>
      <c r="S70" s="287"/>
      <c r="T70" s="329"/>
      <c r="U70" s="665"/>
      <c r="V70" s="324"/>
      <c r="W70" s="672"/>
      <c r="X70" s="330"/>
      <c r="Y70" s="328"/>
      <c r="Z70" s="18"/>
      <c r="AA70" s="336"/>
      <c r="AB70" s="662"/>
      <c r="AC70" s="469"/>
      <c r="AD70" s="493"/>
      <c r="AE70" s="470"/>
    </row>
    <row r="71" spans="1:31" x14ac:dyDescent="0.25">
      <c r="A71" s="21"/>
      <c r="B71" s="320"/>
      <c r="C71" s="321"/>
      <c r="D71" s="322"/>
      <c r="E71" s="323"/>
      <c r="F71" s="324"/>
      <c r="G71" s="324"/>
      <c r="H71" s="325"/>
      <c r="I71" s="324"/>
      <c r="J71" s="326"/>
      <c r="K71" s="324"/>
      <c r="L71" s="288"/>
      <c r="M71" s="326"/>
      <c r="N71" s="119"/>
      <c r="O71" s="327"/>
      <c r="P71" s="328"/>
      <c r="Q71" s="329"/>
      <c r="R71" s="287"/>
      <c r="S71" s="287"/>
      <c r="T71" s="329"/>
      <c r="V71" s="324"/>
      <c r="W71" s="288"/>
      <c r="X71" s="287"/>
      <c r="Y71" s="328"/>
      <c r="Z71" s="18"/>
      <c r="AA71" s="336"/>
      <c r="AB71" s="337"/>
      <c r="AC71" s="338"/>
      <c r="AD71" s="339"/>
      <c r="AE71" s="340"/>
    </row>
    <row r="72" spans="1:31" ht="15.75" thickBot="1" x14ac:dyDescent="0.3">
      <c r="E72" s="75"/>
    </row>
    <row r="73" spans="1:31" ht="15.75" thickBot="1" x14ac:dyDescent="0.3">
      <c r="S73" s="67" t="s">
        <v>5</v>
      </c>
      <c r="T73" s="68">
        <f>SUM(T11:T71)</f>
        <v>17284.392635999997</v>
      </c>
      <c r="U73" s="65"/>
      <c r="V73" s="21"/>
      <c r="W73" s="28"/>
      <c r="X73" s="67" t="s">
        <v>5</v>
      </c>
      <c r="Y73" s="68">
        <f>SUM(Y11:Y71)</f>
        <v>89513.738601300007</v>
      </c>
      <c r="Z73" s="18"/>
      <c r="AA73" s="75"/>
      <c r="AB73" s="115">
        <f>SUM(AB11:AB71)</f>
        <v>69849.040217300004</v>
      </c>
      <c r="AC73" s="75"/>
      <c r="AD73" s="116">
        <f>SUM(AD11:AD71)</f>
        <v>30505.114932125005</v>
      </c>
      <c r="AE73" s="122">
        <f>SUM(AE11:AE71)</f>
        <v>39343.925285174999</v>
      </c>
    </row>
    <row r="75" spans="1:31" x14ac:dyDescent="0.25">
      <c r="C75" t="s">
        <v>372</v>
      </c>
      <c r="D75" s="155"/>
      <c r="T75" s="307">
        <f t="shared" ref="T75:T84" si="16">SUMIF($C$10:$C$71,$C75,T$10:T$71)</f>
        <v>399.99552</v>
      </c>
      <c r="U75" s="65"/>
      <c r="Y75" s="307">
        <f>SUMIF($C$10:$C$71,$C75,Y$10:Y$71)</f>
        <v>399.99552</v>
      </c>
      <c r="AA75" s="310">
        <f>AB75/Y75</f>
        <v>1</v>
      </c>
      <c r="AB75" s="307">
        <f t="shared" ref="AB75:AB84" si="17">SUMIF($C$10:$C$71,$C75,AB$10:AB$71)</f>
        <v>399.99552</v>
      </c>
      <c r="AC75" s="310">
        <f>AD75/Y75</f>
        <v>1</v>
      </c>
      <c r="AD75" s="307">
        <f t="shared" ref="AD75:AE84" si="18">SUMIF($C$10:$C$71,$C75,AD$10:AD$71)</f>
        <v>399.99552</v>
      </c>
      <c r="AE75" s="307">
        <f t="shared" si="18"/>
        <v>0</v>
      </c>
    </row>
    <row r="76" spans="1:31" x14ac:dyDescent="0.25">
      <c r="C76" t="s">
        <v>308</v>
      </c>
      <c r="D76" s="155"/>
      <c r="T76" s="307">
        <f t="shared" si="16"/>
        <v>222.29999999999998</v>
      </c>
      <c r="U76" s="65"/>
      <c r="Y76" s="307">
        <f>SUMIF($C$10:$C$71,$C76,Y$10:Y$71)</f>
        <v>222.29999999999998</v>
      </c>
      <c r="AA76" s="310">
        <f t="shared" ref="AA76:AA84" si="19">AB76/Y76</f>
        <v>1</v>
      </c>
      <c r="AB76" s="307">
        <f t="shared" si="17"/>
        <v>222.29999999999998</v>
      </c>
      <c r="AC76" s="310">
        <f t="shared" ref="AC76:AC84" si="20">AD76/Y76</f>
        <v>1</v>
      </c>
      <c r="AD76" s="307">
        <f t="shared" si="18"/>
        <v>222.29999999999998</v>
      </c>
      <c r="AE76" s="307">
        <f t="shared" si="18"/>
        <v>0</v>
      </c>
    </row>
    <row r="77" spans="1:31" x14ac:dyDescent="0.25">
      <c r="C77" t="s">
        <v>285</v>
      </c>
      <c r="D77" s="155"/>
      <c r="T77" s="307">
        <f t="shared" si="16"/>
        <v>479.13225599999998</v>
      </c>
      <c r="U77" s="65"/>
      <c r="Y77" s="307">
        <f>SUMIF($C$10:$C$71,$C77,Y$10:Y$71)</f>
        <v>655.738384</v>
      </c>
      <c r="AA77" s="310">
        <f t="shared" si="19"/>
        <v>0.21508577725716907</v>
      </c>
      <c r="AB77" s="307">
        <f t="shared" si="17"/>
        <v>141.04</v>
      </c>
      <c r="AC77" s="310">
        <f t="shared" si="20"/>
        <v>0</v>
      </c>
      <c r="AD77" s="307">
        <f t="shared" si="18"/>
        <v>0</v>
      </c>
      <c r="AE77" s="307">
        <f t="shared" si="18"/>
        <v>141.04</v>
      </c>
    </row>
    <row r="78" spans="1:31" x14ac:dyDescent="0.25">
      <c r="C78" t="s">
        <v>189</v>
      </c>
      <c r="D78" s="155"/>
      <c r="T78" s="307">
        <f t="shared" si="16"/>
        <v>1067.3145</v>
      </c>
      <c r="U78" s="65"/>
      <c r="Y78" s="307">
        <f>SUMIF($C$10:$C$71,$C78,Y$10:Y$71)</f>
        <v>14363.788</v>
      </c>
      <c r="AA78" s="310">
        <f t="shared" si="19"/>
        <v>0.26899505896355475</v>
      </c>
      <c r="AB78" s="307">
        <f t="shared" si="17"/>
        <v>3863.788</v>
      </c>
      <c r="AC78" s="310">
        <f t="shared" si="20"/>
        <v>0.10333936960953474</v>
      </c>
      <c r="AD78" s="307">
        <f t="shared" si="18"/>
        <v>1484.3447971249998</v>
      </c>
      <c r="AE78" s="307">
        <f t="shared" si="18"/>
        <v>2379.4432028749998</v>
      </c>
    </row>
    <row r="79" spans="1:31" x14ac:dyDescent="0.25">
      <c r="C79" t="s">
        <v>72</v>
      </c>
      <c r="D79" s="155"/>
      <c r="T79" s="307">
        <f t="shared" si="16"/>
        <v>4424.96</v>
      </c>
      <c r="U79" s="65"/>
      <c r="Y79" s="307">
        <f>SUMIF($C$10:$C$71,$C79,Y$10:Y$71)</f>
        <v>20671.315000000002</v>
      </c>
      <c r="AA79" s="310">
        <f t="shared" si="19"/>
        <v>1</v>
      </c>
      <c r="AB79" s="307">
        <f t="shared" si="17"/>
        <v>20671.315000000002</v>
      </c>
      <c r="AC79" s="310">
        <f t="shared" si="20"/>
        <v>0.52234045100662441</v>
      </c>
      <c r="AD79" s="307">
        <f t="shared" si="18"/>
        <v>10797.464000000002</v>
      </c>
      <c r="AE79" s="307">
        <f t="shared" si="18"/>
        <v>9873.8510000000006</v>
      </c>
    </row>
    <row r="80" spans="1:31" x14ac:dyDescent="0.25">
      <c r="C80" t="s">
        <v>164</v>
      </c>
      <c r="D80" s="155"/>
      <c r="T80" s="307">
        <f t="shared" si="16"/>
        <v>2531.6489699999997</v>
      </c>
      <c r="U80" s="65"/>
      <c r="Y80" s="307">
        <f t="shared" ref="Y80" si="21">SUMIF($C$10:$C$71,$C80,Y$10:Y$71)</f>
        <v>20084.320049999998</v>
      </c>
      <c r="AA80" s="310">
        <f t="shared" si="19"/>
        <v>0.92531487268347923</v>
      </c>
      <c r="AB80" s="307">
        <f t="shared" si="17"/>
        <v>18584.320049999998</v>
      </c>
      <c r="AC80" s="310">
        <f t="shared" si="20"/>
        <v>0.46265743634173961</v>
      </c>
      <c r="AD80" s="307">
        <f t="shared" si="18"/>
        <v>9292.1600249999992</v>
      </c>
      <c r="AE80" s="307">
        <f t="shared" si="18"/>
        <v>9292.1600249999992</v>
      </c>
    </row>
    <row r="81" spans="3:31" x14ac:dyDescent="0.25">
      <c r="C81" t="s">
        <v>24</v>
      </c>
      <c r="D81" s="155"/>
      <c r="T81" s="307">
        <f t="shared" si="16"/>
        <v>3586.0227999999997</v>
      </c>
      <c r="U81" s="65"/>
      <c r="Y81" s="307">
        <f>SUMIF($C$10:$C$71,$C81,Y$10:Y$71)</f>
        <v>21393.263057299999</v>
      </c>
      <c r="AA81" s="310">
        <f t="shared" si="19"/>
        <v>1</v>
      </c>
      <c r="AB81" s="307">
        <f t="shared" si="17"/>
        <v>21393.263057299999</v>
      </c>
      <c r="AC81" s="310">
        <f t="shared" si="20"/>
        <v>0.17462656304435178</v>
      </c>
      <c r="AD81" s="307">
        <f t="shared" si="18"/>
        <v>3735.8320000000003</v>
      </c>
      <c r="AE81" s="307">
        <f t="shared" si="18"/>
        <v>17657.4310573</v>
      </c>
    </row>
    <row r="82" spans="3:31" x14ac:dyDescent="0.25">
      <c r="C82" t="s">
        <v>312</v>
      </c>
      <c r="D82" s="155"/>
      <c r="T82" s="307">
        <f t="shared" si="16"/>
        <v>4573.0185899999997</v>
      </c>
      <c r="U82" s="65"/>
      <c r="Y82" s="307">
        <f>SUMIF($C$10:$C$71,$C82,Y$10:Y$71)</f>
        <v>4683.0185899999997</v>
      </c>
      <c r="AA82" s="310">
        <f t="shared" si="19"/>
        <v>0.97651087692991623</v>
      </c>
      <c r="AB82" s="307">
        <f t="shared" si="17"/>
        <v>4573.0185899999997</v>
      </c>
      <c r="AC82" s="310">
        <f t="shared" si="20"/>
        <v>0.97651087692991623</v>
      </c>
      <c r="AD82" s="307">
        <f t="shared" si="18"/>
        <v>4573.0185899999997</v>
      </c>
      <c r="AE82" s="307">
        <f t="shared" si="18"/>
        <v>0</v>
      </c>
    </row>
    <row r="83" spans="3:31" x14ac:dyDescent="0.25">
      <c r="C83" t="s">
        <v>674</v>
      </c>
      <c r="T83" s="307">
        <f t="shared" si="16"/>
        <v>0</v>
      </c>
      <c r="Y83" s="307">
        <f>SUMIF($C$10:$C$71,$C83,Y$10:Y$71)</f>
        <v>40</v>
      </c>
      <c r="AA83" s="310">
        <f t="shared" si="19"/>
        <v>0</v>
      </c>
      <c r="AB83" s="307">
        <f t="shared" si="17"/>
        <v>0</v>
      </c>
      <c r="AC83" s="310">
        <f t="shared" si="20"/>
        <v>0</v>
      </c>
      <c r="AD83" s="307">
        <f t="shared" si="18"/>
        <v>0</v>
      </c>
      <c r="AE83" s="307">
        <f t="shared" si="18"/>
        <v>0</v>
      </c>
    </row>
    <row r="84" spans="3:31" x14ac:dyDescent="0.25">
      <c r="C84" t="s">
        <v>728</v>
      </c>
      <c r="T84" s="307">
        <f t="shared" si="16"/>
        <v>0</v>
      </c>
      <c r="Y84" s="307">
        <f>SUMIF($C$10:$C$71,$C84,Y$10:Y$71)</f>
        <v>7000</v>
      </c>
      <c r="AA84" s="310">
        <f t="shared" si="19"/>
        <v>0</v>
      </c>
      <c r="AB84" s="307">
        <f t="shared" si="17"/>
        <v>0</v>
      </c>
      <c r="AC84" s="310">
        <f t="shared" si="20"/>
        <v>0</v>
      </c>
      <c r="AD84" s="307">
        <f t="shared" si="18"/>
        <v>0</v>
      </c>
      <c r="AE84" s="307">
        <f t="shared" si="18"/>
        <v>0</v>
      </c>
    </row>
  </sheetData>
  <autoFilter ref="B8:AE65" xr:uid="{00000000-0009-0000-0000-000015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X11:X12 X14 X16:X17 X19:X25 X27 X29:X32 X34:X37 X40:X60 X63:X66 X71 S40:S71" xr:uid="{00000000-0002-0000-1500-000000000000}">
      <formula1>P11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AE72"/>
  <sheetViews>
    <sheetView topLeftCell="B1" zoomScale="55" zoomScaleNormal="55" workbookViewId="0">
      <pane xSplit="9" ySplit="8" topLeftCell="K51" activePane="bottomRight" state="frozen"/>
      <selection activeCell="E57" sqref="E57"/>
      <selection pane="topRight" activeCell="E57" sqref="E57"/>
      <selection pane="bottomLeft" activeCell="E57" sqref="E57"/>
      <selection pane="bottomRight" activeCell="AB63" sqref="AB63"/>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1406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s>
  <sheetData>
    <row r="1" spans="1:31" s="188" customFormat="1" x14ac:dyDescent="0.25">
      <c r="B1" s="188" t="str">
        <f>'Valuation Summary'!A1</f>
        <v>Mulalley &amp; Co Ltd</v>
      </c>
    </row>
    <row r="2" spans="1:31" s="188" customFormat="1" x14ac:dyDescent="0.25"/>
    <row r="3" spans="1:31" s="188" customFormat="1" x14ac:dyDescent="0.25">
      <c r="B3" s="188" t="str">
        <f>'Valuation Summary'!A3</f>
        <v>Camden Better Homes - NW5 Blocks</v>
      </c>
    </row>
    <row r="4" spans="1:31" s="188" customFormat="1" x14ac:dyDescent="0.25"/>
    <row r="5" spans="1:31" s="188" customFormat="1" x14ac:dyDescent="0.25">
      <c r="B5" s="188" t="s">
        <v>607</v>
      </c>
    </row>
    <row r="6" spans="1:31" s="188" customFormat="1" ht="16.5" thickBot="1" x14ac:dyDescent="0.3">
      <c r="B6" s="189"/>
      <c r="C6" s="190"/>
      <c r="D6" s="191"/>
      <c r="E6" s="190"/>
      <c r="F6" s="191"/>
      <c r="G6" s="191"/>
      <c r="H6" s="192"/>
      <c r="I6" s="191"/>
      <c r="J6" s="193"/>
      <c r="K6" s="191"/>
      <c r="L6" s="194"/>
      <c r="M6" s="193"/>
      <c r="N6" s="194"/>
      <c r="O6" s="195"/>
      <c r="P6" s="196"/>
      <c r="Q6" s="197"/>
      <c r="R6" s="193"/>
      <c r="S6" s="193"/>
      <c r="T6" s="193"/>
    </row>
    <row r="7" spans="1:31"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row>
    <row r="8" spans="1:31" s="272" customFormat="1" ht="75.75" thickBot="1" x14ac:dyDescent="0.3">
      <c r="A8" s="264" t="s">
        <v>377</v>
      </c>
      <c r="B8" s="265" t="s">
        <v>469</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1"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1" ht="15.75" thickBot="1" x14ac:dyDescent="0.3">
      <c r="A10" s="29" t="s">
        <v>429</v>
      </c>
      <c r="B10" s="2" t="s">
        <v>469</v>
      </c>
      <c r="C10" s="3" t="s">
        <v>372</v>
      </c>
      <c r="D10" s="4" t="s">
        <v>378</v>
      </c>
      <c r="E10" s="5"/>
      <c r="F10" s="29"/>
      <c r="G10" s="29"/>
      <c r="H10" s="7"/>
      <c r="I10" s="29"/>
      <c r="J10" s="8"/>
      <c r="K10" s="8"/>
      <c r="L10" s="8"/>
      <c r="M10" s="8"/>
      <c r="N10" s="8"/>
      <c r="O10" s="18"/>
      <c r="P10" s="16"/>
      <c r="Q10" s="37"/>
      <c r="R10" s="37"/>
      <c r="S10" s="37"/>
      <c r="T10" s="37"/>
      <c r="AA10" s="75"/>
      <c r="AB10" s="75"/>
      <c r="AC10" s="75"/>
      <c r="AD10" s="75"/>
    </row>
    <row r="11" spans="1:31" ht="90.75" thickBot="1" x14ac:dyDescent="0.3">
      <c r="A11" s="29"/>
      <c r="B11" s="2" t="s">
        <v>469</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9" t="s">
        <v>139</v>
      </c>
      <c r="W11" s="38">
        <v>0</v>
      </c>
      <c r="X11" s="40">
        <v>0</v>
      </c>
      <c r="Y11" s="70">
        <f>W11*X11</f>
        <v>0</v>
      </c>
      <c r="Z11" s="18"/>
      <c r="AA11" s="76">
        <v>0</v>
      </c>
      <c r="AB11" s="77">
        <f>Y11*AA11</f>
        <v>0</v>
      </c>
      <c r="AC11" s="78">
        <v>0</v>
      </c>
      <c r="AD11" s="79">
        <f>Y11*AC11</f>
        <v>0</v>
      </c>
      <c r="AE11" s="123">
        <f>AB11-AD11</f>
        <v>0</v>
      </c>
    </row>
    <row r="12" spans="1:31" ht="45.75" thickBot="1" x14ac:dyDescent="0.3">
      <c r="A12" s="29"/>
      <c r="B12" s="2" t="s">
        <v>469</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38">
        <v>0</v>
      </c>
      <c r="X12" s="40">
        <v>8.6880000000000006</v>
      </c>
      <c r="Y12" s="70">
        <f t="shared" ref="Y12:Y61" si="0">W12*X12</f>
        <v>0</v>
      </c>
      <c r="Z12" s="18"/>
      <c r="AA12" s="76">
        <v>0</v>
      </c>
      <c r="AB12" s="77">
        <f t="shared" ref="AB12:AB52" si="1">Y12*AA12</f>
        <v>0</v>
      </c>
      <c r="AC12" s="78">
        <v>0</v>
      </c>
      <c r="AD12" s="79">
        <f t="shared" ref="AD12:AD60" si="2">Y12*AC12</f>
        <v>0</v>
      </c>
      <c r="AE12" s="123">
        <f t="shared" ref="AE12:AE61" si="3">AB12-AD12</f>
        <v>0</v>
      </c>
    </row>
    <row r="13" spans="1:31" ht="15.75" thickBot="1" x14ac:dyDescent="0.3">
      <c r="A13" s="15"/>
      <c r="B13" s="2" t="s">
        <v>469</v>
      </c>
      <c r="C13" s="3" t="s">
        <v>308</v>
      </c>
      <c r="D13" s="4" t="s">
        <v>378</v>
      </c>
      <c r="E13" s="5"/>
      <c r="F13" s="6"/>
      <c r="G13" s="6"/>
      <c r="H13" s="7"/>
      <c r="I13" s="6"/>
      <c r="J13" s="8"/>
      <c r="K13" s="9"/>
      <c r="L13" s="38"/>
      <c r="M13" s="8"/>
      <c r="N13" s="11"/>
      <c r="O13" s="18"/>
      <c r="P13" s="16"/>
      <c r="Q13" s="37"/>
      <c r="R13" s="37"/>
      <c r="S13" s="37"/>
      <c r="T13" s="37"/>
      <c r="V13" s="9"/>
      <c r="W13" s="38"/>
      <c r="X13" s="37"/>
      <c r="Y13" s="70">
        <f t="shared" si="0"/>
        <v>0</v>
      </c>
      <c r="Z13" s="18"/>
      <c r="AA13" s="76">
        <v>0</v>
      </c>
      <c r="AB13" s="77">
        <f t="shared" si="1"/>
        <v>0</v>
      </c>
      <c r="AC13" s="78">
        <v>0</v>
      </c>
      <c r="AD13" s="79">
        <f t="shared" si="2"/>
        <v>0</v>
      </c>
      <c r="AE13" s="123">
        <f t="shared" si="3"/>
        <v>0</v>
      </c>
    </row>
    <row r="14" spans="1:31" ht="30.75" thickBot="1" x14ac:dyDescent="0.3">
      <c r="A14" s="15"/>
      <c r="B14" s="2" t="s">
        <v>469</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38">
        <v>0</v>
      </c>
      <c r="X14" s="40">
        <v>222.29999999999998</v>
      </c>
      <c r="Y14" s="70">
        <f t="shared" si="0"/>
        <v>0</v>
      </c>
      <c r="Z14" s="18"/>
      <c r="AA14" s="76">
        <v>0</v>
      </c>
      <c r="AB14" s="77">
        <f t="shared" si="1"/>
        <v>0</v>
      </c>
      <c r="AC14" s="78">
        <v>0</v>
      </c>
      <c r="AD14" s="79">
        <f t="shared" si="2"/>
        <v>0</v>
      </c>
      <c r="AE14" s="123">
        <f t="shared" si="3"/>
        <v>0</v>
      </c>
    </row>
    <row r="15" spans="1:31" ht="15.75" thickBot="1" x14ac:dyDescent="0.3">
      <c r="A15" s="15"/>
      <c r="B15" s="2" t="s">
        <v>469</v>
      </c>
      <c r="C15" s="3" t="s">
        <v>285</v>
      </c>
      <c r="D15" s="4" t="s">
        <v>378</v>
      </c>
      <c r="E15" s="5"/>
      <c r="F15" s="6"/>
      <c r="G15" s="6"/>
      <c r="H15" s="7"/>
      <c r="I15" s="6"/>
      <c r="J15" s="8"/>
      <c r="K15" s="9"/>
      <c r="L15" s="38"/>
      <c r="M15" s="8"/>
      <c r="N15" s="11"/>
      <c r="O15" s="18"/>
      <c r="P15" s="16"/>
      <c r="Q15" s="37"/>
      <c r="R15" s="37"/>
      <c r="S15" s="37"/>
      <c r="T15" s="37"/>
      <c r="V15" s="9"/>
      <c r="W15" s="38"/>
      <c r="X15" s="37"/>
      <c r="Y15" s="70"/>
      <c r="Z15" s="18"/>
      <c r="AA15" s="76"/>
      <c r="AB15" s="77"/>
      <c r="AC15" s="78"/>
      <c r="AD15" s="79"/>
      <c r="AE15" s="123">
        <f t="shared" si="3"/>
        <v>0</v>
      </c>
    </row>
    <row r="16" spans="1:31" ht="106.5" thickBot="1" x14ac:dyDescent="0.3">
      <c r="A16" s="15"/>
      <c r="B16" s="2" t="s">
        <v>469</v>
      </c>
      <c r="C16" s="3" t="s">
        <v>285</v>
      </c>
      <c r="D16" s="4" t="s">
        <v>25</v>
      </c>
      <c r="E16" s="5" t="s">
        <v>470</v>
      </c>
      <c r="F16" s="6"/>
      <c r="G16" s="6"/>
      <c r="H16" s="7">
        <v>5.3879999999999999</v>
      </c>
      <c r="I16" s="6"/>
      <c r="J16" s="8" t="s">
        <v>379</v>
      </c>
      <c r="K16" s="9" t="s">
        <v>380</v>
      </c>
      <c r="L16" s="38">
        <v>1</v>
      </c>
      <c r="M16" s="10">
        <v>900</v>
      </c>
      <c r="N16" s="11">
        <v>900</v>
      </c>
      <c r="O16" s="18"/>
      <c r="P16" s="12" t="e">
        <v>#VALUE!</v>
      </c>
      <c r="Q16" s="13">
        <f>IF(J16="PROV SUM",N16,L16*P16)</f>
        <v>900</v>
      </c>
      <c r="R16" s="39" t="s">
        <v>381</v>
      </c>
      <c r="S16" s="40" t="s">
        <v>381</v>
      </c>
      <c r="T16" s="13">
        <f>IF(J16="SC024",N16,IF(ISERROR(S16),"",IF(J16="PROV SUM",N16,L16*S16)))</f>
        <v>900</v>
      </c>
      <c r="V16" s="9" t="s">
        <v>380</v>
      </c>
      <c r="W16" s="38">
        <v>0</v>
      </c>
      <c r="X16" s="40">
        <v>900</v>
      </c>
      <c r="Y16" s="70">
        <f t="shared" si="0"/>
        <v>0</v>
      </c>
      <c r="Z16" s="18"/>
      <c r="AA16" s="76">
        <v>0</v>
      </c>
      <c r="AB16" s="77">
        <f t="shared" si="1"/>
        <v>0</v>
      </c>
      <c r="AC16" s="78">
        <v>0</v>
      </c>
      <c r="AD16" s="79">
        <f t="shared" si="2"/>
        <v>0</v>
      </c>
      <c r="AE16" s="123">
        <f>AB16-AD16</f>
        <v>0</v>
      </c>
    </row>
    <row r="17" spans="1:31" ht="61.5" thickBot="1" x14ac:dyDescent="0.3">
      <c r="A17" s="15"/>
      <c r="B17" s="2" t="s">
        <v>469</v>
      </c>
      <c r="C17" s="3" t="s">
        <v>285</v>
      </c>
      <c r="D17" s="4" t="s">
        <v>25</v>
      </c>
      <c r="E17" s="5" t="s">
        <v>471</v>
      </c>
      <c r="F17" s="6"/>
      <c r="G17" s="6"/>
      <c r="H17" s="7">
        <v>5.3890000000000002</v>
      </c>
      <c r="I17" s="6"/>
      <c r="J17" s="8" t="s">
        <v>379</v>
      </c>
      <c r="K17" s="9" t="s">
        <v>380</v>
      </c>
      <c r="L17" s="38">
        <v>1</v>
      </c>
      <c r="M17" s="10">
        <v>500</v>
      </c>
      <c r="N17" s="11">
        <v>500</v>
      </c>
      <c r="O17" s="18"/>
      <c r="P17" s="12" t="e">
        <v>#VALUE!</v>
      </c>
      <c r="Q17" s="13">
        <f>IF(J17="PROV SUM",N17,L17*P17)</f>
        <v>500</v>
      </c>
      <c r="R17" s="39" t="s">
        <v>381</v>
      </c>
      <c r="S17" s="40" t="s">
        <v>381</v>
      </c>
      <c r="T17" s="13">
        <f>IF(J17="SC024",N17,IF(ISERROR(S17),"",IF(J17="PROV SUM",N17,L17*S17)))</f>
        <v>500</v>
      </c>
      <c r="V17" s="9" t="s">
        <v>380</v>
      </c>
      <c r="W17" s="38">
        <v>0</v>
      </c>
      <c r="X17" s="40">
        <v>500</v>
      </c>
      <c r="Y17" s="70">
        <f t="shared" si="0"/>
        <v>0</v>
      </c>
      <c r="Z17" s="18"/>
      <c r="AA17" s="76">
        <v>0</v>
      </c>
      <c r="AB17" s="77">
        <f t="shared" si="1"/>
        <v>0</v>
      </c>
      <c r="AC17" s="78">
        <v>0</v>
      </c>
      <c r="AD17" s="79">
        <f t="shared" si="2"/>
        <v>0</v>
      </c>
      <c r="AE17" s="123">
        <f t="shared" si="3"/>
        <v>0</v>
      </c>
    </row>
    <row r="18" spans="1:31" ht="15.75" thickBot="1" x14ac:dyDescent="0.3">
      <c r="A18" s="15"/>
      <c r="B18" s="2" t="s">
        <v>469</v>
      </c>
      <c r="C18" s="41" t="s">
        <v>189</v>
      </c>
      <c r="D18" s="4" t="s">
        <v>378</v>
      </c>
      <c r="E18" s="5"/>
      <c r="F18" s="6"/>
      <c r="G18" s="6"/>
      <c r="H18" s="7"/>
      <c r="I18" s="6"/>
      <c r="J18" s="8"/>
      <c r="K18" s="9"/>
      <c r="L18" s="38"/>
      <c r="M18" s="8"/>
      <c r="N18" s="38"/>
      <c r="O18" s="18"/>
      <c r="P18" s="27"/>
      <c r="Q18" s="42"/>
      <c r="R18" s="42"/>
      <c r="S18" s="42"/>
      <c r="T18" s="42"/>
      <c r="V18" s="9"/>
      <c r="W18" s="38"/>
      <c r="X18" s="42"/>
      <c r="Y18" s="70"/>
      <c r="Z18" s="18"/>
      <c r="AA18" s="76"/>
      <c r="AB18" s="77"/>
      <c r="AC18" s="78"/>
      <c r="AD18" s="79"/>
      <c r="AE18" s="123">
        <f t="shared" si="3"/>
        <v>0</v>
      </c>
    </row>
    <row r="19" spans="1:31" ht="30.75" thickBot="1" x14ac:dyDescent="0.3">
      <c r="A19" s="15"/>
      <c r="B19" s="2" t="s">
        <v>469</v>
      </c>
      <c r="C19" s="41" t="s">
        <v>189</v>
      </c>
      <c r="D19" s="4" t="s">
        <v>25</v>
      </c>
      <c r="E19" s="5" t="s">
        <v>337</v>
      </c>
      <c r="F19" s="6"/>
      <c r="G19" s="6"/>
      <c r="H19" s="7">
        <v>6.91</v>
      </c>
      <c r="I19" s="6"/>
      <c r="J19" s="8" t="s">
        <v>338</v>
      </c>
      <c r="K19" s="9" t="s">
        <v>79</v>
      </c>
      <c r="L19" s="38">
        <v>2</v>
      </c>
      <c r="M19" s="10">
        <v>20.13</v>
      </c>
      <c r="N19" s="38">
        <v>40.26</v>
      </c>
      <c r="O19" s="18"/>
      <c r="P19" s="12" t="e">
        <v>#VALUE!</v>
      </c>
      <c r="Q19" s="13" t="e">
        <f t="shared" ref="Q19:Q35" si="4">IF(J19="PROV SUM",N19,L19*P19)</f>
        <v>#VALUE!</v>
      </c>
      <c r="R19" s="39">
        <v>0</v>
      </c>
      <c r="S19" s="40">
        <v>14.594249999999999</v>
      </c>
      <c r="T19" s="13">
        <f t="shared" ref="T19:T35" si="5">IF(J19="SC024",N19,IF(ISERROR(S19),"",IF(J19="PROV SUM",N19,L19*S19)))</f>
        <v>29.188499999999998</v>
      </c>
      <c r="V19" s="9" t="s">
        <v>79</v>
      </c>
      <c r="W19" s="38">
        <v>0</v>
      </c>
      <c r="X19" s="40">
        <v>14.594249999999999</v>
      </c>
      <c r="Y19" s="70">
        <f t="shared" si="0"/>
        <v>0</v>
      </c>
      <c r="Z19" s="18"/>
      <c r="AA19" s="76">
        <v>0</v>
      </c>
      <c r="AB19" s="77">
        <f t="shared" si="1"/>
        <v>0</v>
      </c>
      <c r="AC19" s="78">
        <v>0</v>
      </c>
      <c r="AD19" s="79">
        <f t="shared" si="2"/>
        <v>0</v>
      </c>
      <c r="AE19" s="123">
        <f t="shared" si="3"/>
        <v>0</v>
      </c>
    </row>
    <row r="20" spans="1:31" ht="30.75" thickBot="1" x14ac:dyDescent="0.3">
      <c r="A20" s="15"/>
      <c r="B20" s="2" t="s">
        <v>469</v>
      </c>
      <c r="C20" s="41" t="s">
        <v>189</v>
      </c>
      <c r="D20" s="4" t="s">
        <v>25</v>
      </c>
      <c r="E20" s="5" t="s">
        <v>227</v>
      </c>
      <c r="F20" s="6"/>
      <c r="G20" s="6"/>
      <c r="H20" s="7">
        <v>6.1940000000000301</v>
      </c>
      <c r="I20" s="6"/>
      <c r="J20" s="8" t="s">
        <v>228</v>
      </c>
      <c r="K20" s="9" t="s">
        <v>79</v>
      </c>
      <c r="L20" s="38">
        <v>60</v>
      </c>
      <c r="M20" s="10">
        <v>7.02</v>
      </c>
      <c r="N20" s="38">
        <v>421.2</v>
      </c>
      <c r="O20" s="18"/>
      <c r="P20" s="12" t="e">
        <v>#VALUE!</v>
      </c>
      <c r="Q20" s="13" t="e">
        <f t="shared" si="4"/>
        <v>#VALUE!</v>
      </c>
      <c r="R20" s="39">
        <v>0</v>
      </c>
      <c r="S20" s="40">
        <v>5.9669999999999996</v>
      </c>
      <c r="T20" s="13">
        <f t="shared" si="5"/>
        <v>358.02</v>
      </c>
      <c r="V20" s="9" t="s">
        <v>79</v>
      </c>
      <c r="W20" s="38">
        <v>0</v>
      </c>
      <c r="X20" s="40">
        <v>5.9669999999999996</v>
      </c>
      <c r="Y20" s="70">
        <f t="shared" si="0"/>
        <v>0</v>
      </c>
      <c r="Z20" s="18"/>
      <c r="AA20" s="76">
        <v>0</v>
      </c>
      <c r="AB20" s="77">
        <f t="shared" si="1"/>
        <v>0</v>
      </c>
      <c r="AC20" s="78">
        <v>0</v>
      </c>
      <c r="AD20" s="79">
        <f t="shared" si="2"/>
        <v>0</v>
      </c>
      <c r="AE20" s="123">
        <f t="shared" si="3"/>
        <v>0</v>
      </c>
    </row>
    <row r="21" spans="1:31" ht="45.75" thickBot="1" x14ac:dyDescent="0.3">
      <c r="A21" s="15"/>
      <c r="B21" s="2" t="s">
        <v>469</v>
      </c>
      <c r="C21" s="41" t="s">
        <v>189</v>
      </c>
      <c r="D21" s="4" t="s">
        <v>25</v>
      </c>
      <c r="E21" s="5" t="s">
        <v>236</v>
      </c>
      <c r="F21" s="6"/>
      <c r="G21" s="6"/>
      <c r="H21" s="7">
        <v>6.2140000000000404</v>
      </c>
      <c r="I21" s="6"/>
      <c r="J21" s="8" t="s">
        <v>237</v>
      </c>
      <c r="K21" s="9" t="s">
        <v>139</v>
      </c>
      <c r="L21" s="38">
        <v>1</v>
      </c>
      <c r="M21" s="10">
        <v>16.98</v>
      </c>
      <c r="N21" s="38">
        <v>16.98</v>
      </c>
      <c r="O21" s="18"/>
      <c r="P21" s="12" t="e">
        <v>#VALUE!</v>
      </c>
      <c r="Q21" s="13" t="e">
        <f t="shared" si="4"/>
        <v>#VALUE!</v>
      </c>
      <c r="R21" s="39">
        <v>0</v>
      </c>
      <c r="S21" s="40">
        <v>14.433</v>
      </c>
      <c r="T21" s="13">
        <f t="shared" si="5"/>
        <v>14.433</v>
      </c>
      <c r="V21" s="9" t="s">
        <v>139</v>
      </c>
      <c r="W21" s="38">
        <v>0</v>
      </c>
      <c r="X21" s="40">
        <v>14.433</v>
      </c>
      <c r="Y21" s="70">
        <f t="shared" si="0"/>
        <v>0</v>
      </c>
      <c r="Z21" s="18"/>
      <c r="AA21" s="76">
        <v>0</v>
      </c>
      <c r="AB21" s="77">
        <f t="shared" si="1"/>
        <v>0</v>
      </c>
      <c r="AC21" s="78">
        <v>0</v>
      </c>
      <c r="AD21" s="79">
        <f t="shared" si="2"/>
        <v>0</v>
      </c>
      <c r="AE21" s="123">
        <f t="shared" si="3"/>
        <v>0</v>
      </c>
    </row>
    <row r="22" spans="1:31" ht="45.75" thickBot="1" x14ac:dyDescent="0.3">
      <c r="A22" s="15"/>
      <c r="B22" s="2" t="s">
        <v>469</v>
      </c>
      <c r="C22" s="41" t="s">
        <v>189</v>
      </c>
      <c r="D22" s="4" t="s">
        <v>25</v>
      </c>
      <c r="E22" s="5" t="s">
        <v>238</v>
      </c>
      <c r="F22" s="6"/>
      <c r="G22" s="6"/>
      <c r="H22" s="7">
        <v>6.2150000000000398</v>
      </c>
      <c r="I22" s="6"/>
      <c r="J22" s="8" t="s">
        <v>239</v>
      </c>
      <c r="K22" s="9" t="s">
        <v>79</v>
      </c>
      <c r="L22" s="38">
        <v>1</v>
      </c>
      <c r="M22" s="10">
        <v>16.079999999999998</v>
      </c>
      <c r="N22" s="38">
        <v>16.079999999999998</v>
      </c>
      <c r="O22" s="18"/>
      <c r="P22" s="12" t="e">
        <v>#VALUE!</v>
      </c>
      <c r="Q22" s="13" t="e">
        <f t="shared" si="4"/>
        <v>#VALUE!</v>
      </c>
      <c r="R22" s="39">
        <v>0</v>
      </c>
      <c r="S22" s="40">
        <v>13.667999999999997</v>
      </c>
      <c r="T22" s="13">
        <f t="shared" si="5"/>
        <v>13.667999999999997</v>
      </c>
      <c r="V22" s="9" t="s">
        <v>79</v>
      </c>
      <c r="W22" s="38">
        <v>0</v>
      </c>
      <c r="X22" s="40">
        <v>13.667999999999997</v>
      </c>
      <c r="Y22" s="70">
        <f t="shared" si="0"/>
        <v>0</v>
      </c>
      <c r="Z22" s="18"/>
      <c r="AA22" s="76">
        <v>0</v>
      </c>
      <c r="AB22" s="77">
        <f t="shared" si="1"/>
        <v>0</v>
      </c>
      <c r="AC22" s="78">
        <v>0</v>
      </c>
      <c r="AD22" s="79">
        <f t="shared" si="2"/>
        <v>0</v>
      </c>
      <c r="AE22" s="123">
        <f t="shared" si="3"/>
        <v>0</v>
      </c>
    </row>
    <row r="23" spans="1:31" ht="45.75" thickBot="1" x14ac:dyDescent="0.3">
      <c r="A23" s="15"/>
      <c r="B23" s="2" t="s">
        <v>469</v>
      </c>
      <c r="C23" s="41" t="s">
        <v>189</v>
      </c>
      <c r="D23" s="4" t="s">
        <v>25</v>
      </c>
      <c r="E23" s="5" t="s">
        <v>240</v>
      </c>
      <c r="F23" s="6"/>
      <c r="G23" s="6"/>
      <c r="H23" s="7">
        <v>6.2180000000000399</v>
      </c>
      <c r="I23" s="6"/>
      <c r="J23" s="8" t="s">
        <v>241</v>
      </c>
      <c r="K23" s="9" t="s">
        <v>104</v>
      </c>
      <c r="L23" s="38">
        <v>12</v>
      </c>
      <c r="M23" s="10">
        <v>1.73</v>
      </c>
      <c r="N23" s="38">
        <v>20.76</v>
      </c>
      <c r="O23" s="18"/>
      <c r="P23" s="12" t="e">
        <v>#VALUE!</v>
      </c>
      <c r="Q23" s="13" t="e">
        <f t="shared" si="4"/>
        <v>#VALUE!</v>
      </c>
      <c r="R23" s="39">
        <v>0</v>
      </c>
      <c r="S23" s="40">
        <v>1.4704999999999999</v>
      </c>
      <c r="T23" s="13">
        <f t="shared" si="5"/>
        <v>17.646000000000001</v>
      </c>
      <c r="V23" s="9" t="s">
        <v>104</v>
      </c>
      <c r="W23" s="38">
        <v>0</v>
      </c>
      <c r="X23" s="40">
        <v>1.4704999999999999</v>
      </c>
      <c r="Y23" s="70">
        <f t="shared" si="0"/>
        <v>0</v>
      </c>
      <c r="Z23" s="18"/>
      <c r="AA23" s="76">
        <v>0</v>
      </c>
      <c r="AB23" s="77">
        <f t="shared" si="1"/>
        <v>0</v>
      </c>
      <c r="AC23" s="78">
        <v>0</v>
      </c>
      <c r="AD23" s="79">
        <f t="shared" si="2"/>
        <v>0</v>
      </c>
      <c r="AE23" s="123">
        <f t="shared" si="3"/>
        <v>0</v>
      </c>
    </row>
    <row r="24" spans="1:31" ht="30.75" thickBot="1" x14ac:dyDescent="0.3">
      <c r="A24" s="15"/>
      <c r="B24" s="2" t="s">
        <v>469</v>
      </c>
      <c r="C24" s="41" t="s">
        <v>189</v>
      </c>
      <c r="D24" s="4" t="s">
        <v>25</v>
      </c>
      <c r="E24" s="5" t="s">
        <v>411</v>
      </c>
      <c r="F24" s="6"/>
      <c r="G24" s="6"/>
      <c r="H24" s="7">
        <v>6.2360000000000504</v>
      </c>
      <c r="I24" s="6"/>
      <c r="J24" s="8" t="s">
        <v>251</v>
      </c>
      <c r="K24" s="9" t="s">
        <v>79</v>
      </c>
      <c r="L24" s="38">
        <v>18</v>
      </c>
      <c r="M24" s="10">
        <v>25.87</v>
      </c>
      <c r="N24" s="38">
        <v>465.66</v>
      </c>
      <c r="O24" s="18"/>
      <c r="P24" s="12" t="e">
        <v>#VALUE!</v>
      </c>
      <c r="Q24" s="13" t="e">
        <f t="shared" si="4"/>
        <v>#VALUE!</v>
      </c>
      <c r="R24" s="39">
        <v>0</v>
      </c>
      <c r="S24" s="40">
        <v>21.9895</v>
      </c>
      <c r="T24" s="13">
        <f t="shared" si="5"/>
        <v>395.81099999999998</v>
      </c>
      <c r="V24" s="9" t="s">
        <v>79</v>
      </c>
      <c r="W24" s="38">
        <v>0</v>
      </c>
      <c r="X24" s="40">
        <v>21.9895</v>
      </c>
      <c r="Y24" s="70">
        <f t="shared" si="0"/>
        <v>0</v>
      </c>
      <c r="Z24" s="18"/>
      <c r="AA24" s="76">
        <v>0</v>
      </c>
      <c r="AB24" s="77">
        <f t="shared" si="1"/>
        <v>0</v>
      </c>
      <c r="AC24" s="78">
        <v>0</v>
      </c>
      <c r="AD24" s="79">
        <f t="shared" si="2"/>
        <v>0</v>
      </c>
      <c r="AE24" s="123">
        <f t="shared" si="3"/>
        <v>0</v>
      </c>
    </row>
    <row r="25" spans="1:31" ht="30.75" thickBot="1" x14ac:dyDescent="0.3">
      <c r="A25" s="15"/>
      <c r="B25" s="2" t="s">
        <v>469</v>
      </c>
      <c r="C25" s="41" t="s">
        <v>189</v>
      </c>
      <c r="D25" s="4" t="s">
        <v>25</v>
      </c>
      <c r="E25" s="5" t="s">
        <v>412</v>
      </c>
      <c r="F25" s="6"/>
      <c r="G25" s="6"/>
      <c r="H25" s="7">
        <v>6.2370000000000498</v>
      </c>
      <c r="I25" s="6"/>
      <c r="J25" s="8" t="s">
        <v>253</v>
      </c>
      <c r="K25" s="9" t="s">
        <v>104</v>
      </c>
      <c r="L25" s="38">
        <v>6</v>
      </c>
      <c r="M25" s="10">
        <v>6.28</v>
      </c>
      <c r="N25" s="38">
        <v>37.68</v>
      </c>
      <c r="O25" s="18"/>
      <c r="P25" s="12" t="e">
        <v>#VALUE!</v>
      </c>
      <c r="Q25" s="13" t="e">
        <f t="shared" si="4"/>
        <v>#VALUE!</v>
      </c>
      <c r="R25" s="39">
        <v>0</v>
      </c>
      <c r="S25" s="40">
        <v>5.3380000000000001</v>
      </c>
      <c r="T25" s="13">
        <f t="shared" si="5"/>
        <v>32.027999999999999</v>
      </c>
      <c r="V25" s="9" t="s">
        <v>104</v>
      </c>
      <c r="W25" s="38">
        <v>0</v>
      </c>
      <c r="X25" s="40">
        <v>5.3380000000000001</v>
      </c>
      <c r="Y25" s="70">
        <f t="shared" si="0"/>
        <v>0</v>
      </c>
      <c r="Z25" s="18"/>
      <c r="AA25" s="76">
        <v>0</v>
      </c>
      <c r="AB25" s="77">
        <f t="shared" si="1"/>
        <v>0</v>
      </c>
      <c r="AC25" s="78">
        <v>0</v>
      </c>
      <c r="AD25" s="79">
        <f t="shared" si="2"/>
        <v>0</v>
      </c>
      <c r="AE25" s="123">
        <f t="shared" si="3"/>
        <v>0</v>
      </c>
    </row>
    <row r="26" spans="1:31" ht="45.75" thickBot="1" x14ac:dyDescent="0.3">
      <c r="A26" s="15"/>
      <c r="B26" s="2" t="s">
        <v>469</v>
      </c>
      <c r="C26" s="41" t="s">
        <v>189</v>
      </c>
      <c r="D26" s="4" t="s">
        <v>25</v>
      </c>
      <c r="E26" s="5" t="s">
        <v>413</v>
      </c>
      <c r="F26" s="6"/>
      <c r="G26" s="6"/>
      <c r="H26" s="7">
        <v>6.2380000000000502</v>
      </c>
      <c r="I26" s="6"/>
      <c r="J26" s="8" t="s">
        <v>255</v>
      </c>
      <c r="K26" s="9" t="s">
        <v>139</v>
      </c>
      <c r="L26" s="38">
        <v>1</v>
      </c>
      <c r="M26" s="10">
        <v>20.71</v>
      </c>
      <c r="N26" s="38">
        <v>20.71</v>
      </c>
      <c r="O26" s="18"/>
      <c r="P26" s="12" t="e">
        <v>#VALUE!</v>
      </c>
      <c r="Q26" s="13" t="e">
        <f t="shared" si="4"/>
        <v>#VALUE!</v>
      </c>
      <c r="R26" s="39">
        <v>0</v>
      </c>
      <c r="S26" s="40">
        <v>17.6035</v>
      </c>
      <c r="T26" s="13">
        <f t="shared" si="5"/>
        <v>17.6035</v>
      </c>
      <c r="V26" s="9" t="s">
        <v>139</v>
      </c>
      <c r="W26" s="38">
        <v>0</v>
      </c>
      <c r="X26" s="40">
        <v>17.6035</v>
      </c>
      <c r="Y26" s="70">
        <f t="shared" si="0"/>
        <v>0</v>
      </c>
      <c r="Z26" s="18"/>
      <c r="AA26" s="76">
        <v>0</v>
      </c>
      <c r="AB26" s="77">
        <f t="shared" si="1"/>
        <v>0</v>
      </c>
      <c r="AC26" s="78">
        <v>0</v>
      </c>
      <c r="AD26" s="79">
        <f t="shared" si="2"/>
        <v>0</v>
      </c>
      <c r="AE26" s="123">
        <f t="shared" si="3"/>
        <v>0</v>
      </c>
    </row>
    <row r="27" spans="1:31" ht="45.75" thickBot="1" x14ac:dyDescent="0.3">
      <c r="A27" s="15"/>
      <c r="B27" s="2" t="s">
        <v>469</v>
      </c>
      <c r="C27" s="41" t="s">
        <v>189</v>
      </c>
      <c r="D27" s="4" t="s">
        <v>25</v>
      </c>
      <c r="E27" s="5" t="s">
        <v>414</v>
      </c>
      <c r="F27" s="6"/>
      <c r="G27" s="6"/>
      <c r="H27" s="7">
        <v>6.2600000000000504</v>
      </c>
      <c r="I27" s="6"/>
      <c r="J27" s="8" t="s">
        <v>268</v>
      </c>
      <c r="K27" s="9" t="s">
        <v>104</v>
      </c>
      <c r="L27" s="38">
        <v>6</v>
      </c>
      <c r="M27" s="10">
        <v>3.74</v>
      </c>
      <c r="N27" s="38">
        <v>22.44</v>
      </c>
      <c r="O27" s="18"/>
      <c r="P27" s="12" t="e">
        <v>#VALUE!</v>
      </c>
      <c r="Q27" s="13" t="e">
        <f t="shared" si="4"/>
        <v>#VALUE!</v>
      </c>
      <c r="R27" s="39">
        <v>0</v>
      </c>
      <c r="S27" s="40">
        <v>3.1790000000000003</v>
      </c>
      <c r="T27" s="13">
        <f t="shared" si="5"/>
        <v>19.074000000000002</v>
      </c>
      <c r="V27" s="9" t="s">
        <v>104</v>
      </c>
      <c r="W27" s="38">
        <v>0</v>
      </c>
      <c r="X27" s="40">
        <v>3.1790000000000003</v>
      </c>
      <c r="Y27" s="70">
        <f t="shared" si="0"/>
        <v>0</v>
      </c>
      <c r="Z27" s="18"/>
      <c r="AA27" s="76">
        <v>0</v>
      </c>
      <c r="AB27" s="77">
        <f t="shared" si="1"/>
        <v>0</v>
      </c>
      <c r="AC27" s="78">
        <v>0</v>
      </c>
      <c r="AD27" s="79">
        <f t="shared" si="2"/>
        <v>0</v>
      </c>
      <c r="AE27" s="123">
        <f t="shared" si="3"/>
        <v>0</v>
      </c>
    </row>
    <row r="28" spans="1:31" ht="61.5" thickBot="1" x14ac:dyDescent="0.3">
      <c r="A28" s="15"/>
      <c r="B28" s="2" t="s">
        <v>469</v>
      </c>
      <c r="C28" s="41" t="s">
        <v>189</v>
      </c>
      <c r="D28" s="4" t="s">
        <v>25</v>
      </c>
      <c r="E28" s="5" t="s">
        <v>472</v>
      </c>
      <c r="F28" s="6"/>
      <c r="G28" s="6"/>
      <c r="H28" s="7">
        <v>6.399</v>
      </c>
      <c r="I28" s="6"/>
      <c r="J28" s="8" t="s">
        <v>379</v>
      </c>
      <c r="K28" s="9" t="s">
        <v>380</v>
      </c>
      <c r="L28" s="38">
        <v>1</v>
      </c>
      <c r="M28" s="10">
        <v>200</v>
      </c>
      <c r="N28" s="38">
        <v>200</v>
      </c>
      <c r="O28" s="18"/>
      <c r="P28" s="12" t="e">
        <v>#VALUE!</v>
      </c>
      <c r="Q28" s="13">
        <f t="shared" si="4"/>
        <v>200</v>
      </c>
      <c r="R28" s="39" t="s">
        <v>381</v>
      </c>
      <c r="S28" s="40" t="s">
        <v>381</v>
      </c>
      <c r="T28" s="13">
        <f t="shared" si="5"/>
        <v>200</v>
      </c>
      <c r="V28" s="9" t="s">
        <v>380</v>
      </c>
      <c r="W28" s="38">
        <v>0</v>
      </c>
      <c r="X28" s="40">
        <v>200</v>
      </c>
      <c r="Y28" s="70">
        <f t="shared" si="0"/>
        <v>0</v>
      </c>
      <c r="Z28" s="18"/>
      <c r="AA28" s="76">
        <v>0</v>
      </c>
      <c r="AB28" s="77">
        <f t="shared" si="1"/>
        <v>0</v>
      </c>
      <c r="AC28" s="78">
        <v>0</v>
      </c>
      <c r="AD28" s="79">
        <f t="shared" si="2"/>
        <v>0</v>
      </c>
      <c r="AE28" s="123">
        <f t="shared" si="3"/>
        <v>0</v>
      </c>
    </row>
    <row r="29" spans="1:31" ht="31.5" thickBot="1" x14ac:dyDescent="0.3">
      <c r="A29" s="15"/>
      <c r="B29" s="2" t="s">
        <v>469</v>
      </c>
      <c r="C29" s="41" t="s">
        <v>189</v>
      </c>
      <c r="D29" s="4" t="s">
        <v>25</v>
      </c>
      <c r="E29" s="5" t="s">
        <v>473</v>
      </c>
      <c r="F29" s="6"/>
      <c r="G29" s="6"/>
      <c r="H29" s="7">
        <v>6.4</v>
      </c>
      <c r="I29" s="6"/>
      <c r="J29" s="8" t="s">
        <v>379</v>
      </c>
      <c r="K29" s="9" t="s">
        <v>380</v>
      </c>
      <c r="L29" s="38">
        <v>1</v>
      </c>
      <c r="M29" s="10">
        <v>40</v>
      </c>
      <c r="N29" s="38">
        <v>40</v>
      </c>
      <c r="O29" s="18"/>
      <c r="P29" s="12" t="e">
        <v>#VALUE!</v>
      </c>
      <c r="Q29" s="13">
        <f t="shared" si="4"/>
        <v>40</v>
      </c>
      <c r="R29" s="39" t="s">
        <v>381</v>
      </c>
      <c r="S29" s="40" t="s">
        <v>381</v>
      </c>
      <c r="T29" s="13">
        <f t="shared" si="5"/>
        <v>40</v>
      </c>
      <c r="V29" s="9" t="s">
        <v>380</v>
      </c>
      <c r="W29" s="38">
        <v>0</v>
      </c>
      <c r="X29" s="40">
        <v>40</v>
      </c>
      <c r="Y29" s="70">
        <f t="shared" si="0"/>
        <v>0</v>
      </c>
      <c r="Z29" s="18"/>
      <c r="AA29" s="76">
        <v>0</v>
      </c>
      <c r="AB29" s="77">
        <f t="shared" si="1"/>
        <v>0</v>
      </c>
      <c r="AC29" s="78">
        <v>0</v>
      </c>
      <c r="AD29" s="79">
        <f t="shared" si="2"/>
        <v>0</v>
      </c>
      <c r="AE29" s="123">
        <f t="shared" si="3"/>
        <v>0</v>
      </c>
    </row>
    <row r="30" spans="1:31" ht="46.5" thickBot="1" x14ac:dyDescent="0.3">
      <c r="A30" s="15"/>
      <c r="B30" s="2" t="s">
        <v>469</v>
      </c>
      <c r="C30" s="41" t="s">
        <v>189</v>
      </c>
      <c r="D30" s="4" t="s">
        <v>25</v>
      </c>
      <c r="E30" s="5" t="s">
        <v>474</v>
      </c>
      <c r="F30" s="6"/>
      <c r="G30" s="6"/>
      <c r="H30" s="7">
        <v>6.4009999999999998</v>
      </c>
      <c r="I30" s="6"/>
      <c r="J30" s="8" t="s">
        <v>379</v>
      </c>
      <c r="K30" s="9" t="s">
        <v>380</v>
      </c>
      <c r="L30" s="38">
        <v>1</v>
      </c>
      <c r="M30" s="10">
        <v>100</v>
      </c>
      <c r="N30" s="38">
        <v>100</v>
      </c>
      <c r="O30" s="18"/>
      <c r="P30" s="12" t="e">
        <v>#VALUE!</v>
      </c>
      <c r="Q30" s="13">
        <f t="shared" si="4"/>
        <v>100</v>
      </c>
      <c r="R30" s="39" t="s">
        <v>381</v>
      </c>
      <c r="S30" s="40" t="s">
        <v>381</v>
      </c>
      <c r="T30" s="13">
        <f t="shared" si="5"/>
        <v>100</v>
      </c>
      <c r="V30" s="9" t="s">
        <v>380</v>
      </c>
      <c r="W30" s="38">
        <v>0</v>
      </c>
      <c r="X30" s="40">
        <v>100</v>
      </c>
      <c r="Y30" s="70">
        <f t="shared" si="0"/>
        <v>0</v>
      </c>
      <c r="Z30" s="18"/>
      <c r="AA30" s="76">
        <v>0</v>
      </c>
      <c r="AB30" s="77">
        <f t="shared" si="1"/>
        <v>0</v>
      </c>
      <c r="AC30" s="78">
        <v>0</v>
      </c>
      <c r="AD30" s="79">
        <f t="shared" si="2"/>
        <v>0</v>
      </c>
      <c r="AE30" s="123">
        <f t="shared" si="3"/>
        <v>0</v>
      </c>
    </row>
    <row r="31" spans="1:31" ht="46.5" thickBot="1" x14ac:dyDescent="0.3">
      <c r="A31" s="15"/>
      <c r="B31" s="2" t="s">
        <v>469</v>
      </c>
      <c r="C31" s="41" t="s">
        <v>189</v>
      </c>
      <c r="D31" s="4" t="s">
        <v>25</v>
      </c>
      <c r="E31" s="5" t="s">
        <v>475</v>
      </c>
      <c r="F31" s="6"/>
      <c r="G31" s="6"/>
      <c r="H31" s="7">
        <v>6.4020000000000001</v>
      </c>
      <c r="I31" s="6"/>
      <c r="J31" s="8" t="s">
        <v>379</v>
      </c>
      <c r="K31" s="9" t="s">
        <v>380</v>
      </c>
      <c r="L31" s="38">
        <v>1</v>
      </c>
      <c r="M31" s="10">
        <v>20</v>
      </c>
      <c r="N31" s="38">
        <v>20</v>
      </c>
      <c r="O31" s="18"/>
      <c r="P31" s="12" t="e">
        <v>#VALUE!</v>
      </c>
      <c r="Q31" s="13">
        <f t="shared" si="4"/>
        <v>20</v>
      </c>
      <c r="R31" s="39" t="s">
        <v>381</v>
      </c>
      <c r="S31" s="40" t="s">
        <v>381</v>
      </c>
      <c r="T31" s="13">
        <f t="shared" si="5"/>
        <v>20</v>
      </c>
      <c r="V31" s="9" t="s">
        <v>380</v>
      </c>
      <c r="W31" s="38">
        <v>0</v>
      </c>
      <c r="X31" s="40">
        <v>20</v>
      </c>
      <c r="Y31" s="70">
        <f t="shared" si="0"/>
        <v>0</v>
      </c>
      <c r="Z31" s="18"/>
      <c r="AA31" s="76">
        <v>0</v>
      </c>
      <c r="AB31" s="77">
        <f t="shared" si="1"/>
        <v>0</v>
      </c>
      <c r="AC31" s="78">
        <v>0</v>
      </c>
      <c r="AD31" s="79">
        <f t="shared" si="2"/>
        <v>0</v>
      </c>
      <c r="AE31" s="123">
        <f t="shared" si="3"/>
        <v>0</v>
      </c>
    </row>
    <row r="32" spans="1:31" ht="46.5" thickBot="1" x14ac:dyDescent="0.3">
      <c r="A32" s="15"/>
      <c r="B32" s="2" t="s">
        <v>469</v>
      </c>
      <c r="C32" s="41" t="s">
        <v>189</v>
      </c>
      <c r="D32" s="4" t="s">
        <v>25</v>
      </c>
      <c r="E32" s="5" t="s">
        <v>476</v>
      </c>
      <c r="F32" s="6"/>
      <c r="G32" s="6"/>
      <c r="H32" s="7">
        <v>6.4029999999999996</v>
      </c>
      <c r="I32" s="6"/>
      <c r="J32" s="8" t="s">
        <v>379</v>
      </c>
      <c r="K32" s="9" t="s">
        <v>380</v>
      </c>
      <c r="L32" s="38">
        <v>1</v>
      </c>
      <c r="M32" s="10">
        <v>400</v>
      </c>
      <c r="N32" s="38">
        <v>400</v>
      </c>
      <c r="O32" s="18"/>
      <c r="P32" s="12" t="e">
        <v>#VALUE!</v>
      </c>
      <c r="Q32" s="13">
        <f t="shared" si="4"/>
        <v>400</v>
      </c>
      <c r="R32" s="39" t="s">
        <v>381</v>
      </c>
      <c r="S32" s="40" t="s">
        <v>381</v>
      </c>
      <c r="T32" s="13">
        <f t="shared" si="5"/>
        <v>400</v>
      </c>
      <c r="V32" s="9" t="s">
        <v>380</v>
      </c>
      <c r="W32" s="38">
        <v>0</v>
      </c>
      <c r="X32" s="40">
        <v>400</v>
      </c>
      <c r="Y32" s="70">
        <f t="shared" si="0"/>
        <v>0</v>
      </c>
      <c r="Z32" s="18"/>
      <c r="AA32" s="76">
        <v>0</v>
      </c>
      <c r="AB32" s="77">
        <f t="shared" si="1"/>
        <v>0</v>
      </c>
      <c r="AC32" s="78">
        <v>0</v>
      </c>
      <c r="AD32" s="79">
        <f t="shared" si="2"/>
        <v>0</v>
      </c>
      <c r="AE32" s="123">
        <f t="shared" si="3"/>
        <v>0</v>
      </c>
    </row>
    <row r="33" spans="1:31" ht="46.5" thickBot="1" x14ac:dyDescent="0.3">
      <c r="A33" s="15"/>
      <c r="B33" s="2" t="s">
        <v>469</v>
      </c>
      <c r="C33" s="41" t="s">
        <v>189</v>
      </c>
      <c r="D33" s="4" t="s">
        <v>25</v>
      </c>
      <c r="E33" s="5" t="s">
        <v>477</v>
      </c>
      <c r="F33" s="6"/>
      <c r="G33" s="6"/>
      <c r="H33" s="7">
        <v>6.4039999999999999</v>
      </c>
      <c r="I33" s="6"/>
      <c r="J33" s="8" t="s">
        <v>379</v>
      </c>
      <c r="K33" s="9" t="s">
        <v>380</v>
      </c>
      <c r="L33" s="38">
        <v>1</v>
      </c>
      <c r="M33" s="10">
        <v>70</v>
      </c>
      <c r="N33" s="38">
        <v>70</v>
      </c>
      <c r="O33" s="18"/>
      <c r="P33" s="12" t="e">
        <v>#VALUE!</v>
      </c>
      <c r="Q33" s="13">
        <f t="shared" si="4"/>
        <v>70</v>
      </c>
      <c r="R33" s="39" t="s">
        <v>381</v>
      </c>
      <c r="S33" s="40" t="s">
        <v>381</v>
      </c>
      <c r="T33" s="13">
        <f t="shared" si="5"/>
        <v>70</v>
      </c>
      <c r="V33" s="9" t="s">
        <v>380</v>
      </c>
      <c r="W33" s="38">
        <v>0</v>
      </c>
      <c r="X33" s="40">
        <v>70</v>
      </c>
      <c r="Y33" s="70">
        <f t="shared" si="0"/>
        <v>0</v>
      </c>
      <c r="Z33" s="18"/>
      <c r="AA33" s="76">
        <v>0</v>
      </c>
      <c r="AB33" s="77">
        <f t="shared" si="1"/>
        <v>0</v>
      </c>
      <c r="AC33" s="78">
        <v>0</v>
      </c>
      <c r="AD33" s="79">
        <f t="shared" si="2"/>
        <v>0</v>
      </c>
      <c r="AE33" s="123">
        <f t="shared" si="3"/>
        <v>0</v>
      </c>
    </row>
    <row r="34" spans="1:31" ht="46.5" thickBot="1" x14ac:dyDescent="0.3">
      <c r="A34" s="15"/>
      <c r="B34" s="2" t="s">
        <v>469</v>
      </c>
      <c r="C34" s="41" t="s">
        <v>189</v>
      </c>
      <c r="D34" s="4" t="s">
        <v>25</v>
      </c>
      <c r="E34" s="5" t="s">
        <v>478</v>
      </c>
      <c r="F34" s="6"/>
      <c r="G34" s="6"/>
      <c r="H34" s="7">
        <v>6.4050000000000002</v>
      </c>
      <c r="I34" s="6"/>
      <c r="J34" s="8" t="s">
        <v>379</v>
      </c>
      <c r="K34" s="9" t="s">
        <v>380</v>
      </c>
      <c r="L34" s="38">
        <v>1</v>
      </c>
      <c r="M34" s="10">
        <v>40</v>
      </c>
      <c r="N34" s="38">
        <v>40</v>
      </c>
      <c r="O34" s="18"/>
      <c r="P34" s="12" t="e">
        <v>#VALUE!</v>
      </c>
      <c r="Q34" s="13">
        <f t="shared" si="4"/>
        <v>40</v>
      </c>
      <c r="R34" s="39" t="s">
        <v>381</v>
      </c>
      <c r="S34" s="40" t="s">
        <v>381</v>
      </c>
      <c r="T34" s="13">
        <f t="shared" si="5"/>
        <v>40</v>
      </c>
      <c r="V34" s="9" t="s">
        <v>380</v>
      </c>
      <c r="W34" s="38">
        <v>0</v>
      </c>
      <c r="X34" s="40">
        <v>40</v>
      </c>
      <c r="Y34" s="70">
        <f t="shared" si="0"/>
        <v>0</v>
      </c>
      <c r="Z34" s="18"/>
      <c r="AA34" s="76">
        <v>0</v>
      </c>
      <c r="AB34" s="77">
        <f t="shared" si="1"/>
        <v>0</v>
      </c>
      <c r="AC34" s="78">
        <v>0</v>
      </c>
      <c r="AD34" s="79">
        <f t="shared" si="2"/>
        <v>0</v>
      </c>
      <c r="AE34" s="123">
        <f t="shared" si="3"/>
        <v>0</v>
      </c>
    </row>
    <row r="35" spans="1:31" ht="46.5" thickBot="1" x14ac:dyDescent="0.3">
      <c r="A35" s="15"/>
      <c r="B35" s="2" t="s">
        <v>469</v>
      </c>
      <c r="C35" s="41" t="s">
        <v>189</v>
      </c>
      <c r="D35" s="4" t="s">
        <v>25</v>
      </c>
      <c r="E35" s="5" t="s">
        <v>479</v>
      </c>
      <c r="F35" s="6"/>
      <c r="G35" s="6"/>
      <c r="H35" s="7">
        <v>6.4059999999999997</v>
      </c>
      <c r="I35" s="6"/>
      <c r="J35" s="8" t="s">
        <v>379</v>
      </c>
      <c r="K35" s="9" t="s">
        <v>380</v>
      </c>
      <c r="L35" s="38">
        <v>1</v>
      </c>
      <c r="M35" s="10">
        <v>20</v>
      </c>
      <c r="N35" s="38">
        <v>20</v>
      </c>
      <c r="O35" s="18"/>
      <c r="P35" s="12" t="e">
        <v>#VALUE!</v>
      </c>
      <c r="Q35" s="13">
        <f t="shared" si="4"/>
        <v>20</v>
      </c>
      <c r="R35" s="39" t="s">
        <v>381</v>
      </c>
      <c r="S35" s="40" t="s">
        <v>381</v>
      </c>
      <c r="T35" s="13">
        <f t="shared" si="5"/>
        <v>20</v>
      </c>
      <c r="V35" s="9" t="s">
        <v>380</v>
      </c>
      <c r="W35" s="38">
        <v>0</v>
      </c>
      <c r="X35" s="40">
        <v>20</v>
      </c>
      <c r="Y35" s="70">
        <f t="shared" si="0"/>
        <v>0</v>
      </c>
      <c r="Z35" s="18"/>
      <c r="AA35" s="76">
        <v>0</v>
      </c>
      <c r="AB35" s="77">
        <f t="shared" si="1"/>
        <v>0</v>
      </c>
      <c r="AC35" s="78">
        <v>0</v>
      </c>
      <c r="AD35" s="79">
        <f t="shared" si="2"/>
        <v>0</v>
      </c>
      <c r="AE35" s="123">
        <f t="shared" si="3"/>
        <v>0</v>
      </c>
    </row>
    <row r="36" spans="1:31" ht="15.75" thickBot="1" x14ac:dyDescent="0.3">
      <c r="A36" s="15"/>
      <c r="B36" s="2" t="s">
        <v>469</v>
      </c>
      <c r="C36" s="41" t="s">
        <v>72</v>
      </c>
      <c r="D36" s="4" t="s">
        <v>378</v>
      </c>
      <c r="E36" s="5"/>
      <c r="F36" s="6"/>
      <c r="G36" s="6"/>
      <c r="H36" s="7"/>
      <c r="I36" s="6"/>
      <c r="J36" s="8"/>
      <c r="K36" s="9"/>
      <c r="L36" s="38"/>
      <c r="M36" s="8"/>
      <c r="N36" s="38"/>
      <c r="O36" s="43"/>
      <c r="P36" s="27"/>
      <c r="Q36" s="42"/>
      <c r="R36" s="42"/>
      <c r="S36" s="42"/>
      <c r="T36" s="42"/>
      <c r="V36" s="9"/>
      <c r="W36" s="38"/>
      <c r="X36" s="42"/>
      <c r="Y36" s="70"/>
      <c r="Z36" s="18"/>
      <c r="AA36" s="76">
        <v>0</v>
      </c>
      <c r="AB36" s="77">
        <f t="shared" si="1"/>
        <v>0</v>
      </c>
      <c r="AC36" s="78">
        <v>0</v>
      </c>
      <c r="AD36" s="79">
        <f t="shared" si="2"/>
        <v>0</v>
      </c>
      <c r="AE36" s="123">
        <f t="shared" si="3"/>
        <v>0</v>
      </c>
    </row>
    <row r="37" spans="1:31" ht="76.5" thickBot="1" x14ac:dyDescent="0.3">
      <c r="A37" s="15"/>
      <c r="B37" s="2" t="s">
        <v>469</v>
      </c>
      <c r="C37" s="41" t="s">
        <v>72</v>
      </c>
      <c r="D37" s="4" t="s">
        <v>25</v>
      </c>
      <c r="E37" s="5" t="s">
        <v>480</v>
      </c>
      <c r="F37" s="6"/>
      <c r="G37" s="6"/>
      <c r="H37" s="7">
        <v>3.4340000000000002</v>
      </c>
      <c r="I37" s="6"/>
      <c r="J37" s="8" t="s">
        <v>379</v>
      </c>
      <c r="K37" s="9" t="s">
        <v>380</v>
      </c>
      <c r="L37" s="38">
        <v>1</v>
      </c>
      <c r="M37" s="10">
        <v>1100</v>
      </c>
      <c r="N37" s="38">
        <v>1100</v>
      </c>
      <c r="O37" s="43"/>
      <c r="P37" s="12" t="e">
        <v>#VALUE!</v>
      </c>
      <c r="Q37" s="13">
        <f>IF(J37="PROV SUM",N37,L37*P37)</f>
        <v>1100</v>
      </c>
      <c r="R37" s="39" t="s">
        <v>381</v>
      </c>
      <c r="S37" s="40" t="s">
        <v>381</v>
      </c>
      <c r="T37" s="13">
        <f>IF(J37="SC024",N37,IF(ISERROR(S37),"",IF(J37="PROV SUM",N37,L37*S37)))</f>
        <v>1100</v>
      </c>
      <c r="V37" s="9" t="s">
        <v>380</v>
      </c>
      <c r="W37" s="38">
        <v>0</v>
      </c>
      <c r="X37" s="40">
        <v>1100</v>
      </c>
      <c r="Y37" s="70">
        <f t="shared" si="0"/>
        <v>0</v>
      </c>
      <c r="Z37" s="18"/>
      <c r="AA37" s="76">
        <v>0</v>
      </c>
      <c r="AB37" s="77">
        <f t="shared" si="1"/>
        <v>0</v>
      </c>
      <c r="AC37" s="78">
        <v>0</v>
      </c>
      <c r="AD37" s="79">
        <f t="shared" si="2"/>
        <v>0</v>
      </c>
      <c r="AE37" s="123">
        <f t="shared" si="3"/>
        <v>0</v>
      </c>
    </row>
    <row r="38" spans="1:31" ht="76.5" thickBot="1" x14ac:dyDescent="0.3">
      <c r="A38" s="15"/>
      <c r="B38" s="2" t="s">
        <v>469</v>
      </c>
      <c r="C38" s="41" t="s">
        <v>72</v>
      </c>
      <c r="D38" s="4" t="s">
        <v>25</v>
      </c>
      <c r="E38" s="5" t="s">
        <v>481</v>
      </c>
      <c r="F38" s="6"/>
      <c r="G38" s="6"/>
      <c r="H38" s="7">
        <v>3.4350000000000001</v>
      </c>
      <c r="I38" s="6"/>
      <c r="J38" s="8" t="s">
        <v>379</v>
      </c>
      <c r="K38" s="9" t="s">
        <v>380</v>
      </c>
      <c r="L38" s="38">
        <v>1</v>
      </c>
      <c r="M38" s="10">
        <v>1400</v>
      </c>
      <c r="N38" s="38">
        <v>1400</v>
      </c>
      <c r="O38" s="43"/>
      <c r="P38" s="12" t="e">
        <v>#VALUE!</v>
      </c>
      <c r="Q38" s="13">
        <f>IF(J38="PROV SUM",N38,L38*P38)</f>
        <v>1400</v>
      </c>
      <c r="R38" s="39" t="s">
        <v>381</v>
      </c>
      <c r="S38" s="40" t="s">
        <v>381</v>
      </c>
      <c r="T38" s="13">
        <f>IF(J38="SC024",N38,IF(ISERROR(S38),"",IF(J38="PROV SUM",N38,L38*S38)))</f>
        <v>1400</v>
      </c>
      <c r="V38" s="9" t="s">
        <v>380</v>
      </c>
      <c r="W38" s="38">
        <v>0</v>
      </c>
      <c r="X38" s="40">
        <v>1400</v>
      </c>
      <c r="Y38" s="70">
        <f t="shared" si="0"/>
        <v>0</v>
      </c>
      <c r="Z38" s="18"/>
      <c r="AA38" s="76">
        <v>0</v>
      </c>
      <c r="AB38" s="77">
        <f t="shared" si="1"/>
        <v>0</v>
      </c>
      <c r="AC38" s="78">
        <v>0</v>
      </c>
      <c r="AD38" s="79">
        <f t="shared" si="2"/>
        <v>0</v>
      </c>
      <c r="AE38" s="123">
        <f t="shared" si="3"/>
        <v>0</v>
      </c>
    </row>
    <row r="39" spans="1:31" ht="31.5" thickBot="1" x14ac:dyDescent="0.3">
      <c r="A39" s="15"/>
      <c r="B39" s="2" t="s">
        <v>469</v>
      </c>
      <c r="C39" s="41" t="s">
        <v>72</v>
      </c>
      <c r="D39" s="4" t="s">
        <v>25</v>
      </c>
      <c r="E39" s="5" t="s">
        <v>442</v>
      </c>
      <c r="F39" s="6"/>
      <c r="G39" s="6"/>
      <c r="H39" s="7">
        <v>3.4359999999999999</v>
      </c>
      <c r="I39" s="6"/>
      <c r="J39" s="8" t="s">
        <v>379</v>
      </c>
      <c r="K39" s="9" t="s">
        <v>380</v>
      </c>
      <c r="L39" s="38">
        <v>1</v>
      </c>
      <c r="M39" s="10">
        <v>200</v>
      </c>
      <c r="N39" s="38">
        <v>200</v>
      </c>
      <c r="O39" s="43"/>
      <c r="P39" s="12" t="e">
        <v>#VALUE!</v>
      </c>
      <c r="Q39" s="13">
        <f>IF(J39="PROV SUM",N39,L39*P39)</f>
        <v>200</v>
      </c>
      <c r="R39" s="39" t="s">
        <v>381</v>
      </c>
      <c r="S39" s="40" t="s">
        <v>381</v>
      </c>
      <c r="T39" s="13">
        <f>IF(J39="SC024",N39,IF(ISERROR(S39),"",IF(J39="PROV SUM",N39,L39*S39)))</f>
        <v>200</v>
      </c>
      <c r="V39" s="9" t="s">
        <v>380</v>
      </c>
      <c r="W39" s="38">
        <v>0</v>
      </c>
      <c r="X39" s="40">
        <v>200</v>
      </c>
      <c r="Y39" s="70">
        <f t="shared" si="0"/>
        <v>0</v>
      </c>
      <c r="Z39" s="18"/>
      <c r="AA39" s="76">
        <v>0</v>
      </c>
      <c r="AB39" s="77">
        <f t="shared" si="1"/>
        <v>0</v>
      </c>
      <c r="AC39" s="78">
        <v>0</v>
      </c>
      <c r="AD39" s="79">
        <f t="shared" si="2"/>
        <v>0</v>
      </c>
      <c r="AE39" s="123">
        <f t="shared" si="3"/>
        <v>0</v>
      </c>
    </row>
    <row r="40" spans="1:31" ht="46.5" thickBot="1" x14ac:dyDescent="0.3">
      <c r="A40" s="15"/>
      <c r="B40" s="2" t="s">
        <v>469</v>
      </c>
      <c r="C40" s="41" t="s">
        <v>72</v>
      </c>
      <c r="D40" s="4" t="s">
        <v>25</v>
      </c>
      <c r="E40" s="5" t="s">
        <v>482</v>
      </c>
      <c r="F40" s="6"/>
      <c r="G40" s="6"/>
      <c r="H40" s="7">
        <v>3.4369999999999998</v>
      </c>
      <c r="I40" s="6"/>
      <c r="J40" s="8" t="s">
        <v>379</v>
      </c>
      <c r="K40" s="9" t="s">
        <v>380</v>
      </c>
      <c r="L40" s="38">
        <v>1</v>
      </c>
      <c r="M40" s="10">
        <v>250</v>
      </c>
      <c r="N40" s="38">
        <v>250</v>
      </c>
      <c r="O40" s="43"/>
      <c r="P40" s="12" t="e">
        <v>#VALUE!</v>
      </c>
      <c r="Q40" s="13">
        <f>IF(J40="PROV SUM",N40,L40*P40)</f>
        <v>250</v>
      </c>
      <c r="R40" s="39" t="s">
        <v>381</v>
      </c>
      <c r="S40" s="40" t="s">
        <v>381</v>
      </c>
      <c r="T40" s="13">
        <f>IF(J40="SC024",N40,IF(ISERROR(S40),"",IF(J40="PROV SUM",N40,L40*S40)))</f>
        <v>250</v>
      </c>
      <c r="V40" s="9" t="s">
        <v>380</v>
      </c>
      <c r="W40" s="38">
        <v>0</v>
      </c>
      <c r="X40" s="40">
        <v>250</v>
      </c>
      <c r="Y40" s="70">
        <f t="shared" si="0"/>
        <v>0</v>
      </c>
      <c r="Z40" s="18"/>
      <c r="AA40" s="76">
        <v>0</v>
      </c>
      <c r="AB40" s="77">
        <f t="shared" si="1"/>
        <v>0</v>
      </c>
      <c r="AC40" s="78">
        <v>0</v>
      </c>
      <c r="AD40" s="79">
        <f t="shared" si="2"/>
        <v>0</v>
      </c>
      <c r="AE40" s="123">
        <f t="shared" si="3"/>
        <v>0</v>
      </c>
    </row>
    <row r="41" spans="1:31" ht="15.75" thickBot="1" x14ac:dyDescent="0.3">
      <c r="A41" s="15"/>
      <c r="B41" s="2" t="s">
        <v>469</v>
      </c>
      <c r="C41" s="41" t="s">
        <v>164</v>
      </c>
      <c r="D41" s="4" t="s">
        <v>378</v>
      </c>
      <c r="E41" s="5"/>
      <c r="F41" s="6"/>
      <c r="G41" s="6"/>
      <c r="H41" s="7"/>
      <c r="I41" s="6"/>
      <c r="J41" s="8"/>
      <c r="K41" s="9"/>
      <c r="L41" s="38"/>
      <c r="M41" s="8"/>
      <c r="N41" s="38"/>
      <c r="O41" s="43"/>
      <c r="P41" s="27"/>
      <c r="Q41" s="42"/>
      <c r="R41" s="42"/>
      <c r="S41" s="42"/>
      <c r="T41" s="42"/>
      <c r="V41" s="9"/>
      <c r="W41" s="38"/>
      <c r="X41" s="42"/>
      <c r="Y41" s="70">
        <f t="shared" si="0"/>
        <v>0</v>
      </c>
      <c r="Z41" s="18"/>
      <c r="AA41" s="76">
        <v>0</v>
      </c>
      <c r="AB41" s="77">
        <f t="shared" si="1"/>
        <v>0</v>
      </c>
      <c r="AC41" s="78">
        <v>0</v>
      </c>
      <c r="AD41" s="79">
        <f t="shared" si="2"/>
        <v>0</v>
      </c>
      <c r="AE41" s="123">
        <f t="shared" si="3"/>
        <v>0</v>
      </c>
    </row>
    <row r="42" spans="1:31" ht="90.75" thickBot="1" x14ac:dyDescent="0.3">
      <c r="A42" s="15"/>
      <c r="B42" s="2" t="s">
        <v>469</v>
      </c>
      <c r="C42" s="41" t="s">
        <v>164</v>
      </c>
      <c r="D42" s="4" t="s">
        <v>25</v>
      </c>
      <c r="E42" s="5" t="s">
        <v>183</v>
      </c>
      <c r="F42" s="6"/>
      <c r="G42" s="6"/>
      <c r="H42" s="7">
        <v>4.1100000000000003</v>
      </c>
      <c r="I42" s="6"/>
      <c r="J42" s="8" t="s">
        <v>184</v>
      </c>
      <c r="K42" s="9" t="s">
        <v>57</v>
      </c>
      <c r="L42" s="38">
        <v>2</v>
      </c>
      <c r="M42" s="10">
        <v>36.75</v>
      </c>
      <c r="N42" s="38">
        <v>73.5</v>
      </c>
      <c r="O42" s="43"/>
      <c r="P42" s="12" t="e">
        <v>#VALUE!</v>
      </c>
      <c r="Q42" s="13" t="e">
        <f t="shared" ref="Q42:Q49" si="6">IF(J42="PROV SUM",N42,L42*P42)</f>
        <v>#VALUE!</v>
      </c>
      <c r="R42" s="39">
        <v>0</v>
      </c>
      <c r="S42" s="40">
        <v>34.912500000000001</v>
      </c>
      <c r="T42" s="13">
        <f t="shared" ref="T42:T49" si="7">IF(J42="SC024",N42,IF(ISERROR(S42),"",IF(J42="PROV SUM",N42,L42*S42)))</f>
        <v>69.825000000000003</v>
      </c>
      <c r="V42" s="9" t="s">
        <v>57</v>
      </c>
      <c r="W42" s="38">
        <v>0</v>
      </c>
      <c r="X42" s="40">
        <v>34.912500000000001</v>
      </c>
      <c r="Y42" s="70">
        <f t="shared" si="0"/>
        <v>0</v>
      </c>
      <c r="Z42" s="18"/>
      <c r="AA42" s="76">
        <v>0</v>
      </c>
      <c r="AB42" s="77">
        <f t="shared" si="1"/>
        <v>0</v>
      </c>
      <c r="AC42" s="78">
        <v>0</v>
      </c>
      <c r="AD42" s="79">
        <f t="shared" si="2"/>
        <v>0</v>
      </c>
      <c r="AE42" s="123">
        <f t="shared" si="3"/>
        <v>0</v>
      </c>
    </row>
    <row r="43" spans="1:31" ht="60.75" thickBot="1" x14ac:dyDescent="0.3">
      <c r="A43" s="15"/>
      <c r="B43" s="44" t="s">
        <v>469</v>
      </c>
      <c r="C43" s="45" t="s">
        <v>164</v>
      </c>
      <c r="D43" s="46" t="s">
        <v>25</v>
      </c>
      <c r="E43" s="47" t="s">
        <v>185</v>
      </c>
      <c r="F43" s="48"/>
      <c r="G43" s="48"/>
      <c r="H43" s="49">
        <v>4.13</v>
      </c>
      <c r="I43" s="48"/>
      <c r="J43" s="50" t="s">
        <v>186</v>
      </c>
      <c r="K43" s="51" t="s">
        <v>57</v>
      </c>
      <c r="L43" s="52">
        <v>30</v>
      </c>
      <c r="M43" s="53">
        <v>4.25</v>
      </c>
      <c r="N43" s="52">
        <v>127.5</v>
      </c>
      <c r="O43" s="43"/>
      <c r="P43" s="12" t="e">
        <v>#VALUE!</v>
      </c>
      <c r="Q43" s="13" t="e">
        <f t="shared" si="6"/>
        <v>#VALUE!</v>
      </c>
      <c r="R43" s="39">
        <v>0</v>
      </c>
      <c r="S43" s="40">
        <v>4.0374999999999996</v>
      </c>
      <c r="T43" s="13">
        <f t="shared" si="7"/>
        <v>121.12499999999999</v>
      </c>
      <c r="V43" s="51" t="s">
        <v>57</v>
      </c>
      <c r="W43" s="38">
        <v>0</v>
      </c>
      <c r="X43" s="40">
        <v>4.0374999999999996</v>
      </c>
      <c r="Y43" s="70">
        <f t="shared" si="0"/>
        <v>0</v>
      </c>
      <c r="Z43" s="18"/>
      <c r="AA43" s="76">
        <v>0</v>
      </c>
      <c r="AB43" s="77">
        <f t="shared" si="1"/>
        <v>0</v>
      </c>
      <c r="AC43" s="78">
        <v>0</v>
      </c>
      <c r="AD43" s="79">
        <f t="shared" si="2"/>
        <v>0</v>
      </c>
      <c r="AE43" s="123">
        <f t="shared" si="3"/>
        <v>0</v>
      </c>
    </row>
    <row r="44" spans="1:31" ht="60.75" thickBot="1" x14ac:dyDescent="0.3">
      <c r="A44" s="15"/>
      <c r="B44" s="44" t="s">
        <v>469</v>
      </c>
      <c r="C44" s="45" t="s">
        <v>164</v>
      </c>
      <c r="D44" s="46" t="s">
        <v>25</v>
      </c>
      <c r="E44" s="47" t="s">
        <v>187</v>
      </c>
      <c r="F44" s="48"/>
      <c r="G44" s="48"/>
      <c r="H44" s="49">
        <v>4.1399999999999997</v>
      </c>
      <c r="I44" s="48"/>
      <c r="J44" s="50" t="s">
        <v>188</v>
      </c>
      <c r="K44" s="51" t="s">
        <v>57</v>
      </c>
      <c r="L44" s="52">
        <v>5</v>
      </c>
      <c r="M44" s="53">
        <v>6.75</v>
      </c>
      <c r="N44" s="52">
        <v>33.75</v>
      </c>
      <c r="O44" s="43"/>
      <c r="P44" s="12" t="e">
        <v>#VALUE!</v>
      </c>
      <c r="Q44" s="13" t="e">
        <f t="shared" si="6"/>
        <v>#VALUE!</v>
      </c>
      <c r="R44" s="39">
        <v>0</v>
      </c>
      <c r="S44" s="40">
        <v>6.4124999999999996</v>
      </c>
      <c r="T44" s="13">
        <f t="shared" si="7"/>
        <v>32.0625</v>
      </c>
      <c r="V44" s="51" t="s">
        <v>57</v>
      </c>
      <c r="W44" s="38">
        <v>0</v>
      </c>
      <c r="X44" s="40">
        <v>6.4124999999999996</v>
      </c>
      <c r="Y44" s="70">
        <f t="shared" si="0"/>
        <v>0</v>
      </c>
      <c r="Z44" s="18"/>
      <c r="AA44" s="76">
        <v>0</v>
      </c>
      <c r="AB44" s="77">
        <f t="shared" si="1"/>
        <v>0</v>
      </c>
      <c r="AC44" s="78">
        <v>0</v>
      </c>
      <c r="AD44" s="79">
        <f t="shared" si="2"/>
        <v>0</v>
      </c>
      <c r="AE44" s="123">
        <f t="shared" si="3"/>
        <v>0</v>
      </c>
    </row>
    <row r="45" spans="1:31" ht="90.75" thickBot="1" x14ac:dyDescent="0.3">
      <c r="A45" s="15"/>
      <c r="B45" s="44" t="s">
        <v>469</v>
      </c>
      <c r="C45" s="45" t="s">
        <v>164</v>
      </c>
      <c r="D45" s="46" t="s">
        <v>25</v>
      </c>
      <c r="E45" s="47" t="s">
        <v>171</v>
      </c>
      <c r="F45" s="48"/>
      <c r="G45" s="48"/>
      <c r="H45" s="49">
        <v>4.8999999999999799</v>
      </c>
      <c r="I45" s="48"/>
      <c r="J45" s="50" t="s">
        <v>172</v>
      </c>
      <c r="K45" s="51" t="s">
        <v>75</v>
      </c>
      <c r="L45" s="52">
        <v>3</v>
      </c>
      <c r="M45" s="53">
        <v>35.61</v>
      </c>
      <c r="N45" s="52">
        <v>106.83</v>
      </c>
      <c r="O45" s="43"/>
      <c r="P45" s="12" t="e">
        <v>#VALUE!</v>
      </c>
      <c r="Q45" s="13" t="e">
        <f t="shared" si="6"/>
        <v>#VALUE!</v>
      </c>
      <c r="R45" s="39">
        <v>0</v>
      </c>
      <c r="S45" s="40">
        <v>31.568264999999997</v>
      </c>
      <c r="T45" s="13">
        <f t="shared" si="7"/>
        <v>94.70479499999999</v>
      </c>
      <c r="V45" s="51" t="s">
        <v>75</v>
      </c>
      <c r="W45" s="38">
        <v>0</v>
      </c>
      <c r="X45" s="40">
        <v>31.568264999999997</v>
      </c>
      <c r="Y45" s="70">
        <f t="shared" si="0"/>
        <v>0</v>
      </c>
      <c r="Z45" s="18"/>
      <c r="AA45" s="76">
        <v>0</v>
      </c>
      <c r="AB45" s="77">
        <f t="shared" si="1"/>
        <v>0</v>
      </c>
      <c r="AC45" s="78">
        <v>0</v>
      </c>
      <c r="AD45" s="79">
        <f t="shared" si="2"/>
        <v>0</v>
      </c>
      <c r="AE45" s="123">
        <f t="shared" si="3"/>
        <v>0</v>
      </c>
    </row>
    <row r="46" spans="1:31" ht="106.5" thickBot="1" x14ac:dyDescent="0.3">
      <c r="A46" s="15"/>
      <c r="B46" s="44" t="s">
        <v>469</v>
      </c>
      <c r="C46" s="45" t="s">
        <v>164</v>
      </c>
      <c r="D46" s="46" t="s">
        <v>25</v>
      </c>
      <c r="E46" s="47" t="s">
        <v>483</v>
      </c>
      <c r="F46" s="48"/>
      <c r="G46" s="48"/>
      <c r="H46" s="49">
        <v>4.2930000000000001</v>
      </c>
      <c r="I46" s="48"/>
      <c r="J46" s="50" t="s">
        <v>379</v>
      </c>
      <c r="K46" s="51" t="s">
        <v>380</v>
      </c>
      <c r="L46" s="52">
        <v>1</v>
      </c>
      <c r="M46" s="53">
        <v>70</v>
      </c>
      <c r="N46" s="52">
        <v>70</v>
      </c>
      <c r="O46" s="43"/>
      <c r="P46" s="12" t="e">
        <v>#VALUE!</v>
      </c>
      <c r="Q46" s="13">
        <f t="shared" si="6"/>
        <v>70</v>
      </c>
      <c r="R46" s="39" t="s">
        <v>381</v>
      </c>
      <c r="S46" s="40" t="s">
        <v>381</v>
      </c>
      <c r="T46" s="13">
        <f t="shared" si="7"/>
        <v>70</v>
      </c>
      <c r="V46" s="51" t="s">
        <v>380</v>
      </c>
      <c r="W46" s="38">
        <v>0</v>
      </c>
      <c r="X46" s="40">
        <v>70</v>
      </c>
      <c r="Y46" s="70">
        <f t="shared" si="0"/>
        <v>0</v>
      </c>
      <c r="Z46" s="18"/>
      <c r="AA46" s="76">
        <v>0</v>
      </c>
      <c r="AB46" s="77">
        <f t="shared" si="1"/>
        <v>0</v>
      </c>
      <c r="AC46" s="78">
        <v>0</v>
      </c>
      <c r="AD46" s="79">
        <f t="shared" si="2"/>
        <v>0</v>
      </c>
      <c r="AE46" s="123">
        <f t="shared" si="3"/>
        <v>0</v>
      </c>
    </row>
    <row r="47" spans="1:31" ht="61.5" thickBot="1" x14ac:dyDescent="0.3">
      <c r="A47" s="15"/>
      <c r="B47" s="44" t="s">
        <v>469</v>
      </c>
      <c r="C47" s="45" t="s">
        <v>164</v>
      </c>
      <c r="D47" s="46" t="s">
        <v>25</v>
      </c>
      <c r="E47" s="47" t="s">
        <v>484</v>
      </c>
      <c r="F47" s="48"/>
      <c r="G47" s="48"/>
      <c r="H47" s="49">
        <v>4.2939999999999996</v>
      </c>
      <c r="I47" s="48"/>
      <c r="J47" s="50" t="s">
        <v>379</v>
      </c>
      <c r="K47" s="51" t="s">
        <v>380</v>
      </c>
      <c r="L47" s="52">
        <v>1</v>
      </c>
      <c r="M47" s="53">
        <v>130</v>
      </c>
      <c r="N47" s="52">
        <v>130</v>
      </c>
      <c r="O47" s="43"/>
      <c r="P47" s="12" t="e">
        <v>#VALUE!</v>
      </c>
      <c r="Q47" s="13">
        <f t="shared" si="6"/>
        <v>130</v>
      </c>
      <c r="R47" s="39" t="s">
        <v>381</v>
      </c>
      <c r="S47" s="40" t="s">
        <v>381</v>
      </c>
      <c r="T47" s="13">
        <f t="shared" si="7"/>
        <v>130</v>
      </c>
      <c r="V47" s="51" t="s">
        <v>380</v>
      </c>
      <c r="W47" s="38">
        <v>0</v>
      </c>
      <c r="X47" s="40">
        <v>130</v>
      </c>
      <c r="Y47" s="70">
        <f t="shared" si="0"/>
        <v>0</v>
      </c>
      <c r="Z47" s="18"/>
      <c r="AA47" s="76">
        <v>0</v>
      </c>
      <c r="AB47" s="77">
        <f t="shared" si="1"/>
        <v>0</v>
      </c>
      <c r="AC47" s="78">
        <v>0</v>
      </c>
      <c r="AD47" s="79">
        <f t="shared" si="2"/>
        <v>0</v>
      </c>
      <c r="AE47" s="123">
        <f t="shared" si="3"/>
        <v>0</v>
      </c>
    </row>
    <row r="48" spans="1:31" ht="61.5" thickBot="1" x14ac:dyDescent="0.3">
      <c r="A48" s="15"/>
      <c r="B48" s="44" t="s">
        <v>469</v>
      </c>
      <c r="C48" s="45" t="s">
        <v>164</v>
      </c>
      <c r="D48" s="46" t="s">
        <v>25</v>
      </c>
      <c r="E48" s="47" t="s">
        <v>485</v>
      </c>
      <c r="F48" s="48"/>
      <c r="G48" s="48"/>
      <c r="H48" s="49">
        <v>4.2949999999999999</v>
      </c>
      <c r="I48" s="48"/>
      <c r="J48" s="50" t="s">
        <v>379</v>
      </c>
      <c r="K48" s="51" t="s">
        <v>380</v>
      </c>
      <c r="L48" s="52">
        <v>1</v>
      </c>
      <c r="M48" s="53">
        <v>30</v>
      </c>
      <c r="N48" s="52">
        <v>30</v>
      </c>
      <c r="O48" s="43"/>
      <c r="P48" s="12" t="e">
        <v>#VALUE!</v>
      </c>
      <c r="Q48" s="13">
        <f t="shared" si="6"/>
        <v>30</v>
      </c>
      <c r="R48" s="39" t="s">
        <v>381</v>
      </c>
      <c r="S48" s="40" t="s">
        <v>381</v>
      </c>
      <c r="T48" s="13">
        <f t="shared" si="7"/>
        <v>30</v>
      </c>
      <c r="V48" s="51" t="s">
        <v>380</v>
      </c>
      <c r="W48" s="38">
        <v>0</v>
      </c>
      <c r="X48" s="40">
        <v>30</v>
      </c>
      <c r="Y48" s="70">
        <f t="shared" si="0"/>
        <v>0</v>
      </c>
      <c r="Z48" s="18"/>
      <c r="AA48" s="76">
        <v>0</v>
      </c>
      <c r="AB48" s="77">
        <f t="shared" si="1"/>
        <v>0</v>
      </c>
      <c r="AC48" s="78">
        <v>0</v>
      </c>
      <c r="AD48" s="79">
        <f t="shared" si="2"/>
        <v>0</v>
      </c>
      <c r="AE48" s="123">
        <f t="shared" si="3"/>
        <v>0</v>
      </c>
    </row>
    <row r="49" spans="1:31" ht="106.5" thickBot="1" x14ac:dyDescent="0.3">
      <c r="A49" s="15"/>
      <c r="B49" s="44" t="s">
        <v>469</v>
      </c>
      <c r="C49" s="45" t="s">
        <v>164</v>
      </c>
      <c r="D49" s="46" t="s">
        <v>25</v>
      </c>
      <c r="E49" s="47" t="s">
        <v>486</v>
      </c>
      <c r="F49" s="48"/>
      <c r="G49" s="48"/>
      <c r="H49" s="49">
        <v>4.2960000000000003</v>
      </c>
      <c r="I49" s="48"/>
      <c r="J49" s="50" t="s">
        <v>379</v>
      </c>
      <c r="K49" s="51" t="s">
        <v>380</v>
      </c>
      <c r="L49" s="52">
        <v>1</v>
      </c>
      <c r="M49" s="53">
        <v>100</v>
      </c>
      <c r="N49" s="52">
        <v>100</v>
      </c>
      <c r="O49" s="43"/>
      <c r="P49" s="12" t="e">
        <v>#VALUE!</v>
      </c>
      <c r="Q49" s="13">
        <f t="shared" si="6"/>
        <v>100</v>
      </c>
      <c r="R49" s="39" t="s">
        <v>381</v>
      </c>
      <c r="S49" s="40" t="s">
        <v>381</v>
      </c>
      <c r="T49" s="13">
        <f t="shared" si="7"/>
        <v>100</v>
      </c>
      <c r="V49" s="51" t="s">
        <v>380</v>
      </c>
      <c r="W49" s="38">
        <v>0</v>
      </c>
      <c r="X49" s="40">
        <v>100</v>
      </c>
      <c r="Y49" s="70">
        <f t="shared" si="0"/>
        <v>0</v>
      </c>
      <c r="Z49" s="18"/>
      <c r="AA49" s="76">
        <v>0</v>
      </c>
      <c r="AB49" s="77">
        <f t="shared" si="1"/>
        <v>0</v>
      </c>
      <c r="AC49" s="78">
        <v>0</v>
      </c>
      <c r="AD49" s="79">
        <f t="shared" si="2"/>
        <v>0</v>
      </c>
      <c r="AE49" s="123">
        <f t="shared" si="3"/>
        <v>0</v>
      </c>
    </row>
    <row r="50" spans="1:31" ht="15.75" thickBot="1" x14ac:dyDescent="0.3">
      <c r="A50" s="15"/>
      <c r="B50" s="44" t="s">
        <v>469</v>
      </c>
      <c r="C50" s="45" t="s">
        <v>24</v>
      </c>
      <c r="D50" s="46" t="s">
        <v>378</v>
      </c>
      <c r="E50" s="47"/>
      <c r="F50" s="48"/>
      <c r="G50" s="48"/>
      <c r="H50" s="49"/>
      <c r="I50" s="48"/>
      <c r="J50" s="50"/>
      <c r="K50" s="51"/>
      <c r="L50" s="52"/>
      <c r="M50" s="50"/>
      <c r="N50" s="52"/>
      <c r="O50" s="43"/>
      <c r="P50" s="27"/>
      <c r="Q50" s="42"/>
      <c r="R50" s="42"/>
      <c r="S50" s="42"/>
      <c r="T50" s="42"/>
      <c r="V50" s="51"/>
      <c r="W50" s="52"/>
      <c r="X50" s="42"/>
      <c r="Y50" s="70"/>
      <c r="Z50" s="18"/>
      <c r="AA50" s="76"/>
      <c r="AB50" s="77"/>
      <c r="AC50" s="78"/>
      <c r="AD50" s="79"/>
      <c r="AE50" s="123">
        <f t="shared" si="3"/>
        <v>0</v>
      </c>
    </row>
    <row r="51" spans="1:31" ht="120.75" thickBot="1" x14ac:dyDescent="0.3">
      <c r="A51" s="21"/>
      <c r="B51" s="54" t="s">
        <v>469</v>
      </c>
      <c r="C51" s="54" t="s">
        <v>24</v>
      </c>
      <c r="D51" s="55" t="s">
        <v>25</v>
      </c>
      <c r="E51" s="56" t="s">
        <v>26</v>
      </c>
      <c r="F51" s="57"/>
      <c r="G51" s="57"/>
      <c r="H51" s="58">
        <v>2.1</v>
      </c>
      <c r="I51" s="57"/>
      <c r="J51" s="59" t="s">
        <v>27</v>
      </c>
      <c r="K51" s="57" t="s">
        <v>28</v>
      </c>
      <c r="L51" s="60">
        <v>160</v>
      </c>
      <c r="M51" s="61">
        <v>12.92</v>
      </c>
      <c r="N51" s="62">
        <v>2067.1999999999998</v>
      </c>
      <c r="O51" s="18"/>
      <c r="P51" s="12" t="e">
        <v>#VALUE!</v>
      </c>
      <c r="Q51" s="13" t="e">
        <f t="shared" ref="Q51:Q56" si="8">IF(J51="PROV SUM",N51,L51*P51)</f>
        <v>#VALUE!</v>
      </c>
      <c r="R51" s="39">
        <v>0</v>
      </c>
      <c r="S51" s="40">
        <v>16.4084</v>
      </c>
      <c r="T51" s="13">
        <f t="shared" ref="T51:T56" si="9">IF(J51="SC024",N51,IF(ISERROR(S51),"",IF(J51="PROV SUM",N51,L51*S51)))</f>
        <v>2625.3440000000001</v>
      </c>
      <c r="V51" s="57" t="s">
        <v>28</v>
      </c>
      <c r="W51" s="38">
        <v>0</v>
      </c>
      <c r="X51" s="40">
        <v>16.4084</v>
      </c>
      <c r="Y51" s="70">
        <f t="shared" si="0"/>
        <v>0</v>
      </c>
      <c r="Z51" s="18"/>
      <c r="AA51" s="76">
        <v>0</v>
      </c>
      <c r="AB51" s="77">
        <f t="shared" si="1"/>
        <v>0</v>
      </c>
      <c r="AC51" s="78">
        <v>0</v>
      </c>
      <c r="AD51" s="79">
        <f t="shared" si="2"/>
        <v>0</v>
      </c>
      <c r="AE51" s="123">
        <f t="shared" si="3"/>
        <v>0</v>
      </c>
    </row>
    <row r="52" spans="1:31" ht="30.75" thickBot="1" x14ac:dyDescent="0.3">
      <c r="A52" s="21"/>
      <c r="B52" s="54" t="s">
        <v>469</v>
      </c>
      <c r="C52" s="54" t="s">
        <v>24</v>
      </c>
      <c r="D52" s="55" t="s">
        <v>25</v>
      </c>
      <c r="E52" s="56" t="s">
        <v>29</v>
      </c>
      <c r="F52" s="57"/>
      <c r="G52" s="57"/>
      <c r="H52" s="58">
        <v>2.5</v>
      </c>
      <c r="I52" s="57"/>
      <c r="J52" s="59" t="s">
        <v>30</v>
      </c>
      <c r="K52" s="57" t="s">
        <v>31</v>
      </c>
      <c r="L52" s="60">
        <v>1</v>
      </c>
      <c r="M52" s="61">
        <v>420</v>
      </c>
      <c r="N52" s="62">
        <v>420</v>
      </c>
      <c r="O52" s="18"/>
      <c r="P52" s="12" t="e">
        <v>#VALUE!</v>
      </c>
      <c r="Q52" s="13" t="e">
        <f t="shared" si="8"/>
        <v>#VALUE!</v>
      </c>
      <c r="R52" s="39">
        <v>0</v>
      </c>
      <c r="S52" s="40">
        <v>533.4</v>
      </c>
      <c r="T52" s="13">
        <f t="shared" si="9"/>
        <v>533.4</v>
      </c>
      <c r="V52" s="57" t="s">
        <v>31</v>
      </c>
      <c r="W52" s="38">
        <v>0</v>
      </c>
      <c r="X52" s="40">
        <v>533.4</v>
      </c>
      <c r="Y52" s="70">
        <f t="shared" si="0"/>
        <v>0</v>
      </c>
      <c r="Z52" s="18"/>
      <c r="AA52" s="76">
        <v>0</v>
      </c>
      <c r="AB52" s="77">
        <f t="shared" si="1"/>
        <v>0</v>
      </c>
      <c r="AC52" s="78">
        <v>0</v>
      </c>
      <c r="AD52" s="79">
        <f t="shared" si="2"/>
        <v>0</v>
      </c>
      <c r="AE52" s="123">
        <f t="shared" si="3"/>
        <v>0</v>
      </c>
    </row>
    <row r="53" spans="1:31" ht="15.75" thickBot="1" x14ac:dyDescent="0.3">
      <c r="A53" s="21"/>
      <c r="B53" s="54" t="s">
        <v>469</v>
      </c>
      <c r="C53" s="54" t="s">
        <v>24</v>
      </c>
      <c r="D53" s="55" t="s">
        <v>25</v>
      </c>
      <c r="E53" s="56" t="s">
        <v>32</v>
      </c>
      <c r="F53" s="57"/>
      <c r="G53" s="57"/>
      <c r="H53" s="58">
        <v>2.6</v>
      </c>
      <c r="I53" s="57"/>
      <c r="J53" s="59" t="s">
        <v>33</v>
      </c>
      <c r="K53" s="57" t="s">
        <v>31</v>
      </c>
      <c r="L53" s="60">
        <v>1</v>
      </c>
      <c r="M53" s="61">
        <v>50</v>
      </c>
      <c r="N53" s="62">
        <v>50</v>
      </c>
      <c r="O53" s="18"/>
      <c r="P53" s="12" t="e">
        <v>#VALUE!</v>
      </c>
      <c r="Q53" s="13" t="e">
        <f t="shared" si="8"/>
        <v>#VALUE!</v>
      </c>
      <c r="R53" s="39">
        <v>0</v>
      </c>
      <c r="S53" s="40">
        <v>63.5</v>
      </c>
      <c r="T53" s="13">
        <f t="shared" si="9"/>
        <v>63.5</v>
      </c>
      <c r="V53" s="57" t="s">
        <v>31</v>
      </c>
      <c r="W53" s="38">
        <v>0</v>
      </c>
      <c r="X53" s="61">
        <v>63.5</v>
      </c>
      <c r="Y53" s="70">
        <f t="shared" si="0"/>
        <v>0</v>
      </c>
      <c r="Z53" s="18"/>
      <c r="AA53" s="76">
        <v>0</v>
      </c>
      <c r="AB53" s="77">
        <f t="shared" ref="AB53:AB61" si="10">Y53*AA53</f>
        <v>0</v>
      </c>
      <c r="AC53" s="78">
        <v>0</v>
      </c>
      <c r="AD53" s="79">
        <f t="shared" si="2"/>
        <v>0</v>
      </c>
      <c r="AE53" s="123">
        <f t="shared" si="3"/>
        <v>0</v>
      </c>
    </row>
    <row r="54" spans="1:31" ht="15.75" thickBot="1" x14ac:dyDescent="0.3">
      <c r="A54" s="21"/>
      <c r="B54" s="54" t="s">
        <v>469</v>
      </c>
      <c r="C54" s="54" t="s">
        <v>24</v>
      </c>
      <c r="D54" s="55" t="s">
        <v>25</v>
      </c>
      <c r="E54" s="56" t="s">
        <v>41</v>
      </c>
      <c r="F54" s="57"/>
      <c r="G54" s="57"/>
      <c r="H54" s="58">
        <v>2.16</v>
      </c>
      <c r="I54" s="57"/>
      <c r="J54" s="59" t="s">
        <v>42</v>
      </c>
      <c r="K54" s="57" t="s">
        <v>31</v>
      </c>
      <c r="L54" s="60">
        <v>1</v>
      </c>
      <c r="M54" s="61">
        <v>379.8</v>
      </c>
      <c r="N54" s="62">
        <v>379.8</v>
      </c>
      <c r="O54" s="18"/>
      <c r="P54" s="12" t="e">
        <v>#VALUE!</v>
      </c>
      <c r="Q54" s="13" t="e">
        <f t="shared" si="8"/>
        <v>#VALUE!</v>
      </c>
      <c r="R54" s="39">
        <v>0</v>
      </c>
      <c r="S54" s="40">
        <v>482.346</v>
      </c>
      <c r="T54" s="13">
        <f t="shared" si="9"/>
        <v>482.346</v>
      </c>
      <c r="V54" s="57" t="s">
        <v>31</v>
      </c>
      <c r="W54" s="38">
        <v>0</v>
      </c>
      <c r="X54" s="61">
        <v>482.346</v>
      </c>
      <c r="Y54" s="70">
        <f t="shared" si="0"/>
        <v>0</v>
      </c>
      <c r="Z54" s="18"/>
      <c r="AA54" s="76">
        <v>0</v>
      </c>
      <c r="AB54" s="77">
        <f t="shared" si="10"/>
        <v>0</v>
      </c>
      <c r="AC54" s="78">
        <v>0</v>
      </c>
      <c r="AD54" s="79">
        <f t="shared" si="2"/>
        <v>0</v>
      </c>
      <c r="AE54" s="123">
        <f t="shared" si="3"/>
        <v>0</v>
      </c>
    </row>
    <row r="55" spans="1:31" ht="15.75" thickBot="1" x14ac:dyDescent="0.3">
      <c r="A55" s="21"/>
      <c r="B55" s="54" t="s">
        <v>469</v>
      </c>
      <c r="C55" s="54" t="s">
        <v>24</v>
      </c>
      <c r="D55" s="55" t="s">
        <v>25</v>
      </c>
      <c r="E55" s="56" t="s">
        <v>43</v>
      </c>
      <c r="F55" s="57"/>
      <c r="G55" s="57"/>
      <c r="H55" s="58">
        <v>2.17</v>
      </c>
      <c r="I55" s="57"/>
      <c r="J55" s="59" t="s">
        <v>44</v>
      </c>
      <c r="K55" s="57" t="s">
        <v>31</v>
      </c>
      <c r="L55" s="60">
        <v>1</v>
      </c>
      <c r="M55" s="61">
        <v>842</v>
      </c>
      <c r="N55" s="62">
        <v>842</v>
      </c>
      <c r="O55" s="18"/>
      <c r="P55" s="12" t="e">
        <v>#VALUE!</v>
      </c>
      <c r="Q55" s="13" t="e">
        <f t="shared" si="8"/>
        <v>#VALUE!</v>
      </c>
      <c r="R55" s="39">
        <v>0</v>
      </c>
      <c r="S55" s="40">
        <v>1069.3399999999999</v>
      </c>
      <c r="T55" s="13">
        <f t="shared" si="9"/>
        <v>1069.3399999999999</v>
      </c>
      <c r="V55" s="57" t="s">
        <v>31</v>
      </c>
      <c r="W55" s="38">
        <v>0</v>
      </c>
      <c r="X55" s="61">
        <v>1069.3399999999999</v>
      </c>
      <c r="Y55" s="70">
        <f t="shared" si="0"/>
        <v>0</v>
      </c>
      <c r="Z55" s="18"/>
      <c r="AA55" s="76">
        <v>0</v>
      </c>
      <c r="AB55" s="77">
        <f t="shared" si="10"/>
        <v>0</v>
      </c>
      <c r="AC55" s="78">
        <v>0</v>
      </c>
      <c r="AD55" s="79">
        <f t="shared" si="2"/>
        <v>0</v>
      </c>
      <c r="AE55" s="123">
        <f t="shared" si="3"/>
        <v>0</v>
      </c>
    </row>
    <row r="56" spans="1:31" ht="60.75" thickBot="1" x14ac:dyDescent="0.3">
      <c r="A56" s="21"/>
      <c r="B56" s="54" t="s">
        <v>469</v>
      </c>
      <c r="C56" s="54" t="s">
        <v>24</v>
      </c>
      <c r="D56" s="55" t="s">
        <v>25</v>
      </c>
      <c r="E56" s="56" t="s">
        <v>382</v>
      </c>
      <c r="F56" s="57"/>
      <c r="G56" s="57"/>
      <c r="H56" s="58"/>
      <c r="I56" s="57"/>
      <c r="J56" s="59" t="s">
        <v>383</v>
      </c>
      <c r="K56" s="57" t="s">
        <v>31</v>
      </c>
      <c r="L56" s="60"/>
      <c r="M56" s="61">
        <v>4.8300000000000003E-2</v>
      </c>
      <c r="N56" s="62">
        <v>0</v>
      </c>
      <c r="O56" s="18"/>
      <c r="P56" s="12" t="e">
        <v>#VALUE!</v>
      </c>
      <c r="Q56" s="13" t="e">
        <f t="shared" si="8"/>
        <v>#VALUE!</v>
      </c>
      <c r="R56" s="39" t="e">
        <v>#N/A</v>
      </c>
      <c r="S56" s="40">
        <v>4.8300000000000003E-2</v>
      </c>
      <c r="T56" s="13">
        <f t="shared" si="9"/>
        <v>0</v>
      </c>
      <c r="V56" s="57" t="s">
        <v>31</v>
      </c>
      <c r="W56" s="60"/>
      <c r="X56" s="61">
        <v>4.8300000000000003E-2</v>
      </c>
      <c r="Y56" s="70">
        <f t="shared" si="0"/>
        <v>0</v>
      </c>
      <c r="Z56" s="18"/>
      <c r="AA56" s="76">
        <v>0</v>
      </c>
      <c r="AB56" s="77">
        <f t="shared" si="10"/>
        <v>0</v>
      </c>
      <c r="AC56" s="78">
        <v>0</v>
      </c>
      <c r="AD56" s="79">
        <f t="shared" si="2"/>
        <v>0</v>
      </c>
      <c r="AE56" s="123">
        <f t="shared" si="3"/>
        <v>0</v>
      </c>
    </row>
    <row r="57" spans="1:31" ht="15.75" thickBot="1" x14ac:dyDescent="0.3">
      <c r="A57" s="21"/>
      <c r="B57" s="63" t="s">
        <v>469</v>
      </c>
      <c r="C57" s="54" t="s">
        <v>312</v>
      </c>
      <c r="D57" s="55" t="s">
        <v>378</v>
      </c>
      <c r="E57" s="56"/>
      <c r="F57" s="57"/>
      <c r="G57" s="57"/>
      <c r="H57" s="58"/>
      <c r="I57" s="57"/>
      <c r="J57" s="59"/>
      <c r="K57" s="57"/>
      <c r="L57" s="60"/>
      <c r="M57" s="59"/>
      <c r="N57" s="62"/>
      <c r="O57" s="18"/>
      <c r="P57" s="16"/>
      <c r="Q57" s="37"/>
      <c r="R57" s="37"/>
      <c r="S57" s="37"/>
      <c r="T57" s="37"/>
      <c r="V57" s="57"/>
      <c r="W57" s="60"/>
      <c r="X57" s="59"/>
      <c r="Y57" s="70">
        <f t="shared" si="0"/>
        <v>0</v>
      </c>
      <c r="Z57" s="18"/>
      <c r="AA57" s="76">
        <v>0</v>
      </c>
      <c r="AB57" s="77">
        <f t="shared" si="10"/>
        <v>0</v>
      </c>
      <c r="AC57" s="78">
        <v>0</v>
      </c>
      <c r="AD57" s="79">
        <f t="shared" si="2"/>
        <v>0</v>
      </c>
      <c r="AE57" s="123">
        <f t="shared" si="3"/>
        <v>0</v>
      </c>
    </row>
    <row r="58" spans="1:31" ht="106.5" thickBot="1" x14ac:dyDescent="0.3">
      <c r="A58" s="21"/>
      <c r="B58" s="63" t="s">
        <v>469</v>
      </c>
      <c r="C58" s="54" t="s">
        <v>312</v>
      </c>
      <c r="D58" s="55" t="s">
        <v>25</v>
      </c>
      <c r="E58" s="56" t="s">
        <v>487</v>
      </c>
      <c r="F58" s="57"/>
      <c r="G58" s="57"/>
      <c r="H58" s="58">
        <v>7.3159999999999998</v>
      </c>
      <c r="I58" s="57"/>
      <c r="J58" s="59" t="s">
        <v>379</v>
      </c>
      <c r="K58" s="57" t="s">
        <v>380</v>
      </c>
      <c r="L58" s="60">
        <v>1</v>
      </c>
      <c r="M58" s="64">
        <v>250</v>
      </c>
      <c r="N58" s="62">
        <v>250</v>
      </c>
      <c r="O58" s="18"/>
      <c r="P58" s="12" t="e">
        <v>#VALUE!</v>
      </c>
      <c r="Q58" s="13">
        <f>IF(J58="PROV SUM",N58,L58*P58)</f>
        <v>250</v>
      </c>
      <c r="R58" s="39" t="s">
        <v>381</v>
      </c>
      <c r="S58" s="40">
        <v>250</v>
      </c>
      <c r="T58" s="13">
        <f>IF(J58="SC024",N58,IF(ISERROR(S58),"",IF(J58="PROV SUM",N58,L58*S58)))</f>
        <v>250</v>
      </c>
      <c r="V58" s="57" t="s">
        <v>380</v>
      </c>
      <c r="W58" s="38">
        <v>0</v>
      </c>
      <c r="X58" s="64">
        <v>250</v>
      </c>
      <c r="Y58" s="70">
        <f t="shared" si="0"/>
        <v>0</v>
      </c>
      <c r="Z58" s="18"/>
      <c r="AA58" s="76">
        <v>0</v>
      </c>
      <c r="AB58" s="77">
        <f t="shared" si="10"/>
        <v>0</v>
      </c>
      <c r="AC58" s="78">
        <v>0</v>
      </c>
      <c r="AD58" s="79">
        <f t="shared" si="2"/>
        <v>0</v>
      </c>
      <c r="AE58" s="123">
        <f t="shared" si="3"/>
        <v>0</v>
      </c>
    </row>
    <row r="59" spans="1:31" ht="15.75" thickBot="1" x14ac:dyDescent="0.3">
      <c r="A59" s="21"/>
      <c r="B59" s="63" t="s">
        <v>469</v>
      </c>
      <c r="C59" s="54" t="s">
        <v>312</v>
      </c>
      <c r="D59" s="55" t="s">
        <v>25</v>
      </c>
      <c r="E59" s="56"/>
      <c r="F59" s="57"/>
      <c r="G59" s="57"/>
      <c r="H59" s="58">
        <v>7.3179999999999996</v>
      </c>
      <c r="I59" s="57"/>
      <c r="J59" s="59" t="s">
        <v>379</v>
      </c>
      <c r="K59" s="57" t="s">
        <v>380</v>
      </c>
      <c r="L59" s="60">
        <v>1</v>
      </c>
      <c r="M59" s="64">
        <v>100</v>
      </c>
      <c r="N59" s="62">
        <v>100</v>
      </c>
      <c r="O59" s="18"/>
      <c r="P59" s="12" t="e">
        <v>#VALUE!</v>
      </c>
      <c r="Q59" s="13">
        <f>IF(J59="PROV SUM",N59,L59*P59)</f>
        <v>100</v>
      </c>
      <c r="R59" s="39" t="s">
        <v>381</v>
      </c>
      <c r="S59" s="40">
        <v>100</v>
      </c>
      <c r="T59" s="13">
        <f>IF(J59="SC024",N59,IF(ISERROR(S59),"",IF(J59="PROV SUM",N59,L59*S59)))</f>
        <v>100</v>
      </c>
      <c r="V59" s="57" t="s">
        <v>380</v>
      </c>
      <c r="W59" s="38">
        <v>0</v>
      </c>
      <c r="X59" s="64">
        <v>100</v>
      </c>
      <c r="Y59" s="70">
        <f t="shared" si="0"/>
        <v>0</v>
      </c>
      <c r="Z59" s="18"/>
      <c r="AA59" s="76">
        <v>0</v>
      </c>
      <c r="AB59" s="77">
        <f t="shared" si="10"/>
        <v>0</v>
      </c>
      <c r="AC59" s="78">
        <v>0</v>
      </c>
      <c r="AD59" s="79">
        <f t="shared" si="2"/>
        <v>0</v>
      </c>
      <c r="AE59" s="123">
        <f t="shared" si="3"/>
        <v>0</v>
      </c>
    </row>
    <row r="60" spans="1:31" ht="76.5" thickBot="1" x14ac:dyDescent="0.3">
      <c r="A60" s="21"/>
      <c r="B60" s="63" t="s">
        <v>469</v>
      </c>
      <c r="C60" s="54" t="s">
        <v>312</v>
      </c>
      <c r="D60" s="55" t="s">
        <v>25</v>
      </c>
      <c r="E60" s="56" t="s">
        <v>488</v>
      </c>
      <c r="F60" s="57"/>
      <c r="G60" s="57"/>
      <c r="H60" s="58">
        <v>7.319</v>
      </c>
      <c r="I60" s="57"/>
      <c r="J60" s="59" t="s">
        <v>379</v>
      </c>
      <c r="K60" s="57" t="s">
        <v>380</v>
      </c>
      <c r="L60" s="60">
        <v>1</v>
      </c>
      <c r="M60" s="64">
        <v>400</v>
      </c>
      <c r="N60" s="62">
        <v>400</v>
      </c>
      <c r="O60" s="18"/>
      <c r="P60" s="12" t="e">
        <v>#VALUE!</v>
      </c>
      <c r="Q60" s="13">
        <f>IF(J60="PROV SUM",N60,L60*P60)</f>
        <v>400</v>
      </c>
      <c r="R60" s="39" t="s">
        <v>381</v>
      </c>
      <c r="S60" s="40">
        <v>400</v>
      </c>
      <c r="T60" s="13">
        <f>IF(J60="SC024",N60,IF(ISERROR(S60),"",IF(J60="PROV SUM",N60,L60*S60)))</f>
        <v>400</v>
      </c>
      <c r="V60" s="57" t="s">
        <v>380</v>
      </c>
      <c r="W60" s="38">
        <v>0</v>
      </c>
      <c r="X60" s="64">
        <v>400</v>
      </c>
      <c r="Y60" s="70">
        <f t="shared" si="0"/>
        <v>0</v>
      </c>
      <c r="Z60" s="18"/>
      <c r="AA60" s="76">
        <v>0</v>
      </c>
      <c r="AB60" s="77">
        <f t="shared" si="10"/>
        <v>0</v>
      </c>
      <c r="AC60" s="78">
        <v>0</v>
      </c>
      <c r="AD60" s="79">
        <f t="shared" si="2"/>
        <v>0</v>
      </c>
      <c r="AE60" s="123">
        <f t="shared" si="3"/>
        <v>0</v>
      </c>
    </row>
    <row r="61" spans="1:31" ht="31.5" thickBot="1" x14ac:dyDescent="0.3">
      <c r="A61" s="21"/>
      <c r="B61" s="63" t="s">
        <v>469</v>
      </c>
      <c r="C61" s="54" t="s">
        <v>312</v>
      </c>
      <c r="D61" s="55" t="s">
        <v>25</v>
      </c>
      <c r="E61" s="56" t="s">
        <v>489</v>
      </c>
      <c r="F61" s="57"/>
      <c r="G61" s="57"/>
      <c r="H61" s="58">
        <v>7.32</v>
      </c>
      <c r="I61" s="57"/>
      <c r="J61" s="59" t="s">
        <v>379</v>
      </c>
      <c r="K61" s="57" t="s">
        <v>380</v>
      </c>
      <c r="L61" s="60">
        <v>1</v>
      </c>
      <c r="M61" s="64">
        <v>400</v>
      </c>
      <c r="N61" s="62">
        <v>400</v>
      </c>
      <c r="O61" s="18"/>
      <c r="P61" s="12" t="e">
        <v>#VALUE!</v>
      </c>
      <c r="Q61" s="13">
        <f>IF(J61="PROV SUM",N61,L61*P61)</f>
        <v>400</v>
      </c>
      <c r="R61" s="39" t="s">
        <v>381</v>
      </c>
      <c r="S61" s="40">
        <v>400</v>
      </c>
      <c r="T61" s="13">
        <f>IF(J61="SC024",N61,IF(ISERROR(S61),"",IF(J61="PROV SUM",N61,L61*S61)))</f>
        <v>400</v>
      </c>
      <c r="V61" s="57" t="s">
        <v>380</v>
      </c>
      <c r="W61" s="38">
        <v>0</v>
      </c>
      <c r="X61" s="64">
        <v>400</v>
      </c>
      <c r="Y61" s="70">
        <f t="shared" si="0"/>
        <v>0</v>
      </c>
      <c r="Z61" s="18"/>
      <c r="AA61" s="76">
        <v>0</v>
      </c>
      <c r="AB61" s="77">
        <f t="shared" si="10"/>
        <v>0</v>
      </c>
      <c r="AC61" s="78">
        <v>0</v>
      </c>
      <c r="AD61" s="79">
        <f>Y61*AC61</f>
        <v>0</v>
      </c>
      <c r="AE61" s="123">
        <f t="shared" si="3"/>
        <v>0</v>
      </c>
    </row>
    <row r="62" spans="1:31" ht="15.75" thickBot="1" x14ac:dyDescent="0.3">
      <c r="A62" s="21"/>
      <c r="B62" s="22"/>
      <c r="C62" s="23"/>
      <c r="D62" s="24"/>
      <c r="E62" s="25"/>
      <c r="F62" s="21"/>
      <c r="G62" s="21"/>
      <c r="H62" s="26"/>
      <c r="I62" s="21"/>
      <c r="J62" s="27"/>
      <c r="K62" s="21"/>
      <c r="L62" s="28"/>
      <c r="M62" s="27"/>
      <c r="N62" s="17"/>
      <c r="O62" s="18"/>
      <c r="P62" s="16"/>
      <c r="Q62" s="37"/>
      <c r="R62" s="37"/>
      <c r="S62" s="37"/>
      <c r="T62" s="37"/>
    </row>
    <row r="63" spans="1:31" ht="15.75" thickBot="1" x14ac:dyDescent="0.3">
      <c r="S63" s="67" t="s">
        <v>5</v>
      </c>
      <c r="T63" s="68">
        <f>SUM(T11:T61)</f>
        <v>13331.414815</v>
      </c>
      <c r="U63" s="65"/>
      <c r="V63" s="21"/>
      <c r="W63" s="28"/>
      <c r="X63" s="67" t="s">
        <v>5</v>
      </c>
      <c r="Y63" s="68">
        <f>SUM(Y11:Y61)</f>
        <v>0</v>
      </c>
      <c r="Z63" s="18"/>
      <c r="AA63" s="75"/>
      <c r="AB63" s="115">
        <f>SUM(AB11:AB61)</f>
        <v>0</v>
      </c>
      <c r="AC63" s="75"/>
      <c r="AD63" s="116">
        <f>SUM(AD11:AD61)</f>
        <v>0</v>
      </c>
      <c r="AE63" s="122">
        <f>SUM(AE11:AE61)</f>
        <v>0</v>
      </c>
    </row>
    <row r="65" spans="3:31" x14ac:dyDescent="0.25">
      <c r="C65" t="s">
        <v>372</v>
      </c>
      <c r="D65" s="155"/>
      <c r="T65" s="307">
        <f ca="1">SUMIF($C$10:$C$61,$C65,T$11:T$61)</f>
        <v>399.99552</v>
      </c>
      <c r="U65" s="65"/>
      <c r="Y65" s="307">
        <f ca="1">SUMIF($C$10:$C$61,$C65,Y$11:Y$61)</f>
        <v>0</v>
      </c>
      <c r="AA65" s="310" t="e">
        <f ca="1">AB65/Y65</f>
        <v>#DIV/0!</v>
      </c>
      <c r="AB65" s="307">
        <f ca="1">SUMIF($C$10:$C$61,$C65,AB$11:AB$61)</f>
        <v>0</v>
      </c>
      <c r="AC65" s="310" t="e">
        <f ca="1">AD65/Y65</f>
        <v>#DIV/0!</v>
      </c>
      <c r="AD65" s="307">
        <f ca="1">SUMIF($C$10:$C$61,$C65,AD$11:AD$61)</f>
        <v>0</v>
      </c>
      <c r="AE65" s="307">
        <f ca="1">SUMIF($C$10:$C$61,$C65,AE$11:AE$61)</f>
        <v>0</v>
      </c>
    </row>
    <row r="66" spans="3:31" x14ac:dyDescent="0.25">
      <c r="C66" t="s">
        <v>308</v>
      </c>
      <c r="D66" s="155"/>
      <c r="T66" s="307">
        <f t="shared" ref="T66:T72" ca="1" si="11">SUMIF($C$10:$C$61,$C66,T$11:T$61)</f>
        <v>222.29999999999998</v>
      </c>
      <c r="U66" s="65"/>
      <c r="Y66" s="307">
        <f t="shared" ref="Y66:Y72" ca="1" si="12">SUMIF($C$10:$C$61,$C66,Y$11:Y$61)</f>
        <v>0</v>
      </c>
      <c r="AA66" s="310" t="e">
        <f t="shared" ref="AA66:AA72" ca="1" si="13">AB66/Y66</f>
        <v>#DIV/0!</v>
      </c>
      <c r="AB66" s="307">
        <f t="shared" ref="AB66:AB72" ca="1" si="14">SUMIF($C$10:$C$61,$C66,AB$11:AB$61)</f>
        <v>0</v>
      </c>
      <c r="AC66" s="310" t="e">
        <f t="shared" ref="AC66:AC71" ca="1" si="15">AD66/Y66</f>
        <v>#DIV/0!</v>
      </c>
      <c r="AD66" s="307">
        <f t="shared" ref="AD66:AE72" ca="1" si="16">SUMIF($C$10:$C$61,$C66,AD$11:AD$61)</f>
        <v>0</v>
      </c>
      <c r="AE66" s="307">
        <f t="shared" ca="1" si="16"/>
        <v>0</v>
      </c>
    </row>
    <row r="67" spans="3:31" x14ac:dyDescent="0.25">
      <c r="C67" t="s">
        <v>285</v>
      </c>
      <c r="D67" s="155"/>
      <c r="T67" s="307">
        <f t="shared" ca="1" si="11"/>
        <v>1400</v>
      </c>
      <c r="U67" s="66"/>
      <c r="Y67" s="307">
        <f t="shared" ca="1" si="12"/>
        <v>0</v>
      </c>
      <c r="AA67" s="310" t="e">
        <f t="shared" ca="1" si="13"/>
        <v>#DIV/0!</v>
      </c>
      <c r="AB67" s="307">
        <f t="shared" ca="1" si="14"/>
        <v>0</v>
      </c>
      <c r="AC67" s="310" t="e">
        <f t="shared" ca="1" si="15"/>
        <v>#DIV/0!</v>
      </c>
      <c r="AD67" s="307">
        <f t="shared" ca="1" si="16"/>
        <v>0</v>
      </c>
      <c r="AE67" s="307">
        <f t="shared" ca="1" si="16"/>
        <v>0</v>
      </c>
    </row>
    <row r="68" spans="3:31" x14ac:dyDescent="0.25">
      <c r="C68" t="s">
        <v>189</v>
      </c>
      <c r="D68" s="155"/>
      <c r="T68" s="307">
        <f t="shared" ca="1" si="11"/>
        <v>1787.472</v>
      </c>
      <c r="U68" s="66"/>
      <c r="Y68" s="307">
        <f t="shared" ca="1" si="12"/>
        <v>0</v>
      </c>
      <c r="AA68" s="310" t="e">
        <f t="shared" ca="1" si="13"/>
        <v>#DIV/0!</v>
      </c>
      <c r="AB68" s="307">
        <f t="shared" ca="1" si="14"/>
        <v>0</v>
      </c>
      <c r="AC68" s="310" t="e">
        <f t="shared" ca="1" si="15"/>
        <v>#DIV/0!</v>
      </c>
      <c r="AD68" s="307">
        <f t="shared" ca="1" si="16"/>
        <v>0</v>
      </c>
      <c r="AE68" s="307">
        <f t="shared" ca="1" si="16"/>
        <v>0</v>
      </c>
    </row>
    <row r="69" spans="3:31" x14ac:dyDescent="0.25">
      <c r="C69" t="s">
        <v>72</v>
      </c>
      <c r="D69" s="155"/>
      <c r="T69" s="307">
        <f t="shared" ca="1" si="11"/>
        <v>2950</v>
      </c>
      <c r="U69" s="66"/>
      <c r="Y69" s="307">
        <f t="shared" ca="1" si="12"/>
        <v>0</v>
      </c>
      <c r="AA69" s="310" t="e">
        <f t="shared" ca="1" si="13"/>
        <v>#DIV/0!</v>
      </c>
      <c r="AB69" s="307">
        <f t="shared" ca="1" si="14"/>
        <v>0</v>
      </c>
      <c r="AC69" s="310" t="e">
        <f t="shared" ca="1" si="15"/>
        <v>#DIV/0!</v>
      </c>
      <c r="AD69" s="307">
        <f t="shared" ca="1" si="16"/>
        <v>0</v>
      </c>
      <c r="AE69" s="307">
        <f t="shared" ca="1" si="16"/>
        <v>0</v>
      </c>
    </row>
    <row r="70" spans="3:31" x14ac:dyDescent="0.25">
      <c r="C70" t="s">
        <v>164</v>
      </c>
      <c r="D70" s="155"/>
      <c r="T70" s="307">
        <f t="shared" ca="1" si="11"/>
        <v>647.71729499999992</v>
      </c>
      <c r="U70" s="66"/>
      <c r="Y70" s="307">
        <f t="shared" ca="1" si="12"/>
        <v>0</v>
      </c>
      <c r="AA70" s="310" t="e">
        <f t="shared" ca="1" si="13"/>
        <v>#DIV/0!</v>
      </c>
      <c r="AB70" s="307">
        <f t="shared" ca="1" si="14"/>
        <v>0</v>
      </c>
      <c r="AC70" s="310" t="e">
        <f t="shared" ca="1" si="15"/>
        <v>#DIV/0!</v>
      </c>
      <c r="AD70" s="307">
        <f t="shared" ca="1" si="16"/>
        <v>0</v>
      </c>
      <c r="AE70" s="307">
        <f t="shared" ca="1" si="16"/>
        <v>0</v>
      </c>
    </row>
    <row r="71" spans="3:31" x14ac:dyDescent="0.25">
      <c r="C71" t="s">
        <v>24</v>
      </c>
      <c r="D71" s="155"/>
      <c r="T71" s="307">
        <f t="shared" ca="1" si="11"/>
        <v>4773.93</v>
      </c>
      <c r="U71" s="66"/>
      <c r="Y71" s="307">
        <f t="shared" ca="1" si="12"/>
        <v>0</v>
      </c>
      <c r="AA71" s="310" t="e">
        <f t="shared" ca="1" si="13"/>
        <v>#DIV/0!</v>
      </c>
      <c r="AB71" s="307">
        <f t="shared" ca="1" si="14"/>
        <v>0</v>
      </c>
      <c r="AC71" s="310" t="e">
        <f t="shared" ca="1" si="15"/>
        <v>#DIV/0!</v>
      </c>
      <c r="AD71" s="307">
        <f t="shared" ca="1" si="16"/>
        <v>0</v>
      </c>
      <c r="AE71" s="307">
        <f t="shared" ca="1" si="16"/>
        <v>0</v>
      </c>
    </row>
    <row r="72" spans="3:31" x14ac:dyDescent="0.25">
      <c r="C72" t="s">
        <v>312</v>
      </c>
      <c r="D72" s="155"/>
      <c r="T72" s="307">
        <f t="shared" ca="1" si="11"/>
        <v>1150</v>
      </c>
      <c r="Y72" s="307">
        <f t="shared" ca="1" si="12"/>
        <v>0</v>
      </c>
      <c r="AA72" s="310" t="e">
        <f t="shared" ca="1" si="13"/>
        <v>#DIV/0!</v>
      </c>
      <c r="AB72" s="307">
        <f t="shared" ca="1" si="14"/>
        <v>0</v>
      </c>
      <c r="AC72" s="310" t="e">
        <f ca="1">AD72/Y72</f>
        <v>#DIV/0!</v>
      </c>
      <c r="AD72" s="307">
        <f t="shared" ca="1" si="16"/>
        <v>0</v>
      </c>
      <c r="AE72" s="307">
        <f t="shared" ca="1" si="16"/>
        <v>0</v>
      </c>
    </row>
  </sheetData>
  <autoFilter ref="B8:AE61" xr:uid="{00000000-0009-0000-0000-000016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xr:uid="{00000000-0002-0000-1600-000000000000}">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tabColor rgb="FF66FFCC"/>
  </sheetPr>
  <dimension ref="A1:AG84"/>
  <sheetViews>
    <sheetView topLeftCell="B1" zoomScale="70" zoomScaleNormal="70" workbookViewId="0">
      <pane xSplit="9" ySplit="8" topLeftCell="W9" activePane="bottomRight" state="frozen"/>
      <selection activeCell="C72" sqref="C72"/>
      <selection pane="topRight" activeCell="C72" sqref="C72"/>
      <selection pane="bottomLeft" activeCell="C72" sqref="C72"/>
      <selection pane="bottomRight" activeCell="AD69" sqref="AD69:AE71"/>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2" width="8.5703125" customWidth="1"/>
    <col min="23" max="23" width="8.5703125" style="669" customWidth="1"/>
    <col min="24" max="25" width="15.5703125" customWidth="1"/>
    <col min="26" max="26" width="1.5703125" customWidth="1"/>
    <col min="27" max="31" width="15.5703125" customWidth="1"/>
    <col min="32" max="32" width="25.85546875" customWidth="1"/>
    <col min="33" max="33" width="16.85546875" customWidth="1"/>
  </cols>
  <sheetData>
    <row r="1" spans="1:33" s="188" customFormat="1" x14ac:dyDescent="0.25">
      <c r="B1" s="188" t="str">
        <f>'Valuation Summary'!A1</f>
        <v>Mulalley &amp; Co Ltd</v>
      </c>
      <c r="W1" s="668"/>
    </row>
    <row r="2" spans="1:33" s="188" customFormat="1" x14ac:dyDescent="0.25">
      <c r="W2" s="668"/>
    </row>
    <row r="3" spans="1:33" s="188" customFormat="1" x14ac:dyDescent="0.25">
      <c r="B3" s="188" t="str">
        <f>'Valuation Summary'!A3</f>
        <v>Camden Better Homes - NW5 Blocks</v>
      </c>
      <c r="W3" s="668"/>
    </row>
    <row r="4" spans="1:33" s="188" customFormat="1" x14ac:dyDescent="0.25">
      <c r="W4" s="668"/>
    </row>
    <row r="5" spans="1:33" s="188" customFormat="1" x14ac:dyDescent="0.25">
      <c r="B5" s="188" t="s">
        <v>608</v>
      </c>
      <c r="W5" s="668"/>
    </row>
    <row r="6" spans="1:33" s="188" customFormat="1" ht="16.5" thickBot="1" x14ac:dyDescent="0.3">
      <c r="B6" s="189"/>
      <c r="C6" s="190"/>
      <c r="D6" s="191"/>
      <c r="E6" s="190"/>
      <c r="F6" s="191"/>
      <c r="G6" s="191"/>
      <c r="H6" s="192"/>
      <c r="I6" s="191"/>
      <c r="J6" s="193"/>
      <c r="K6" s="191"/>
      <c r="L6" s="194"/>
      <c r="M6" s="193"/>
      <c r="N6" s="194"/>
      <c r="O6" s="195"/>
      <c r="P6" s="196"/>
      <c r="Q6" s="197"/>
      <c r="R6" s="193"/>
      <c r="S6" s="193"/>
      <c r="T6" s="193"/>
      <c r="W6" s="668"/>
    </row>
    <row r="7" spans="1:33"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7" t="s">
        <v>764</v>
      </c>
      <c r="AG7" s="587" t="s">
        <v>765</v>
      </c>
    </row>
    <row r="8" spans="1:33" s="272" customFormat="1" ht="75.75" thickBot="1" x14ac:dyDescent="0.3">
      <c r="A8" s="264" t="s">
        <v>377</v>
      </c>
      <c r="B8" s="265" t="s">
        <v>490</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3" hidden="1" x14ac:dyDescent="0.25">
      <c r="A9" s="29"/>
      <c r="B9" s="30"/>
      <c r="C9" s="31"/>
      <c r="D9" s="32"/>
      <c r="E9" s="33"/>
      <c r="F9" s="29"/>
      <c r="G9" s="29"/>
      <c r="H9" s="34"/>
      <c r="I9" s="29"/>
      <c r="J9" s="35"/>
      <c r="K9" s="29"/>
      <c r="L9" s="36"/>
      <c r="M9" s="35"/>
      <c r="N9" s="36"/>
      <c r="O9" s="18"/>
      <c r="P9" s="19"/>
      <c r="Q9" s="20"/>
      <c r="R9" s="37"/>
      <c r="S9" s="37"/>
      <c r="T9" s="37"/>
      <c r="W9"/>
      <c r="AA9" s="75"/>
      <c r="AB9" s="75"/>
      <c r="AC9" s="75"/>
      <c r="AD9" s="75"/>
    </row>
    <row r="10" spans="1:33" hidden="1" x14ac:dyDescent="0.25">
      <c r="A10" s="29" t="s">
        <v>429</v>
      </c>
      <c r="B10" s="346" t="s">
        <v>490</v>
      </c>
      <c r="C10" s="321" t="s">
        <v>372</v>
      </c>
      <c r="D10" s="322" t="s">
        <v>378</v>
      </c>
      <c r="E10" s="323"/>
      <c r="F10" s="324"/>
      <c r="G10" s="324"/>
      <c r="H10" s="325"/>
      <c r="I10" s="324"/>
      <c r="J10" s="326"/>
      <c r="K10" s="326"/>
      <c r="L10" s="326"/>
      <c r="M10" s="326"/>
      <c r="N10" s="326"/>
      <c r="O10" s="327"/>
      <c r="P10" s="347"/>
      <c r="Q10" s="348"/>
      <c r="R10" s="348"/>
      <c r="S10" s="348"/>
      <c r="T10" s="348"/>
      <c r="V10" s="111"/>
      <c r="W10" s="111"/>
      <c r="X10" s="111"/>
      <c r="Y10" s="111"/>
      <c r="AA10" s="370"/>
      <c r="AB10" s="370"/>
      <c r="AC10" s="370"/>
      <c r="AD10" s="370"/>
      <c r="AE10" s="111"/>
    </row>
    <row r="11" spans="1:33" ht="90" hidden="1" x14ac:dyDescent="0.25">
      <c r="A11" s="29"/>
      <c r="B11" s="346" t="s">
        <v>490</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V11" s="324" t="s">
        <v>139</v>
      </c>
      <c r="W11" s="288">
        <v>1</v>
      </c>
      <c r="X11" s="287">
        <v>0</v>
      </c>
      <c r="Y11" s="328">
        <f>W11*X11</f>
        <v>0</v>
      </c>
      <c r="Z11" s="18"/>
      <c r="AA11" s="336">
        <v>0</v>
      </c>
      <c r="AB11" s="337">
        <f>Y11*AA11</f>
        <v>0</v>
      </c>
      <c r="AC11" s="338">
        <v>0</v>
      </c>
      <c r="AD11" s="339">
        <f>Y11*AC11</f>
        <v>0</v>
      </c>
      <c r="AE11" s="340">
        <f>AB11-AD11</f>
        <v>0</v>
      </c>
    </row>
    <row r="12" spans="1:33" ht="45" hidden="1" x14ac:dyDescent="0.25">
      <c r="A12" s="29"/>
      <c r="B12" s="346" t="s">
        <v>490</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V12" s="324" t="s">
        <v>79</v>
      </c>
      <c r="W12" s="288">
        <v>46.04</v>
      </c>
      <c r="X12" s="287">
        <v>8.6880000000000006</v>
      </c>
      <c r="Y12" s="328">
        <f t="shared" ref="Y12:Y46" si="0">W12*X12</f>
        <v>399.99552</v>
      </c>
      <c r="Z12" s="18"/>
      <c r="AA12" s="336">
        <v>0</v>
      </c>
      <c r="AB12" s="337">
        <f t="shared" ref="AB12:AB47" si="1">Y12*AA12</f>
        <v>0</v>
      </c>
      <c r="AC12" s="338">
        <v>0</v>
      </c>
      <c r="AD12" s="339">
        <f t="shared" ref="AD12:AD47" si="2">Y12*AC12</f>
        <v>0</v>
      </c>
      <c r="AE12" s="340">
        <f t="shared" ref="AE12:AE47" si="3">AB12-AD12</f>
        <v>0</v>
      </c>
    </row>
    <row r="13" spans="1:33" hidden="1" x14ac:dyDescent="0.25">
      <c r="A13" s="15"/>
      <c r="B13" s="346" t="s">
        <v>490</v>
      </c>
      <c r="C13" s="321" t="s">
        <v>308</v>
      </c>
      <c r="D13" s="322" t="s">
        <v>378</v>
      </c>
      <c r="E13" s="323"/>
      <c r="F13" s="350"/>
      <c r="G13" s="350"/>
      <c r="H13" s="325"/>
      <c r="I13" s="350"/>
      <c r="J13" s="326"/>
      <c r="K13" s="324"/>
      <c r="L13" s="288"/>
      <c r="M13" s="326"/>
      <c r="N13" s="119"/>
      <c r="O13" s="327"/>
      <c r="P13" s="347"/>
      <c r="Q13" s="348"/>
      <c r="R13" s="348"/>
      <c r="S13" s="348"/>
      <c r="T13" s="348"/>
      <c r="V13" s="324"/>
      <c r="W13" s="288"/>
      <c r="X13" s="348"/>
      <c r="Y13" s="328">
        <f t="shared" si="0"/>
        <v>0</v>
      </c>
      <c r="Z13" s="18"/>
      <c r="AA13" s="336">
        <v>0</v>
      </c>
      <c r="AB13" s="337">
        <f t="shared" si="1"/>
        <v>0</v>
      </c>
      <c r="AC13" s="338">
        <v>0</v>
      </c>
      <c r="AD13" s="339">
        <f t="shared" si="2"/>
        <v>0</v>
      </c>
      <c r="AE13" s="340">
        <f t="shared" si="3"/>
        <v>0</v>
      </c>
    </row>
    <row r="14" spans="1:33" ht="30" hidden="1" x14ac:dyDescent="0.25">
      <c r="A14" s="15"/>
      <c r="B14" s="346" t="s">
        <v>490</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V14" s="324" t="s">
        <v>311</v>
      </c>
      <c r="W14" s="288">
        <v>1</v>
      </c>
      <c r="X14" s="287">
        <v>222.29999999999998</v>
      </c>
      <c r="Y14" s="328">
        <f t="shared" si="0"/>
        <v>222.29999999999998</v>
      </c>
      <c r="Z14" s="18"/>
      <c r="AA14" s="336">
        <v>1</v>
      </c>
      <c r="AB14" s="337">
        <f t="shared" si="1"/>
        <v>222.29999999999998</v>
      </c>
      <c r="AC14" s="338">
        <v>1</v>
      </c>
      <c r="AD14" s="339">
        <f t="shared" si="2"/>
        <v>222.29999999999998</v>
      </c>
      <c r="AE14" s="340">
        <f t="shared" si="3"/>
        <v>0</v>
      </c>
    </row>
    <row r="15" spans="1:33" hidden="1" x14ac:dyDescent="0.25">
      <c r="A15" s="15"/>
      <c r="B15" s="346" t="s">
        <v>490</v>
      </c>
      <c r="C15" s="321" t="s">
        <v>285</v>
      </c>
      <c r="D15" s="322" t="s">
        <v>378</v>
      </c>
      <c r="E15" s="323"/>
      <c r="F15" s="350"/>
      <c r="G15" s="350"/>
      <c r="H15" s="325"/>
      <c r="I15" s="350"/>
      <c r="J15" s="326"/>
      <c r="K15" s="324"/>
      <c r="L15" s="288"/>
      <c r="M15" s="326"/>
      <c r="N15" s="119"/>
      <c r="O15" s="327"/>
      <c r="P15" s="347"/>
      <c r="Q15" s="348"/>
      <c r="R15" s="348"/>
      <c r="S15" s="348"/>
      <c r="T15" s="348"/>
      <c r="V15" s="324"/>
      <c r="W15" s="288"/>
      <c r="X15" s="348"/>
      <c r="Y15" s="328">
        <f t="shared" si="0"/>
        <v>0</v>
      </c>
      <c r="Z15" s="18"/>
      <c r="AA15" s="336">
        <v>0</v>
      </c>
      <c r="AB15" s="337">
        <f t="shared" si="1"/>
        <v>0</v>
      </c>
      <c r="AC15" s="338">
        <v>0</v>
      </c>
      <c r="AD15" s="339">
        <f t="shared" si="2"/>
        <v>0</v>
      </c>
      <c r="AE15" s="340">
        <f t="shared" si="3"/>
        <v>0</v>
      </c>
    </row>
    <row r="16" spans="1:33" ht="105" hidden="1" x14ac:dyDescent="0.25">
      <c r="A16" s="15"/>
      <c r="B16" s="346" t="s">
        <v>490</v>
      </c>
      <c r="C16" s="321" t="s">
        <v>285</v>
      </c>
      <c r="D16" s="322" t="s">
        <v>25</v>
      </c>
      <c r="E16" s="323" t="s">
        <v>306</v>
      </c>
      <c r="F16" s="350"/>
      <c r="G16" s="350"/>
      <c r="H16" s="325">
        <v>5.0999999999999996</v>
      </c>
      <c r="I16" s="350"/>
      <c r="J16" s="326" t="s">
        <v>307</v>
      </c>
      <c r="K16" s="324" t="s">
        <v>139</v>
      </c>
      <c r="L16" s="288">
        <v>1</v>
      </c>
      <c r="M16" s="349">
        <v>480</v>
      </c>
      <c r="N16" s="119">
        <v>480</v>
      </c>
      <c r="O16" s="327"/>
      <c r="P16" s="328" t="e">
        <v>#VALUE!</v>
      </c>
      <c r="Q16" s="329" t="e">
        <f>IF(J16="PROV SUM",N16,L16*P16)</f>
        <v>#VALUE!</v>
      </c>
      <c r="R16" s="287">
        <v>0</v>
      </c>
      <c r="S16" s="287">
        <v>408</v>
      </c>
      <c r="T16" s="329">
        <f>IF(J16="SC024",N16,IF(ISERROR(S16),"",IF(J16="PROV SUM",N16,L16*S16)))</f>
        <v>408</v>
      </c>
      <c r="V16" s="324" t="s">
        <v>139</v>
      </c>
      <c r="W16" s="288">
        <v>1</v>
      </c>
      <c r="X16" s="287">
        <v>408</v>
      </c>
      <c r="Y16" s="328">
        <f t="shared" si="0"/>
        <v>408</v>
      </c>
      <c r="Z16" s="18"/>
      <c r="AA16" s="336">
        <v>0</v>
      </c>
      <c r="AB16" s="337">
        <f t="shared" si="1"/>
        <v>0</v>
      </c>
      <c r="AC16" s="338">
        <v>0</v>
      </c>
      <c r="AD16" s="339">
        <f t="shared" si="2"/>
        <v>0</v>
      </c>
      <c r="AE16" s="340">
        <f t="shared" si="3"/>
        <v>0</v>
      </c>
    </row>
    <row r="17" spans="1:33" ht="60.75" hidden="1" x14ac:dyDescent="0.25">
      <c r="A17" s="15"/>
      <c r="B17" s="346" t="s">
        <v>490</v>
      </c>
      <c r="C17" s="321" t="s">
        <v>285</v>
      </c>
      <c r="D17" s="322" t="s">
        <v>25</v>
      </c>
      <c r="E17" s="368" t="s">
        <v>500</v>
      </c>
      <c r="F17" s="350"/>
      <c r="G17" s="350"/>
      <c r="H17" s="325">
        <v>5.3860000000000001</v>
      </c>
      <c r="I17" s="350"/>
      <c r="J17" s="326" t="s">
        <v>379</v>
      </c>
      <c r="K17" s="324" t="s">
        <v>380</v>
      </c>
      <c r="L17" s="288">
        <v>1</v>
      </c>
      <c r="M17" s="288">
        <v>300</v>
      </c>
      <c r="N17" s="119">
        <v>300</v>
      </c>
      <c r="O17" s="327"/>
      <c r="P17" s="328" t="e">
        <v>#VALUE!</v>
      </c>
      <c r="Q17" s="329">
        <f>IF(J17="PROV SUM",N17,L17*P17)</f>
        <v>300</v>
      </c>
      <c r="R17" s="287" t="s">
        <v>381</v>
      </c>
      <c r="S17" s="287" t="s">
        <v>381</v>
      </c>
      <c r="T17" s="329">
        <f>IF(J17="SC024",N17,IF(ISERROR(S17),"",IF(J17="PROV SUM",N17,L17*S17)))</f>
        <v>300</v>
      </c>
      <c r="V17" s="324" t="s">
        <v>380</v>
      </c>
      <c r="W17" s="288">
        <v>1</v>
      </c>
      <c r="X17" s="287" t="s">
        <v>381</v>
      </c>
      <c r="Y17" s="328">
        <v>300</v>
      </c>
      <c r="Z17" s="18"/>
      <c r="AA17" s="336">
        <v>0</v>
      </c>
      <c r="AB17" s="337">
        <f t="shared" si="1"/>
        <v>0</v>
      </c>
      <c r="AC17" s="338">
        <v>0</v>
      </c>
      <c r="AD17" s="339">
        <f t="shared" si="2"/>
        <v>0</v>
      </c>
      <c r="AE17" s="340">
        <f t="shared" si="3"/>
        <v>0</v>
      </c>
      <c r="AF17" s="626" t="s">
        <v>806</v>
      </c>
    </row>
    <row r="18" spans="1:33" ht="15.75" hidden="1" x14ac:dyDescent="0.25">
      <c r="A18" s="15"/>
      <c r="B18" s="346" t="s">
        <v>490</v>
      </c>
      <c r="C18" s="321" t="s">
        <v>285</v>
      </c>
      <c r="D18" s="322" t="s">
        <v>25</v>
      </c>
      <c r="E18" s="323" t="s">
        <v>491</v>
      </c>
      <c r="F18" s="350"/>
      <c r="G18" s="350"/>
      <c r="H18" s="325">
        <v>5.3869999999999996</v>
      </c>
      <c r="I18" s="350"/>
      <c r="J18" s="326" t="s">
        <v>379</v>
      </c>
      <c r="K18" s="324" t="s">
        <v>380</v>
      </c>
      <c r="L18" s="288">
        <v>1</v>
      </c>
      <c r="M18" s="288">
        <v>700</v>
      </c>
      <c r="N18" s="119">
        <v>700</v>
      </c>
      <c r="O18" s="327"/>
      <c r="P18" s="328" t="e">
        <v>#VALUE!</v>
      </c>
      <c r="Q18" s="329">
        <f>IF(J18="PROV SUM",N18,L18*P18)</f>
        <v>700</v>
      </c>
      <c r="R18" s="287" t="s">
        <v>381</v>
      </c>
      <c r="S18" s="287" t="s">
        <v>381</v>
      </c>
      <c r="T18" s="329">
        <f>IF(J18="SC024",N18,IF(ISERROR(S18),"",IF(J18="PROV SUM",N18,L18*S18)))</f>
        <v>700</v>
      </c>
      <c r="V18" s="324" t="s">
        <v>380</v>
      </c>
      <c r="W18" s="288">
        <v>1</v>
      </c>
      <c r="X18" s="287" t="s">
        <v>381</v>
      </c>
      <c r="Y18" s="328">
        <v>700</v>
      </c>
      <c r="Z18" s="18"/>
      <c r="AA18" s="336">
        <v>0</v>
      </c>
      <c r="AB18" s="337">
        <f t="shared" si="1"/>
        <v>0</v>
      </c>
      <c r="AC18" s="338">
        <v>0</v>
      </c>
      <c r="AD18" s="339">
        <f t="shared" si="2"/>
        <v>0</v>
      </c>
      <c r="AE18" s="340">
        <f t="shared" si="3"/>
        <v>0</v>
      </c>
    </row>
    <row r="19" spans="1:33" hidden="1" x14ac:dyDescent="0.25">
      <c r="A19" s="15"/>
      <c r="B19" s="346" t="s">
        <v>490</v>
      </c>
      <c r="C19" s="351" t="s">
        <v>189</v>
      </c>
      <c r="D19" s="322" t="s">
        <v>378</v>
      </c>
      <c r="E19" s="323"/>
      <c r="F19" s="350"/>
      <c r="G19" s="350"/>
      <c r="H19" s="325"/>
      <c r="I19" s="350"/>
      <c r="J19" s="326"/>
      <c r="K19" s="324"/>
      <c r="L19" s="288"/>
      <c r="M19" s="326"/>
      <c r="N19" s="288"/>
      <c r="O19" s="327"/>
      <c r="P19" s="326"/>
      <c r="Q19" s="286"/>
      <c r="R19" s="286"/>
      <c r="S19" s="286"/>
      <c r="T19" s="286"/>
      <c r="V19" s="324"/>
      <c r="W19" s="288"/>
      <c r="X19" s="286"/>
      <c r="Y19" s="328">
        <f t="shared" si="0"/>
        <v>0</v>
      </c>
      <c r="Z19" s="18"/>
      <c r="AA19" s="336">
        <v>0</v>
      </c>
      <c r="AB19" s="337">
        <f t="shared" si="1"/>
        <v>0</v>
      </c>
      <c r="AC19" s="338">
        <v>0</v>
      </c>
      <c r="AD19" s="339">
        <f t="shared" si="2"/>
        <v>0</v>
      </c>
      <c r="AE19" s="340">
        <f t="shared" si="3"/>
        <v>0</v>
      </c>
    </row>
    <row r="20" spans="1:33" ht="75" hidden="1" x14ac:dyDescent="0.25">
      <c r="A20" s="15"/>
      <c r="B20" s="346" t="s">
        <v>490</v>
      </c>
      <c r="C20" s="351" t="s">
        <v>189</v>
      </c>
      <c r="D20" s="322" t="s">
        <v>25</v>
      </c>
      <c r="E20" s="323" t="s">
        <v>282</v>
      </c>
      <c r="F20" s="350"/>
      <c r="G20" s="350"/>
      <c r="H20" s="325">
        <v>6.11</v>
      </c>
      <c r="I20" s="350"/>
      <c r="J20" s="326" t="s">
        <v>283</v>
      </c>
      <c r="K20" s="324" t="s">
        <v>284</v>
      </c>
      <c r="L20" s="288">
        <v>5</v>
      </c>
      <c r="M20" s="349">
        <v>79.14</v>
      </c>
      <c r="N20" s="288">
        <v>395.7</v>
      </c>
      <c r="O20" s="327"/>
      <c r="P20" s="328" t="e">
        <v>#VALUE!</v>
      </c>
      <c r="Q20" s="329" t="e">
        <f t="shared" ref="Q20:Q27" si="4">IF(J20="PROV SUM",N20,L20*P20)</f>
        <v>#VALUE!</v>
      </c>
      <c r="R20" s="287">
        <v>0</v>
      </c>
      <c r="S20" s="287">
        <v>63.312000000000005</v>
      </c>
      <c r="T20" s="329">
        <f t="shared" ref="T20:T27" si="5">IF(J20="SC024",N20,IF(ISERROR(S20),"",IF(J20="PROV SUM",N20,L20*S20)))</f>
        <v>316.56</v>
      </c>
      <c r="V20" s="324" t="s">
        <v>284</v>
      </c>
      <c r="W20" s="288">
        <v>5</v>
      </c>
      <c r="X20" s="287">
        <v>63.312000000000005</v>
      </c>
      <c r="Y20" s="328">
        <f t="shared" si="0"/>
        <v>316.56</v>
      </c>
      <c r="Z20" s="18"/>
      <c r="AA20" s="336">
        <v>1</v>
      </c>
      <c r="AB20" s="337">
        <f t="shared" si="1"/>
        <v>316.56</v>
      </c>
      <c r="AC20" s="338">
        <v>1</v>
      </c>
      <c r="AD20" s="339">
        <f t="shared" si="2"/>
        <v>316.56</v>
      </c>
      <c r="AE20" s="340">
        <f t="shared" si="3"/>
        <v>0</v>
      </c>
    </row>
    <row r="21" spans="1:33" ht="60" hidden="1" x14ac:dyDescent="0.25">
      <c r="A21" s="15"/>
      <c r="B21" s="346" t="s">
        <v>490</v>
      </c>
      <c r="C21" s="351" t="s">
        <v>189</v>
      </c>
      <c r="D21" s="322" t="s">
        <v>25</v>
      </c>
      <c r="E21" s="323" t="s">
        <v>190</v>
      </c>
      <c r="F21" s="350"/>
      <c r="G21" s="350"/>
      <c r="H21" s="325">
        <v>6.82</v>
      </c>
      <c r="I21" s="350"/>
      <c r="J21" s="326" t="s">
        <v>191</v>
      </c>
      <c r="K21" s="324" t="s">
        <v>104</v>
      </c>
      <c r="L21" s="288">
        <v>37</v>
      </c>
      <c r="M21" s="349">
        <v>44.12</v>
      </c>
      <c r="N21" s="288">
        <v>1632.44</v>
      </c>
      <c r="O21" s="327"/>
      <c r="P21" s="328" t="e">
        <v>#VALUE!</v>
      </c>
      <c r="Q21" s="329" t="e">
        <f t="shared" si="4"/>
        <v>#VALUE!</v>
      </c>
      <c r="R21" s="287">
        <v>0</v>
      </c>
      <c r="S21" s="287">
        <v>31.986999999999998</v>
      </c>
      <c r="T21" s="329">
        <f t="shared" si="5"/>
        <v>1183.519</v>
      </c>
      <c r="V21" s="324" t="s">
        <v>104</v>
      </c>
      <c r="W21" s="288">
        <v>37</v>
      </c>
      <c r="X21" s="287">
        <v>31.986999999999998</v>
      </c>
      <c r="Y21" s="328">
        <f t="shared" si="0"/>
        <v>1183.519</v>
      </c>
      <c r="Z21" s="18"/>
      <c r="AA21" s="336">
        <v>1</v>
      </c>
      <c r="AB21" s="337">
        <f t="shared" si="1"/>
        <v>1183.519</v>
      </c>
      <c r="AC21" s="338">
        <v>1</v>
      </c>
      <c r="AD21" s="339">
        <f t="shared" si="2"/>
        <v>1183.519</v>
      </c>
      <c r="AE21" s="340">
        <f t="shared" si="3"/>
        <v>0</v>
      </c>
      <c r="AG21" s="618">
        <v>946.82</v>
      </c>
    </row>
    <row r="22" spans="1:33" ht="45" hidden="1" x14ac:dyDescent="0.25">
      <c r="A22" s="15"/>
      <c r="B22" s="346" t="s">
        <v>490</v>
      </c>
      <c r="C22" s="351" t="s">
        <v>189</v>
      </c>
      <c r="D22" s="322" t="s">
        <v>25</v>
      </c>
      <c r="E22" s="323" t="s">
        <v>205</v>
      </c>
      <c r="F22" s="350"/>
      <c r="G22" s="350"/>
      <c r="H22" s="325">
        <v>6.16100000000002</v>
      </c>
      <c r="I22" s="350"/>
      <c r="J22" s="326" t="s">
        <v>206</v>
      </c>
      <c r="K22" s="324" t="s">
        <v>104</v>
      </c>
      <c r="L22" s="288">
        <v>12</v>
      </c>
      <c r="M22" s="349">
        <v>38.25</v>
      </c>
      <c r="N22" s="288">
        <v>459</v>
      </c>
      <c r="O22" s="327"/>
      <c r="P22" s="328" t="e">
        <v>#VALUE!</v>
      </c>
      <c r="Q22" s="329" t="e">
        <f t="shared" si="4"/>
        <v>#VALUE!</v>
      </c>
      <c r="R22" s="287">
        <v>0</v>
      </c>
      <c r="S22" s="287">
        <v>27.731249999999999</v>
      </c>
      <c r="T22" s="329">
        <f t="shared" si="5"/>
        <v>332.77499999999998</v>
      </c>
      <c r="V22" s="324" t="s">
        <v>104</v>
      </c>
      <c r="W22" s="288">
        <v>12</v>
      </c>
      <c r="X22" s="287">
        <v>27.731249999999999</v>
      </c>
      <c r="Y22" s="328">
        <f t="shared" si="0"/>
        <v>332.77499999999998</v>
      </c>
      <c r="Z22" s="18"/>
      <c r="AA22" s="336">
        <v>1</v>
      </c>
      <c r="AB22" s="337">
        <f t="shared" si="1"/>
        <v>332.77499999999998</v>
      </c>
      <c r="AC22" s="338">
        <v>1</v>
      </c>
      <c r="AD22" s="339">
        <f t="shared" si="2"/>
        <v>332.77499999999998</v>
      </c>
      <c r="AE22" s="340">
        <f t="shared" si="3"/>
        <v>0</v>
      </c>
    </row>
    <row r="23" spans="1:33" ht="30" hidden="1" x14ac:dyDescent="0.25">
      <c r="A23" s="15"/>
      <c r="B23" s="346" t="s">
        <v>490</v>
      </c>
      <c r="C23" s="351" t="s">
        <v>189</v>
      </c>
      <c r="D23" s="322" t="s">
        <v>25</v>
      </c>
      <c r="E23" s="323" t="s">
        <v>492</v>
      </c>
      <c r="F23" s="350"/>
      <c r="G23" s="350"/>
      <c r="H23" s="325">
        <v>6.1940000000000301</v>
      </c>
      <c r="I23" s="350"/>
      <c r="J23" s="326" t="s">
        <v>228</v>
      </c>
      <c r="K23" s="324" t="s">
        <v>79</v>
      </c>
      <c r="L23" s="288">
        <v>28</v>
      </c>
      <c r="M23" s="349">
        <v>7.02</v>
      </c>
      <c r="N23" s="288">
        <v>196.56</v>
      </c>
      <c r="O23" s="327"/>
      <c r="P23" s="328" t="e">
        <v>#VALUE!</v>
      </c>
      <c r="Q23" s="329" t="e">
        <f t="shared" si="4"/>
        <v>#VALUE!</v>
      </c>
      <c r="R23" s="287">
        <v>0</v>
      </c>
      <c r="S23" s="287">
        <v>5.9669999999999996</v>
      </c>
      <c r="T23" s="329">
        <f t="shared" si="5"/>
        <v>167.07599999999999</v>
      </c>
      <c r="V23" s="324" t="s">
        <v>79</v>
      </c>
      <c r="W23" s="288">
        <v>28</v>
      </c>
      <c r="X23" s="287">
        <v>5.9669999999999996</v>
      </c>
      <c r="Y23" s="328">
        <f t="shared" si="0"/>
        <v>167.07599999999999</v>
      </c>
      <c r="Z23" s="18"/>
      <c r="AA23" s="336">
        <v>1</v>
      </c>
      <c r="AB23" s="337">
        <f t="shared" si="1"/>
        <v>167.07599999999999</v>
      </c>
      <c r="AC23" s="338">
        <v>1</v>
      </c>
      <c r="AD23" s="339">
        <f t="shared" si="2"/>
        <v>167.07599999999999</v>
      </c>
      <c r="AE23" s="340">
        <f t="shared" si="3"/>
        <v>0</v>
      </c>
    </row>
    <row r="24" spans="1:33" ht="45" hidden="1" x14ac:dyDescent="0.25">
      <c r="A24" s="15"/>
      <c r="B24" s="346" t="s">
        <v>490</v>
      </c>
      <c r="C24" s="351" t="s">
        <v>189</v>
      </c>
      <c r="D24" s="322" t="s">
        <v>25</v>
      </c>
      <c r="E24" s="323" t="s">
        <v>234</v>
      </c>
      <c r="F24" s="350"/>
      <c r="G24" s="350"/>
      <c r="H24" s="325">
        <v>6.2040000000000299</v>
      </c>
      <c r="I24" s="350"/>
      <c r="J24" s="326" t="s">
        <v>235</v>
      </c>
      <c r="K24" s="324" t="s">
        <v>79</v>
      </c>
      <c r="L24" s="288">
        <v>12</v>
      </c>
      <c r="M24" s="349">
        <v>20.51</v>
      </c>
      <c r="N24" s="288">
        <v>246.12</v>
      </c>
      <c r="O24" s="327"/>
      <c r="P24" s="328" t="e">
        <v>#VALUE!</v>
      </c>
      <c r="Q24" s="329" t="e">
        <f t="shared" si="4"/>
        <v>#VALUE!</v>
      </c>
      <c r="R24" s="287">
        <v>0</v>
      </c>
      <c r="S24" s="287">
        <v>17.433500000000002</v>
      </c>
      <c r="T24" s="329">
        <f t="shared" si="5"/>
        <v>209.20200000000003</v>
      </c>
      <c r="V24" s="324" t="s">
        <v>79</v>
      </c>
      <c r="W24" s="288">
        <v>12</v>
      </c>
      <c r="X24" s="287">
        <v>17.433500000000002</v>
      </c>
      <c r="Y24" s="328">
        <f t="shared" si="0"/>
        <v>209.20200000000003</v>
      </c>
      <c r="Z24" s="18"/>
      <c r="AA24" s="336">
        <v>1</v>
      </c>
      <c r="AB24" s="337">
        <f t="shared" si="1"/>
        <v>209.20200000000003</v>
      </c>
      <c r="AC24" s="338">
        <v>1</v>
      </c>
      <c r="AD24" s="339">
        <f t="shared" si="2"/>
        <v>209.20200000000003</v>
      </c>
      <c r="AE24" s="340">
        <f t="shared" si="3"/>
        <v>0</v>
      </c>
    </row>
    <row r="25" spans="1:33" ht="30" hidden="1" x14ac:dyDescent="0.25">
      <c r="A25" s="15"/>
      <c r="B25" s="346" t="s">
        <v>490</v>
      </c>
      <c r="C25" s="351" t="s">
        <v>189</v>
      </c>
      <c r="D25" s="322" t="s">
        <v>25</v>
      </c>
      <c r="E25" s="323" t="s">
        <v>433</v>
      </c>
      <c r="F25" s="350"/>
      <c r="G25" s="350"/>
      <c r="H25" s="325">
        <v>6.2620000000000502</v>
      </c>
      <c r="I25" s="350"/>
      <c r="J25" s="326" t="s">
        <v>270</v>
      </c>
      <c r="K25" s="324" t="s">
        <v>79</v>
      </c>
      <c r="L25" s="288">
        <v>34</v>
      </c>
      <c r="M25" s="349">
        <v>16.86</v>
      </c>
      <c r="N25" s="288">
        <v>573.24</v>
      </c>
      <c r="O25" s="327"/>
      <c r="P25" s="328" t="e">
        <v>#VALUE!</v>
      </c>
      <c r="Q25" s="329" t="e">
        <f t="shared" si="4"/>
        <v>#VALUE!</v>
      </c>
      <c r="R25" s="287">
        <v>0</v>
      </c>
      <c r="S25" s="287">
        <v>14.331</v>
      </c>
      <c r="T25" s="329">
        <f t="shared" si="5"/>
        <v>487.25399999999996</v>
      </c>
      <c r="V25" s="324" t="s">
        <v>79</v>
      </c>
      <c r="W25" s="288">
        <v>34</v>
      </c>
      <c r="X25" s="287">
        <v>14.331</v>
      </c>
      <c r="Y25" s="328">
        <f t="shared" si="0"/>
        <v>487.25399999999996</v>
      </c>
      <c r="Z25" s="18"/>
      <c r="AA25" s="336">
        <v>1</v>
      </c>
      <c r="AB25" s="337">
        <f t="shared" si="1"/>
        <v>487.25399999999996</v>
      </c>
      <c r="AC25" s="338">
        <v>1</v>
      </c>
      <c r="AD25" s="339">
        <f t="shared" si="2"/>
        <v>487.25399999999996</v>
      </c>
      <c r="AE25" s="340">
        <f t="shared" si="3"/>
        <v>0</v>
      </c>
    </row>
    <row r="26" spans="1:33" ht="45" hidden="1" x14ac:dyDescent="0.25">
      <c r="A26" s="15"/>
      <c r="B26" s="346" t="s">
        <v>490</v>
      </c>
      <c r="C26" s="351" t="s">
        <v>189</v>
      </c>
      <c r="D26" s="322" t="s">
        <v>25</v>
      </c>
      <c r="E26" s="323" t="s">
        <v>276</v>
      </c>
      <c r="F26" s="350"/>
      <c r="G26" s="350"/>
      <c r="H26" s="325">
        <v>6.2650000000000503</v>
      </c>
      <c r="I26" s="350"/>
      <c r="J26" s="326" t="s">
        <v>277</v>
      </c>
      <c r="K26" s="324" t="s">
        <v>139</v>
      </c>
      <c r="L26" s="288">
        <v>1</v>
      </c>
      <c r="M26" s="349">
        <v>19.34</v>
      </c>
      <c r="N26" s="288">
        <v>19.34</v>
      </c>
      <c r="O26" s="327"/>
      <c r="P26" s="328" t="e">
        <v>#VALUE!</v>
      </c>
      <c r="Q26" s="329" t="e">
        <f t="shared" si="4"/>
        <v>#VALUE!</v>
      </c>
      <c r="R26" s="287">
        <v>0</v>
      </c>
      <c r="S26" s="287">
        <v>16.439</v>
      </c>
      <c r="T26" s="329">
        <f t="shared" si="5"/>
        <v>16.439</v>
      </c>
      <c r="V26" s="324" t="s">
        <v>139</v>
      </c>
      <c r="W26" s="288">
        <v>1</v>
      </c>
      <c r="X26" s="287">
        <v>16.439</v>
      </c>
      <c r="Y26" s="328">
        <f t="shared" si="0"/>
        <v>16.439</v>
      </c>
      <c r="Z26" s="18"/>
      <c r="AA26" s="336">
        <v>0</v>
      </c>
      <c r="AB26" s="337">
        <f t="shared" si="1"/>
        <v>0</v>
      </c>
      <c r="AC26" s="338">
        <v>0</v>
      </c>
      <c r="AD26" s="339">
        <f t="shared" si="2"/>
        <v>0</v>
      </c>
      <c r="AE26" s="340">
        <f t="shared" si="3"/>
        <v>0</v>
      </c>
    </row>
    <row r="27" spans="1:33" ht="30.75" hidden="1" x14ac:dyDescent="0.25">
      <c r="A27" s="15"/>
      <c r="B27" s="346" t="s">
        <v>490</v>
      </c>
      <c r="C27" s="351" t="s">
        <v>189</v>
      </c>
      <c r="D27" s="322" t="s">
        <v>25</v>
      </c>
      <c r="E27" s="323" t="s">
        <v>493</v>
      </c>
      <c r="F27" s="350"/>
      <c r="G27" s="350"/>
      <c r="H27" s="325">
        <v>6.399</v>
      </c>
      <c r="I27" s="350"/>
      <c r="J27" s="326" t="s">
        <v>379</v>
      </c>
      <c r="K27" s="324" t="s">
        <v>380</v>
      </c>
      <c r="L27" s="288">
        <v>1</v>
      </c>
      <c r="M27" s="288">
        <v>400</v>
      </c>
      <c r="N27" s="288">
        <v>400</v>
      </c>
      <c r="O27" s="327"/>
      <c r="P27" s="328" t="e">
        <v>#VALUE!</v>
      </c>
      <c r="Q27" s="329">
        <f t="shared" si="4"/>
        <v>400</v>
      </c>
      <c r="R27" s="287" t="s">
        <v>381</v>
      </c>
      <c r="S27" s="287" t="s">
        <v>381</v>
      </c>
      <c r="T27" s="329">
        <f t="shared" si="5"/>
        <v>400</v>
      </c>
      <c r="V27" s="324" t="s">
        <v>380</v>
      </c>
      <c r="W27" s="288">
        <v>1</v>
      </c>
      <c r="X27" s="287" t="s">
        <v>381</v>
      </c>
      <c r="Y27" s="328">
        <v>400</v>
      </c>
      <c r="Z27" s="18"/>
      <c r="AA27" s="336">
        <v>0</v>
      </c>
      <c r="AB27" s="337">
        <f t="shared" si="1"/>
        <v>0</v>
      </c>
      <c r="AC27" s="338">
        <v>0</v>
      </c>
      <c r="AD27" s="339">
        <f t="shared" si="2"/>
        <v>0</v>
      </c>
      <c r="AE27" s="340">
        <f t="shared" si="3"/>
        <v>0</v>
      </c>
      <c r="AF27" s="591" t="s">
        <v>762</v>
      </c>
    </row>
    <row r="28" spans="1:33" hidden="1" x14ac:dyDescent="0.25">
      <c r="A28" s="15"/>
      <c r="B28" s="346" t="s">
        <v>490</v>
      </c>
      <c r="C28" s="351" t="s">
        <v>72</v>
      </c>
      <c r="D28" s="322" t="s">
        <v>378</v>
      </c>
      <c r="E28" s="323"/>
      <c r="F28" s="350"/>
      <c r="G28" s="350"/>
      <c r="H28" s="325"/>
      <c r="I28" s="350"/>
      <c r="J28" s="326"/>
      <c r="K28" s="324"/>
      <c r="L28" s="288"/>
      <c r="M28" s="326"/>
      <c r="N28" s="288"/>
      <c r="O28" s="352"/>
      <c r="P28" s="326"/>
      <c r="Q28" s="286"/>
      <c r="R28" s="286"/>
      <c r="S28" s="286"/>
      <c r="T28" s="286"/>
      <c r="V28" s="324"/>
      <c r="W28" s="288"/>
      <c r="X28" s="286"/>
      <c r="Y28" s="328">
        <f t="shared" si="0"/>
        <v>0</v>
      </c>
      <c r="Z28" s="18"/>
      <c r="AA28" s="336">
        <v>0</v>
      </c>
      <c r="AB28" s="337">
        <f t="shared" si="1"/>
        <v>0</v>
      </c>
      <c r="AC28" s="338">
        <v>0</v>
      </c>
      <c r="AD28" s="339">
        <f t="shared" si="2"/>
        <v>0</v>
      </c>
      <c r="AE28" s="340">
        <f t="shared" si="3"/>
        <v>0</v>
      </c>
    </row>
    <row r="29" spans="1:33" ht="120" hidden="1" x14ac:dyDescent="0.25">
      <c r="A29" s="15"/>
      <c r="B29" s="346" t="s">
        <v>490</v>
      </c>
      <c r="C29" s="351" t="s">
        <v>72</v>
      </c>
      <c r="D29" s="322" t="s">
        <v>25</v>
      </c>
      <c r="E29" s="323" t="s">
        <v>419</v>
      </c>
      <c r="F29" s="350"/>
      <c r="G29" s="350"/>
      <c r="H29" s="325">
        <v>3.1799999999999899</v>
      </c>
      <c r="I29" s="350"/>
      <c r="J29" s="326" t="s">
        <v>106</v>
      </c>
      <c r="K29" s="324" t="s">
        <v>79</v>
      </c>
      <c r="L29" s="288">
        <v>55</v>
      </c>
      <c r="M29" s="349">
        <v>10.17</v>
      </c>
      <c r="N29" s="288">
        <v>559.35</v>
      </c>
      <c r="O29" s="352"/>
      <c r="P29" s="328" t="e">
        <v>#VALUE!</v>
      </c>
      <c r="Q29" s="329" t="e">
        <f>IF(J29="PROV SUM",N29,L29*P29)</f>
        <v>#VALUE!</v>
      </c>
      <c r="R29" s="287">
        <v>0</v>
      </c>
      <c r="S29" s="287">
        <v>8.136000000000001</v>
      </c>
      <c r="T29" s="329">
        <f>IF(J29="SC024",N29,IF(ISERROR(S29),"",IF(J29="PROV SUM",N29,L29*S29)))</f>
        <v>447.48000000000008</v>
      </c>
      <c r="V29" s="324" t="s">
        <v>79</v>
      </c>
      <c r="W29" s="288">
        <v>55</v>
      </c>
      <c r="X29" s="287">
        <v>8.136000000000001</v>
      </c>
      <c r="Y29" s="328">
        <f t="shared" si="0"/>
        <v>447.48000000000008</v>
      </c>
      <c r="Z29" s="18"/>
      <c r="AA29" s="336">
        <v>1</v>
      </c>
      <c r="AB29" s="337">
        <f t="shared" si="1"/>
        <v>447.48000000000008</v>
      </c>
      <c r="AC29" s="338">
        <v>1</v>
      </c>
      <c r="AD29" s="339">
        <f t="shared" si="2"/>
        <v>447.48000000000008</v>
      </c>
      <c r="AE29" s="340">
        <f t="shared" si="3"/>
        <v>0</v>
      </c>
      <c r="AG29" s="595">
        <v>447.48</v>
      </c>
    </row>
    <row r="30" spans="1:33" hidden="1" x14ac:dyDescent="0.25">
      <c r="A30" s="15"/>
      <c r="B30" s="346" t="s">
        <v>490</v>
      </c>
      <c r="C30" s="351" t="s">
        <v>72</v>
      </c>
      <c r="D30" s="322" t="s">
        <v>25</v>
      </c>
      <c r="E30" s="323" t="s">
        <v>494</v>
      </c>
      <c r="F30" s="350"/>
      <c r="G30" s="350"/>
      <c r="H30" s="325">
        <v>3.1819999999999902</v>
      </c>
      <c r="I30" s="350"/>
      <c r="J30" s="326" t="s">
        <v>108</v>
      </c>
      <c r="K30" s="324" t="s">
        <v>104</v>
      </c>
      <c r="L30" s="288">
        <v>8</v>
      </c>
      <c r="M30" s="349">
        <v>5.4</v>
      </c>
      <c r="N30" s="288">
        <v>43.2</v>
      </c>
      <c r="O30" s="352"/>
      <c r="P30" s="328" t="e">
        <v>#VALUE!</v>
      </c>
      <c r="Q30" s="329" t="e">
        <f>IF(J30="PROV SUM",N30,L30*P30)</f>
        <v>#VALUE!</v>
      </c>
      <c r="R30" s="287">
        <v>0</v>
      </c>
      <c r="S30" s="287">
        <v>4.32</v>
      </c>
      <c r="T30" s="329">
        <f>IF(J30="SC024",N30,IF(ISERROR(S30),"",IF(J30="PROV SUM",N30,L30*S30)))</f>
        <v>34.56</v>
      </c>
      <c r="V30" s="324" t="s">
        <v>104</v>
      </c>
      <c r="W30" s="288">
        <v>8</v>
      </c>
      <c r="X30" s="287">
        <v>4.32</v>
      </c>
      <c r="Y30" s="328">
        <f t="shared" si="0"/>
        <v>34.56</v>
      </c>
      <c r="Z30" s="18"/>
      <c r="AA30" s="336">
        <v>1</v>
      </c>
      <c r="AB30" s="337">
        <f t="shared" si="1"/>
        <v>34.56</v>
      </c>
      <c r="AC30" s="338">
        <v>1</v>
      </c>
      <c r="AD30" s="339">
        <f t="shared" si="2"/>
        <v>34.56</v>
      </c>
      <c r="AE30" s="340">
        <f t="shared" si="3"/>
        <v>0</v>
      </c>
      <c r="AG30" s="591">
        <v>34.56</v>
      </c>
    </row>
    <row r="31" spans="1:33" ht="75" hidden="1" x14ac:dyDescent="0.25">
      <c r="A31" s="15"/>
      <c r="B31" s="346" t="s">
        <v>490</v>
      </c>
      <c r="C31" s="351" t="s">
        <v>72</v>
      </c>
      <c r="D31" s="322" t="s">
        <v>25</v>
      </c>
      <c r="E31" s="323" t="s">
        <v>89</v>
      </c>
      <c r="F31" s="350"/>
      <c r="G31" s="350"/>
      <c r="H31" s="325">
        <v>3.2069999999999901</v>
      </c>
      <c r="I31" s="350"/>
      <c r="J31" s="326" t="s">
        <v>90</v>
      </c>
      <c r="K31" s="324" t="s">
        <v>79</v>
      </c>
      <c r="L31" s="288">
        <v>3</v>
      </c>
      <c r="M31" s="349">
        <v>30.56</v>
      </c>
      <c r="N31" s="288">
        <v>91.68</v>
      </c>
      <c r="O31" s="352"/>
      <c r="P31" s="328" t="e">
        <v>#VALUE!</v>
      </c>
      <c r="Q31" s="329" t="e">
        <f>IF(J31="PROV SUM",N31,L31*P31)</f>
        <v>#VALUE!</v>
      </c>
      <c r="R31" s="287">
        <v>0</v>
      </c>
      <c r="S31" s="287">
        <v>24.448</v>
      </c>
      <c r="T31" s="329">
        <f>IF(J31="SC024",N31,IF(ISERROR(S31),"",IF(J31="PROV SUM",N31,L31*S31)))</f>
        <v>73.343999999999994</v>
      </c>
      <c r="V31" s="324" t="s">
        <v>79</v>
      </c>
      <c r="W31" s="288">
        <v>3</v>
      </c>
      <c r="X31" s="287">
        <v>24.448</v>
      </c>
      <c r="Y31" s="328">
        <f t="shared" si="0"/>
        <v>73.343999999999994</v>
      </c>
      <c r="Z31" s="18"/>
      <c r="AA31" s="336">
        <v>1</v>
      </c>
      <c r="AB31" s="337">
        <f t="shared" si="1"/>
        <v>73.343999999999994</v>
      </c>
      <c r="AC31" s="338">
        <v>1</v>
      </c>
      <c r="AD31" s="339">
        <f t="shared" si="2"/>
        <v>73.343999999999994</v>
      </c>
      <c r="AE31" s="340">
        <f t="shared" si="3"/>
        <v>0</v>
      </c>
      <c r="AG31" s="591">
        <v>73.34</v>
      </c>
    </row>
    <row r="32" spans="1:33" ht="45" hidden="1" x14ac:dyDescent="0.25">
      <c r="A32" s="15"/>
      <c r="B32" s="346" t="s">
        <v>490</v>
      </c>
      <c r="C32" s="351" t="s">
        <v>72</v>
      </c>
      <c r="D32" s="322" t="s">
        <v>25</v>
      </c>
      <c r="E32" s="323" t="s">
        <v>449</v>
      </c>
      <c r="F32" s="350"/>
      <c r="G32" s="350"/>
      <c r="H32" s="325">
        <v>3.3640000000000101</v>
      </c>
      <c r="I32" s="350"/>
      <c r="J32" s="326" t="s">
        <v>155</v>
      </c>
      <c r="K32" s="324" t="s">
        <v>139</v>
      </c>
      <c r="L32" s="288">
        <v>1</v>
      </c>
      <c r="M32" s="349">
        <v>20.13</v>
      </c>
      <c r="N32" s="288">
        <v>20.13</v>
      </c>
      <c r="O32" s="352"/>
      <c r="P32" s="328" t="e">
        <v>#VALUE!</v>
      </c>
      <c r="Q32" s="329" t="e">
        <f>IF(J32="PROV SUM",N32,L32*P32)</f>
        <v>#VALUE!</v>
      </c>
      <c r="R32" s="287">
        <v>0</v>
      </c>
      <c r="S32" s="287">
        <v>14.918342999999998</v>
      </c>
      <c r="T32" s="329">
        <f>IF(J32="SC024",N32,IF(ISERROR(S32),"",IF(J32="PROV SUM",N32,L32*S32)))</f>
        <v>14.918342999999998</v>
      </c>
      <c r="V32" s="324" t="s">
        <v>139</v>
      </c>
      <c r="W32" s="288">
        <v>1</v>
      </c>
      <c r="X32" s="287">
        <v>14.918342999999998</v>
      </c>
      <c r="Y32" s="328">
        <f t="shared" si="0"/>
        <v>14.918342999999998</v>
      </c>
      <c r="Z32" s="18"/>
      <c r="AA32" s="336">
        <v>1</v>
      </c>
      <c r="AB32" s="337">
        <f t="shared" si="1"/>
        <v>14.918342999999998</v>
      </c>
      <c r="AC32" s="338">
        <v>1</v>
      </c>
      <c r="AD32" s="339">
        <f t="shared" si="2"/>
        <v>14.918342999999998</v>
      </c>
      <c r="AE32" s="340">
        <f t="shared" si="3"/>
        <v>0</v>
      </c>
      <c r="AG32" s="591">
        <v>14.92</v>
      </c>
    </row>
    <row r="33" spans="1:33" hidden="1" x14ac:dyDescent="0.25">
      <c r="A33" s="15"/>
      <c r="B33" s="346" t="s">
        <v>490</v>
      </c>
      <c r="C33" s="351" t="s">
        <v>164</v>
      </c>
      <c r="D33" s="322" t="s">
        <v>378</v>
      </c>
      <c r="E33" s="323"/>
      <c r="F33" s="350"/>
      <c r="G33" s="350"/>
      <c r="H33" s="325"/>
      <c r="I33" s="350"/>
      <c r="J33" s="326"/>
      <c r="K33" s="324"/>
      <c r="L33" s="288"/>
      <c r="M33" s="326"/>
      <c r="N33" s="288"/>
      <c r="O33" s="352"/>
      <c r="P33" s="326"/>
      <c r="Q33" s="286"/>
      <c r="R33" s="286"/>
      <c r="S33" s="286"/>
      <c r="T33" s="286"/>
      <c r="V33" s="324"/>
      <c r="W33" s="288"/>
      <c r="X33" s="286"/>
      <c r="Y33" s="328">
        <f t="shared" si="0"/>
        <v>0</v>
      </c>
      <c r="Z33" s="18"/>
      <c r="AA33" s="336">
        <v>0</v>
      </c>
      <c r="AB33" s="337">
        <f t="shared" si="1"/>
        <v>0</v>
      </c>
      <c r="AC33" s="338">
        <v>0</v>
      </c>
      <c r="AD33" s="339">
        <f t="shared" si="2"/>
        <v>0</v>
      </c>
      <c r="AE33" s="340">
        <f t="shared" si="3"/>
        <v>0</v>
      </c>
    </row>
    <row r="34" spans="1:33" ht="60" hidden="1" x14ac:dyDescent="0.25">
      <c r="A34" s="15"/>
      <c r="B34" s="346" t="s">
        <v>490</v>
      </c>
      <c r="C34" s="351" t="s">
        <v>164</v>
      </c>
      <c r="D34" s="322" t="s">
        <v>25</v>
      </c>
      <c r="E34" s="323" t="s">
        <v>187</v>
      </c>
      <c r="F34" s="350"/>
      <c r="G34" s="350"/>
      <c r="H34" s="325">
        <v>4.1399999999999997</v>
      </c>
      <c r="I34" s="350"/>
      <c r="J34" s="326" t="s">
        <v>188</v>
      </c>
      <c r="K34" s="324" t="s">
        <v>57</v>
      </c>
      <c r="L34" s="288">
        <v>30</v>
      </c>
      <c r="M34" s="349">
        <v>6.75</v>
      </c>
      <c r="N34" s="288">
        <v>202.5</v>
      </c>
      <c r="O34" s="352"/>
      <c r="P34" s="328" t="e">
        <v>#VALUE!</v>
      </c>
      <c r="Q34" s="329" t="e">
        <f>IF(J34="PROV SUM",N34,L34*P34)</f>
        <v>#VALUE!</v>
      </c>
      <c r="R34" s="287">
        <v>0</v>
      </c>
      <c r="S34" s="287">
        <v>6.4124999999999996</v>
      </c>
      <c r="T34" s="329">
        <f>IF(J34="SC024",N34,IF(ISERROR(S34),"",IF(J34="PROV SUM",N34,L34*S34)))</f>
        <v>192.375</v>
      </c>
      <c r="V34" s="324" t="s">
        <v>57</v>
      </c>
      <c r="W34" s="288">
        <v>30</v>
      </c>
      <c r="X34" s="287">
        <v>6.4124999999999996</v>
      </c>
      <c r="Y34" s="328">
        <f t="shared" si="0"/>
        <v>192.375</v>
      </c>
      <c r="Z34" s="18"/>
      <c r="AA34" s="336">
        <v>1</v>
      </c>
      <c r="AB34" s="337">
        <f t="shared" si="1"/>
        <v>192.375</v>
      </c>
      <c r="AC34" s="338">
        <v>1</v>
      </c>
      <c r="AD34" s="339">
        <f t="shared" si="2"/>
        <v>192.375</v>
      </c>
      <c r="AE34" s="340">
        <f t="shared" si="3"/>
        <v>0</v>
      </c>
    </row>
    <row r="35" spans="1:33" ht="90" hidden="1" x14ac:dyDescent="0.25">
      <c r="A35" s="15"/>
      <c r="B35" s="346" t="s">
        <v>490</v>
      </c>
      <c r="C35" s="351" t="s">
        <v>164</v>
      </c>
      <c r="D35" s="322" t="s">
        <v>25</v>
      </c>
      <c r="E35" s="323" t="s">
        <v>169</v>
      </c>
      <c r="F35" s="350"/>
      <c r="G35" s="350"/>
      <c r="H35" s="325">
        <v>4.8899999999999801</v>
      </c>
      <c r="I35" s="350"/>
      <c r="J35" s="326" t="s">
        <v>170</v>
      </c>
      <c r="K35" s="324" t="s">
        <v>75</v>
      </c>
      <c r="L35" s="288">
        <v>4</v>
      </c>
      <c r="M35" s="349">
        <v>29.05</v>
      </c>
      <c r="N35" s="288">
        <v>116.2</v>
      </c>
      <c r="O35" s="352"/>
      <c r="P35" s="328" t="e">
        <v>#VALUE!</v>
      </c>
      <c r="Q35" s="329" t="e">
        <f>IF(J35="PROV SUM",N35,L35*P35)</f>
        <v>#VALUE!</v>
      </c>
      <c r="R35" s="287">
        <v>0</v>
      </c>
      <c r="S35" s="287">
        <v>25.752824999999998</v>
      </c>
      <c r="T35" s="329">
        <f>IF(J35="SC024",N35,IF(ISERROR(S35),"",IF(J35="PROV SUM",N35,L35*S35)))</f>
        <v>103.01129999999999</v>
      </c>
      <c r="V35" s="324" t="s">
        <v>75</v>
      </c>
      <c r="W35" s="288">
        <v>4</v>
      </c>
      <c r="X35" s="287">
        <v>25.752824999999998</v>
      </c>
      <c r="Y35" s="328">
        <f t="shared" si="0"/>
        <v>103.01129999999999</v>
      </c>
      <c r="Z35" s="18"/>
      <c r="AA35" s="336">
        <v>1</v>
      </c>
      <c r="AB35" s="337">
        <f t="shared" si="1"/>
        <v>103.01129999999999</v>
      </c>
      <c r="AC35" s="338">
        <v>1</v>
      </c>
      <c r="AD35" s="339">
        <f t="shared" si="2"/>
        <v>103.01129999999999</v>
      </c>
      <c r="AE35" s="340">
        <f t="shared" si="3"/>
        <v>0</v>
      </c>
    </row>
    <row r="36" spans="1:33" ht="90" hidden="1" x14ac:dyDescent="0.25">
      <c r="A36" s="15"/>
      <c r="B36" s="346" t="s">
        <v>490</v>
      </c>
      <c r="C36" s="351" t="s">
        <v>164</v>
      </c>
      <c r="D36" s="322" t="s">
        <v>25</v>
      </c>
      <c r="E36" s="323" t="s">
        <v>171</v>
      </c>
      <c r="F36" s="350"/>
      <c r="G36" s="350"/>
      <c r="H36" s="325">
        <v>4.8999999999999799</v>
      </c>
      <c r="I36" s="350"/>
      <c r="J36" s="326" t="s">
        <v>172</v>
      </c>
      <c r="K36" s="324" t="s">
        <v>75</v>
      </c>
      <c r="L36" s="288">
        <v>26</v>
      </c>
      <c r="M36" s="349">
        <v>35.61</v>
      </c>
      <c r="N36" s="288">
        <v>925.86</v>
      </c>
      <c r="O36" s="352"/>
      <c r="P36" s="328" t="e">
        <v>#VALUE!</v>
      </c>
      <c r="Q36" s="329" t="e">
        <f>IF(J36="PROV SUM",N36,L36*P36)</f>
        <v>#VALUE!</v>
      </c>
      <c r="R36" s="287">
        <v>0</v>
      </c>
      <c r="S36" s="287">
        <v>31.568264999999997</v>
      </c>
      <c r="T36" s="329">
        <f>IF(J36="SC024",N36,IF(ISERROR(S36),"",IF(J36="PROV SUM",N36,L36*S36)))</f>
        <v>820.77488999999991</v>
      </c>
      <c r="V36" s="324" t="s">
        <v>75</v>
      </c>
      <c r="W36" s="288">
        <v>26</v>
      </c>
      <c r="X36" s="287">
        <v>31.568264999999997</v>
      </c>
      <c r="Y36" s="328">
        <f t="shared" si="0"/>
        <v>820.77488999999991</v>
      </c>
      <c r="Z36" s="18"/>
      <c r="AA36" s="336">
        <v>1</v>
      </c>
      <c r="AB36" s="337">
        <f t="shared" si="1"/>
        <v>820.77488999999991</v>
      </c>
      <c r="AC36" s="338">
        <v>0.5</v>
      </c>
      <c r="AD36" s="339">
        <f t="shared" si="2"/>
        <v>410.38744499999996</v>
      </c>
      <c r="AE36" s="340">
        <f t="shared" si="3"/>
        <v>410.38744499999996</v>
      </c>
      <c r="AF36" s="595" t="s">
        <v>802</v>
      </c>
    </row>
    <row r="37" spans="1:33" ht="15.75" hidden="1" x14ac:dyDescent="0.25">
      <c r="A37" s="15"/>
      <c r="B37" s="346" t="s">
        <v>490</v>
      </c>
      <c r="C37" s="351" t="s">
        <v>164</v>
      </c>
      <c r="D37" s="322" t="s">
        <v>25</v>
      </c>
      <c r="E37" s="323" t="s">
        <v>495</v>
      </c>
      <c r="F37" s="350"/>
      <c r="G37" s="350"/>
      <c r="H37" s="325">
        <v>4.2930000000000001</v>
      </c>
      <c r="I37" s="350"/>
      <c r="J37" s="326" t="s">
        <v>379</v>
      </c>
      <c r="K37" s="324" t="s">
        <v>380</v>
      </c>
      <c r="L37" s="288">
        <v>1</v>
      </c>
      <c r="M37" s="349">
        <v>300</v>
      </c>
      <c r="N37" s="288">
        <v>300</v>
      </c>
      <c r="O37" s="352"/>
      <c r="P37" s="328" t="e">
        <v>#VALUE!</v>
      </c>
      <c r="Q37" s="329">
        <f>IF(J37="PROV SUM",N37,L37*P37)</f>
        <v>300</v>
      </c>
      <c r="R37" s="287" t="s">
        <v>381</v>
      </c>
      <c r="S37" s="287" t="s">
        <v>381</v>
      </c>
      <c r="T37" s="329">
        <f>IF(J37="SC024",N37,IF(ISERROR(S37),"",IF(J37="PROV SUM",N37,L37*S37)))</f>
        <v>300</v>
      </c>
      <c r="V37" s="324" t="s">
        <v>380</v>
      </c>
      <c r="W37" s="288">
        <v>1</v>
      </c>
      <c r="X37" s="287" t="s">
        <v>381</v>
      </c>
      <c r="Y37" s="328">
        <v>300</v>
      </c>
      <c r="Z37" s="18"/>
      <c r="AA37" s="336">
        <v>0</v>
      </c>
      <c r="AB37" s="337">
        <f t="shared" si="1"/>
        <v>0</v>
      </c>
      <c r="AC37" s="338">
        <v>0</v>
      </c>
      <c r="AD37" s="339">
        <f t="shared" si="2"/>
        <v>0</v>
      </c>
      <c r="AE37" s="340">
        <f t="shared" si="3"/>
        <v>0</v>
      </c>
      <c r="AF37" s="591" t="s">
        <v>762</v>
      </c>
    </row>
    <row r="38" spans="1:33" hidden="1" x14ac:dyDescent="0.25">
      <c r="A38" s="15"/>
      <c r="B38" s="346" t="s">
        <v>490</v>
      </c>
      <c r="C38" s="351" t="s">
        <v>24</v>
      </c>
      <c r="D38" s="322" t="s">
        <v>378</v>
      </c>
      <c r="E38" s="323"/>
      <c r="F38" s="350"/>
      <c r="G38" s="350"/>
      <c r="H38" s="325"/>
      <c r="I38" s="350"/>
      <c r="J38" s="326"/>
      <c r="K38" s="324"/>
      <c r="L38" s="288"/>
      <c r="M38" s="326"/>
      <c r="N38" s="288"/>
      <c r="O38" s="352"/>
      <c r="P38" s="326"/>
      <c r="Q38" s="286"/>
      <c r="R38" s="286"/>
      <c r="S38" s="286"/>
      <c r="T38" s="286"/>
      <c r="V38" s="324"/>
      <c r="W38" s="288"/>
      <c r="X38" s="286"/>
      <c r="Y38" s="328">
        <f t="shared" si="0"/>
        <v>0</v>
      </c>
      <c r="Z38" s="18"/>
      <c r="AA38" s="336">
        <v>0</v>
      </c>
      <c r="AB38" s="337">
        <f t="shared" si="1"/>
        <v>0</v>
      </c>
      <c r="AC38" s="338">
        <v>0</v>
      </c>
      <c r="AD38" s="339">
        <f t="shared" si="2"/>
        <v>0</v>
      </c>
      <c r="AE38" s="340">
        <f t="shared" si="3"/>
        <v>0</v>
      </c>
    </row>
    <row r="39" spans="1:33" ht="120" hidden="1" x14ac:dyDescent="0.25">
      <c r="A39" s="21"/>
      <c r="B39" s="321" t="s">
        <v>490</v>
      </c>
      <c r="C39" s="321" t="s">
        <v>24</v>
      </c>
      <c r="D39" s="322" t="s">
        <v>25</v>
      </c>
      <c r="E39" s="323" t="s">
        <v>26</v>
      </c>
      <c r="F39" s="324"/>
      <c r="G39" s="324"/>
      <c r="H39" s="325">
        <v>2.1</v>
      </c>
      <c r="I39" s="324"/>
      <c r="J39" s="326" t="s">
        <v>27</v>
      </c>
      <c r="K39" s="324" t="s">
        <v>28</v>
      </c>
      <c r="L39" s="288">
        <v>256</v>
      </c>
      <c r="M39" s="118">
        <v>12.92</v>
      </c>
      <c r="N39" s="119">
        <v>3307.52</v>
      </c>
      <c r="O39" s="327"/>
      <c r="P39" s="328" t="e">
        <v>#VALUE!</v>
      </c>
      <c r="Q39" s="329" t="e">
        <f>IF(J39="PROV SUM",N39,L39*P39)</f>
        <v>#VALUE!</v>
      </c>
      <c r="R39" s="287">
        <v>0</v>
      </c>
      <c r="S39" s="287">
        <v>16.4084</v>
      </c>
      <c r="T39" s="329">
        <f>IF(J39="SC024",N39,IF(ISERROR(S39),"",IF(J39="PROV SUM",N39,L39*S39)))</f>
        <v>4200.5504000000001</v>
      </c>
      <c r="V39" s="324" t="s">
        <v>28</v>
      </c>
      <c r="W39" s="288">
        <v>452</v>
      </c>
      <c r="X39" s="287">
        <v>16.4084</v>
      </c>
      <c r="Y39" s="328">
        <f t="shared" si="0"/>
        <v>7416.5968000000003</v>
      </c>
      <c r="Z39" s="18"/>
      <c r="AA39" s="336">
        <v>1</v>
      </c>
      <c r="AB39" s="337">
        <f t="shared" si="1"/>
        <v>7416.5968000000003</v>
      </c>
      <c r="AC39" s="338">
        <v>1</v>
      </c>
      <c r="AD39" s="339">
        <f t="shared" si="2"/>
        <v>7416.5968000000003</v>
      </c>
      <c r="AE39" s="340">
        <f t="shared" si="3"/>
        <v>0</v>
      </c>
    </row>
    <row r="40" spans="1:33" ht="30" hidden="1" x14ac:dyDescent="0.25">
      <c r="A40" s="21"/>
      <c r="B40" s="321" t="s">
        <v>490</v>
      </c>
      <c r="C40" s="321" t="s">
        <v>24</v>
      </c>
      <c r="D40" s="322" t="s">
        <v>25</v>
      </c>
      <c r="E40" s="323" t="s">
        <v>29</v>
      </c>
      <c r="F40" s="324"/>
      <c r="G40" s="324"/>
      <c r="H40" s="325">
        <v>2.5</v>
      </c>
      <c r="I40" s="324"/>
      <c r="J40" s="326" t="s">
        <v>30</v>
      </c>
      <c r="K40" s="324" t="s">
        <v>31</v>
      </c>
      <c r="L40" s="288">
        <v>1</v>
      </c>
      <c r="M40" s="118">
        <v>420</v>
      </c>
      <c r="N40" s="119">
        <v>420</v>
      </c>
      <c r="O40" s="327"/>
      <c r="P40" s="328" t="e">
        <v>#VALUE!</v>
      </c>
      <c r="Q40" s="329" t="e">
        <f>IF(J40="PROV SUM",N40,L40*P40)</f>
        <v>#VALUE!</v>
      </c>
      <c r="R40" s="287">
        <v>0</v>
      </c>
      <c r="S40" s="287">
        <v>533.4</v>
      </c>
      <c r="T40" s="329">
        <f>IF(J40="SC024",N40,IF(ISERROR(S40),"",IF(J40="PROV SUM",N40,L40*S40)))</f>
        <v>533.4</v>
      </c>
      <c r="V40" s="324" t="s">
        <v>31</v>
      </c>
      <c r="W40" s="288">
        <v>1</v>
      </c>
      <c r="X40" s="287">
        <v>533.4</v>
      </c>
      <c r="Y40" s="328">
        <f t="shared" si="0"/>
        <v>533.4</v>
      </c>
      <c r="Z40" s="18"/>
      <c r="AA40" s="336">
        <v>1</v>
      </c>
      <c r="AB40" s="337">
        <f t="shared" si="1"/>
        <v>533.4</v>
      </c>
      <c r="AC40" s="338">
        <v>1</v>
      </c>
      <c r="AD40" s="339">
        <f t="shared" si="2"/>
        <v>533.4</v>
      </c>
      <c r="AE40" s="340">
        <f t="shared" si="3"/>
        <v>0</v>
      </c>
      <c r="AF40" s="591"/>
    </row>
    <row r="41" spans="1:33" hidden="1" x14ac:dyDescent="0.25">
      <c r="A41" s="21"/>
      <c r="B41" s="321" t="s">
        <v>490</v>
      </c>
      <c r="C41" s="321" t="s">
        <v>24</v>
      </c>
      <c r="D41" s="322" t="s">
        <v>25</v>
      </c>
      <c r="E41" s="323" t="s">
        <v>32</v>
      </c>
      <c r="F41" s="324"/>
      <c r="G41" s="324"/>
      <c r="H41" s="325">
        <v>2.6</v>
      </c>
      <c r="I41" s="324"/>
      <c r="J41" s="326" t="s">
        <v>33</v>
      </c>
      <c r="K41" s="324" t="s">
        <v>31</v>
      </c>
      <c r="L41" s="288">
        <v>2</v>
      </c>
      <c r="M41" s="118">
        <v>50</v>
      </c>
      <c r="N41" s="119">
        <v>100</v>
      </c>
      <c r="O41" s="327"/>
      <c r="P41" s="328" t="e">
        <v>#VALUE!</v>
      </c>
      <c r="Q41" s="329" t="e">
        <f>IF(J41="PROV SUM",N41,L41*P41)</f>
        <v>#VALUE!</v>
      </c>
      <c r="R41" s="287">
        <v>0</v>
      </c>
      <c r="S41" s="287">
        <v>63.5</v>
      </c>
      <c r="T41" s="329">
        <f>IF(J41="SC024",N41,IF(ISERROR(S41),"",IF(J41="PROV SUM",N41,L41*S41)))</f>
        <v>127</v>
      </c>
      <c r="V41" s="324" t="s">
        <v>31</v>
      </c>
      <c r="W41" s="288">
        <v>2</v>
      </c>
      <c r="X41" s="287">
        <v>63.5</v>
      </c>
      <c r="Y41" s="328">
        <f t="shared" si="0"/>
        <v>127</v>
      </c>
      <c r="Z41" s="18"/>
      <c r="AA41" s="336">
        <v>1</v>
      </c>
      <c r="AB41" s="337">
        <f t="shared" si="1"/>
        <v>127</v>
      </c>
      <c r="AC41" s="338">
        <v>0</v>
      </c>
      <c r="AD41" s="339">
        <f t="shared" si="2"/>
        <v>0</v>
      </c>
      <c r="AE41" s="340">
        <f t="shared" si="3"/>
        <v>127</v>
      </c>
      <c r="AF41" s="591" t="s">
        <v>776</v>
      </c>
    </row>
    <row r="42" spans="1:33" hidden="1" x14ac:dyDescent="0.25">
      <c r="A42" s="21"/>
      <c r="B42" s="321" t="s">
        <v>490</v>
      </c>
      <c r="C42" s="321" t="s">
        <v>24</v>
      </c>
      <c r="D42" s="322" t="s">
        <v>25</v>
      </c>
      <c r="E42" s="323" t="s">
        <v>41</v>
      </c>
      <c r="F42" s="324"/>
      <c r="G42" s="324"/>
      <c r="H42" s="325">
        <v>2.16</v>
      </c>
      <c r="I42" s="324"/>
      <c r="J42" s="326" t="s">
        <v>42</v>
      </c>
      <c r="K42" s="324" t="s">
        <v>31</v>
      </c>
      <c r="L42" s="288">
        <v>1</v>
      </c>
      <c r="M42" s="118">
        <v>379.8</v>
      </c>
      <c r="N42" s="119">
        <v>379.8</v>
      </c>
      <c r="O42" s="327"/>
      <c r="P42" s="328" t="e">
        <v>#VALUE!</v>
      </c>
      <c r="Q42" s="329" t="e">
        <f>IF(J42="PROV SUM",N42,L42*P42)</f>
        <v>#VALUE!</v>
      </c>
      <c r="R42" s="287">
        <v>0</v>
      </c>
      <c r="S42" s="287">
        <v>482.346</v>
      </c>
      <c r="T42" s="329">
        <f>IF(J42="SC024",N42,IF(ISERROR(S42),"",IF(J42="PROV SUM",N42,L42*S42)))</f>
        <v>482.346</v>
      </c>
      <c r="V42" s="324" t="s">
        <v>31</v>
      </c>
      <c r="W42" s="288">
        <v>1</v>
      </c>
      <c r="X42" s="287">
        <v>482.346</v>
      </c>
      <c r="Y42" s="328">
        <f t="shared" si="0"/>
        <v>482.346</v>
      </c>
      <c r="Z42" s="18"/>
      <c r="AA42" s="336">
        <v>1</v>
      </c>
      <c r="AB42" s="337">
        <f t="shared" si="1"/>
        <v>482.346</v>
      </c>
      <c r="AC42" s="338">
        <v>0</v>
      </c>
      <c r="AD42" s="339">
        <f t="shared" si="2"/>
        <v>0</v>
      </c>
      <c r="AE42" s="340">
        <f t="shared" si="3"/>
        <v>482.346</v>
      </c>
      <c r="AF42" s="591" t="s">
        <v>797</v>
      </c>
    </row>
    <row r="43" spans="1:33" ht="60" hidden="1" x14ac:dyDescent="0.25">
      <c r="A43" s="21"/>
      <c r="B43" s="321" t="s">
        <v>469</v>
      </c>
      <c r="C43" s="321" t="s">
        <v>24</v>
      </c>
      <c r="D43" s="322" t="s">
        <v>25</v>
      </c>
      <c r="E43" s="323" t="s">
        <v>382</v>
      </c>
      <c r="F43" s="324"/>
      <c r="G43" s="324"/>
      <c r="H43" s="325"/>
      <c r="I43" s="324"/>
      <c r="J43" s="326" t="s">
        <v>383</v>
      </c>
      <c r="K43" s="324" t="s">
        <v>31</v>
      </c>
      <c r="L43" s="288"/>
      <c r="M43" s="118">
        <v>4.8300000000000003E-2</v>
      </c>
      <c r="N43" s="119">
        <v>0</v>
      </c>
      <c r="O43" s="327"/>
      <c r="P43" s="328" t="e">
        <v>#VALUE!</v>
      </c>
      <c r="Q43" s="329" t="e">
        <f>IF(J43="PROV SUM",N43,L43*P43)</f>
        <v>#VALUE!</v>
      </c>
      <c r="R43" s="287" t="e">
        <v>#N/A</v>
      </c>
      <c r="S43" s="287" t="e">
        <v>#N/A</v>
      </c>
      <c r="T43" s="329">
        <f>IF(J43="SC024",N43,IF(ISERROR(S43),"",IF(J43="PROV SUM",N43,L43*S43)))</f>
        <v>0</v>
      </c>
      <c r="V43" s="324" t="s">
        <v>31</v>
      </c>
      <c r="W43" s="288">
        <v>11.3</v>
      </c>
      <c r="X43" s="287">
        <f>SUM(Y39+Y40+Y41+Y48+Y49+Y50)*0.0483</f>
        <v>424.99492644000003</v>
      </c>
      <c r="Y43" s="328">
        <f>X43*W43</f>
        <v>4802.4426687720006</v>
      </c>
      <c r="Z43" s="18"/>
      <c r="AA43" s="336">
        <v>1</v>
      </c>
      <c r="AB43" s="337">
        <f t="shared" si="1"/>
        <v>4802.4426687720006</v>
      </c>
      <c r="AC43" s="338">
        <v>0</v>
      </c>
      <c r="AD43" s="339">
        <f t="shared" si="2"/>
        <v>0</v>
      </c>
      <c r="AE43" s="340">
        <f t="shared" si="3"/>
        <v>4802.4426687720006</v>
      </c>
      <c r="AF43" s="595" t="s">
        <v>793</v>
      </c>
    </row>
    <row r="44" spans="1:33" x14ac:dyDescent="0.25">
      <c r="A44" s="21"/>
      <c r="B44" s="320" t="s">
        <v>490</v>
      </c>
      <c r="C44" s="321" t="s">
        <v>312</v>
      </c>
      <c r="D44" s="322" t="s">
        <v>378</v>
      </c>
      <c r="E44" s="323"/>
      <c r="F44" s="324"/>
      <c r="G44" s="324"/>
      <c r="H44" s="325"/>
      <c r="I44" s="324"/>
      <c r="J44" s="326"/>
      <c r="K44" s="324"/>
      <c r="L44" s="288"/>
      <c r="M44" s="326"/>
      <c r="N44" s="119"/>
      <c r="O44" s="327"/>
      <c r="P44" s="347"/>
      <c r="Q44" s="348"/>
      <c r="R44" s="348"/>
      <c r="S44" s="348"/>
      <c r="T44" s="348"/>
      <c r="V44" s="324"/>
      <c r="W44" s="672"/>
      <c r="X44" s="348"/>
      <c r="Y44" s="328">
        <f t="shared" si="0"/>
        <v>0</v>
      </c>
      <c r="Z44" s="18"/>
      <c r="AA44" s="336">
        <v>0</v>
      </c>
      <c r="AB44" s="337">
        <f t="shared" si="1"/>
        <v>0</v>
      </c>
      <c r="AC44" s="338">
        <v>0</v>
      </c>
      <c r="AD44" s="339">
        <f t="shared" si="2"/>
        <v>0</v>
      </c>
      <c r="AE44" s="340">
        <f t="shared" si="3"/>
        <v>0</v>
      </c>
      <c r="AF44" s="591"/>
    </row>
    <row r="45" spans="1:33" ht="90" x14ac:dyDescent="0.25">
      <c r="A45" s="21"/>
      <c r="B45" s="320" t="s">
        <v>490</v>
      </c>
      <c r="C45" s="321" t="s">
        <v>312</v>
      </c>
      <c r="D45" s="322" t="s">
        <v>25</v>
      </c>
      <c r="E45" s="323" t="s">
        <v>436</v>
      </c>
      <c r="F45" s="324"/>
      <c r="G45" s="324"/>
      <c r="H45" s="325">
        <v>7.79</v>
      </c>
      <c r="I45" s="324"/>
      <c r="J45" s="326" t="s">
        <v>318</v>
      </c>
      <c r="K45" s="324" t="s">
        <v>104</v>
      </c>
      <c r="L45" s="288">
        <v>7</v>
      </c>
      <c r="M45" s="349">
        <v>93.18</v>
      </c>
      <c r="N45" s="119">
        <v>652.26</v>
      </c>
      <c r="O45" s="327"/>
      <c r="P45" s="328" t="e">
        <v>#VALUE!</v>
      </c>
      <c r="Q45" s="329" t="e">
        <f>IF(J45="PROV SUM",N45,L45*P45)</f>
        <v>#VALUE!</v>
      </c>
      <c r="R45" s="287">
        <v>0</v>
      </c>
      <c r="S45" s="287">
        <v>76.500780000000006</v>
      </c>
      <c r="T45" s="329">
        <f>IF(J45="SC024",N45,IF(ISERROR(S45),"",IF(J45="PROV SUM",N45,L45*S45)))</f>
        <v>535.50546000000008</v>
      </c>
      <c r="V45" s="324" t="s">
        <v>104</v>
      </c>
      <c r="W45" s="672">
        <v>7</v>
      </c>
      <c r="X45" s="287">
        <v>76.500780000000006</v>
      </c>
      <c r="Y45" s="328">
        <f t="shared" si="0"/>
        <v>535.50546000000008</v>
      </c>
      <c r="Z45" s="18"/>
      <c r="AA45" s="336">
        <v>1</v>
      </c>
      <c r="AB45" s="337">
        <f t="shared" si="1"/>
        <v>535.50546000000008</v>
      </c>
      <c r="AC45" s="338">
        <v>1</v>
      </c>
      <c r="AD45" s="339">
        <f t="shared" si="2"/>
        <v>535.50546000000008</v>
      </c>
      <c r="AE45" s="340">
        <f t="shared" si="3"/>
        <v>0</v>
      </c>
      <c r="AF45" s="591"/>
      <c r="AG45" s="591">
        <v>343.21</v>
      </c>
    </row>
    <row r="46" spans="1:33" ht="60" x14ac:dyDescent="0.25">
      <c r="A46" s="21"/>
      <c r="B46" s="320" t="s">
        <v>490</v>
      </c>
      <c r="C46" s="321" t="s">
        <v>312</v>
      </c>
      <c r="D46" s="322" t="s">
        <v>25</v>
      </c>
      <c r="E46" s="323" t="s">
        <v>190</v>
      </c>
      <c r="F46" s="324"/>
      <c r="G46" s="324"/>
      <c r="H46" s="325">
        <v>7.2440000000000504</v>
      </c>
      <c r="I46" s="324"/>
      <c r="J46" s="326" t="s">
        <v>191</v>
      </c>
      <c r="K46" s="324" t="s">
        <v>104</v>
      </c>
      <c r="L46" s="288">
        <v>17</v>
      </c>
      <c r="M46" s="326">
        <v>44.12</v>
      </c>
      <c r="N46" s="119">
        <v>750.04</v>
      </c>
      <c r="O46" s="327"/>
      <c r="P46" s="328" t="e">
        <v>#VALUE!</v>
      </c>
      <c r="Q46" s="329" t="e">
        <f>IF(J46="PROV SUM",N46,L46*P46)</f>
        <v>#VALUE!</v>
      </c>
      <c r="R46" s="287">
        <v>0</v>
      </c>
      <c r="S46" s="287">
        <v>31.986999999999998</v>
      </c>
      <c r="T46" s="329">
        <f>IF(J46="SC024",N46,IF(ISERROR(S46),"",IF(J46="PROV SUM",N46,L46*S46)))</f>
        <v>543.779</v>
      </c>
      <c r="V46" s="324" t="s">
        <v>104</v>
      </c>
      <c r="W46" s="672">
        <v>17</v>
      </c>
      <c r="X46" s="287">
        <v>31.986999999999998</v>
      </c>
      <c r="Y46" s="328">
        <f t="shared" si="0"/>
        <v>543.779</v>
      </c>
      <c r="Z46" s="18"/>
      <c r="AA46" s="336">
        <v>1</v>
      </c>
      <c r="AB46" s="337">
        <f t="shared" si="1"/>
        <v>543.779</v>
      </c>
      <c r="AC46" s="338">
        <v>1</v>
      </c>
      <c r="AD46" s="339">
        <f t="shared" si="2"/>
        <v>543.779</v>
      </c>
      <c r="AE46" s="340">
        <f t="shared" si="3"/>
        <v>0</v>
      </c>
      <c r="AG46" s="595">
        <v>543.78</v>
      </c>
    </row>
    <row r="47" spans="1:33" ht="15.75" x14ac:dyDescent="0.25">
      <c r="A47" s="21"/>
      <c r="B47" s="320" t="s">
        <v>490</v>
      </c>
      <c r="C47" s="321" t="s">
        <v>312</v>
      </c>
      <c r="D47" s="322" t="s">
        <v>25</v>
      </c>
      <c r="E47" s="323" t="s">
        <v>496</v>
      </c>
      <c r="F47" s="324"/>
      <c r="G47" s="324"/>
      <c r="H47" s="325">
        <v>7.3159999999999998</v>
      </c>
      <c r="I47" s="324"/>
      <c r="J47" s="326" t="s">
        <v>379</v>
      </c>
      <c r="K47" s="324" t="s">
        <v>380</v>
      </c>
      <c r="L47" s="288">
        <v>1</v>
      </c>
      <c r="M47" s="326">
        <v>400</v>
      </c>
      <c r="N47" s="119">
        <v>400</v>
      </c>
      <c r="O47" s="327"/>
      <c r="P47" s="328" t="e">
        <v>#VALUE!</v>
      </c>
      <c r="Q47" s="329">
        <f>IF(J47="PROV SUM",N47,L47*P47)</f>
        <v>400</v>
      </c>
      <c r="R47" s="287" t="s">
        <v>381</v>
      </c>
      <c r="S47" s="287" t="s">
        <v>381</v>
      </c>
      <c r="T47" s="329">
        <f>IF(J47="SC024",N47,IF(ISERROR(S47),"",IF(J47="PROV SUM",N47,L47*S47)))</f>
        <v>400</v>
      </c>
      <c r="V47" s="324" t="s">
        <v>380</v>
      </c>
      <c r="W47" s="672">
        <v>1</v>
      </c>
      <c r="X47" s="287" t="s">
        <v>381</v>
      </c>
      <c r="Y47" s="328">
        <v>400</v>
      </c>
      <c r="Z47" s="18"/>
      <c r="AA47" s="336">
        <v>0</v>
      </c>
      <c r="AB47" s="337">
        <f t="shared" si="1"/>
        <v>0</v>
      </c>
      <c r="AC47" s="338">
        <v>0</v>
      </c>
      <c r="AD47" s="339">
        <f t="shared" si="2"/>
        <v>0</v>
      </c>
      <c r="AE47" s="340">
        <f t="shared" si="3"/>
        <v>0</v>
      </c>
      <c r="AF47" s="591" t="s">
        <v>762</v>
      </c>
    </row>
    <row r="48" spans="1:33" ht="30" hidden="1" x14ac:dyDescent="0.25">
      <c r="A48" s="21"/>
      <c r="B48" s="320" t="s">
        <v>490</v>
      </c>
      <c r="C48" s="387" t="s">
        <v>24</v>
      </c>
      <c r="D48" s="388" t="s">
        <v>25</v>
      </c>
      <c r="E48" s="414" t="s">
        <v>50</v>
      </c>
      <c r="F48" s="324"/>
      <c r="G48" s="324"/>
      <c r="H48" s="325"/>
      <c r="I48" s="324"/>
      <c r="J48" s="326"/>
      <c r="K48" s="324"/>
      <c r="L48" s="288"/>
      <c r="M48" s="326"/>
      <c r="N48" s="119"/>
      <c r="O48" s="327"/>
      <c r="P48" s="328"/>
      <c r="Q48" s="329"/>
      <c r="R48" s="287"/>
      <c r="S48" s="287"/>
      <c r="T48" s="329"/>
      <c r="V48" s="324" t="s">
        <v>48</v>
      </c>
      <c r="W48" s="415">
        <v>9</v>
      </c>
      <c r="X48" s="287">
        <v>40.229999999999997</v>
      </c>
      <c r="Y48" s="328">
        <f t="shared" ref="Y48" si="6">W48*X48</f>
        <v>362.07</v>
      </c>
      <c r="Z48" s="18"/>
      <c r="AA48" s="336">
        <v>1</v>
      </c>
      <c r="AB48" s="337">
        <f t="shared" ref="AB48" si="7">Y48*AA48</f>
        <v>362.07</v>
      </c>
      <c r="AC48" s="338">
        <v>0</v>
      </c>
      <c r="AD48" s="339">
        <f t="shared" ref="AD48" si="8">Y48*AC48</f>
        <v>0</v>
      </c>
      <c r="AE48" s="340">
        <f t="shared" ref="AE48" si="9">AB48-AD48</f>
        <v>362.07</v>
      </c>
      <c r="AF48" s="591" t="s">
        <v>805</v>
      </c>
    </row>
    <row r="49" spans="1:32" hidden="1" x14ac:dyDescent="0.25">
      <c r="A49" s="21"/>
      <c r="B49" s="320" t="s">
        <v>490</v>
      </c>
      <c r="C49" s="387" t="s">
        <v>24</v>
      </c>
      <c r="D49" s="388" t="s">
        <v>25</v>
      </c>
      <c r="E49" s="414" t="s">
        <v>640</v>
      </c>
      <c r="F49" s="324"/>
      <c r="G49" s="324"/>
      <c r="H49" s="325"/>
      <c r="I49" s="324"/>
      <c r="J49" s="326"/>
      <c r="K49" s="324"/>
      <c r="L49" s="288"/>
      <c r="M49" s="326"/>
      <c r="N49" s="119"/>
      <c r="O49" s="327"/>
      <c r="P49" s="328"/>
      <c r="Q49" s="329"/>
      <c r="R49" s="287"/>
      <c r="S49" s="287"/>
      <c r="T49" s="329"/>
      <c r="V49" s="324" t="s">
        <v>311</v>
      </c>
      <c r="W49" s="415">
        <v>1</v>
      </c>
      <c r="X49" s="287">
        <v>250</v>
      </c>
      <c r="Y49" s="328">
        <f t="shared" ref="Y49:Y67" si="10">W49*X49</f>
        <v>250</v>
      </c>
      <c r="Z49" s="18"/>
      <c r="AA49" s="336">
        <v>1</v>
      </c>
      <c r="AB49" s="337">
        <f t="shared" ref="AB49:AB67" si="11">Y49*AA49</f>
        <v>250</v>
      </c>
      <c r="AC49" s="338">
        <v>1</v>
      </c>
      <c r="AD49" s="339">
        <f t="shared" ref="AD49:AD67" si="12">Y49*AC49</f>
        <v>250</v>
      </c>
      <c r="AE49" s="340">
        <f t="shared" ref="AE49:AE67" si="13">AB49-AD49</f>
        <v>0</v>
      </c>
      <c r="AF49" s="591"/>
    </row>
    <row r="50" spans="1:32" hidden="1" x14ac:dyDescent="0.25">
      <c r="A50" s="21"/>
      <c r="B50" s="320" t="s">
        <v>490</v>
      </c>
      <c r="C50" s="387" t="s">
        <v>24</v>
      </c>
      <c r="D50" s="388" t="s">
        <v>25</v>
      </c>
      <c r="E50" s="414" t="s">
        <v>641</v>
      </c>
      <c r="F50" s="324"/>
      <c r="G50" s="324"/>
      <c r="H50" s="325"/>
      <c r="I50" s="324"/>
      <c r="J50" s="326"/>
      <c r="K50" s="324"/>
      <c r="L50" s="288"/>
      <c r="M50" s="326"/>
      <c r="N50" s="119"/>
      <c r="O50" s="327"/>
      <c r="P50" s="328"/>
      <c r="Q50" s="329"/>
      <c r="R50" s="287"/>
      <c r="S50" s="287"/>
      <c r="T50" s="329"/>
      <c r="V50" s="324" t="s">
        <v>311</v>
      </c>
      <c r="W50" s="415">
        <v>1</v>
      </c>
      <c r="X50" s="287">
        <v>110</v>
      </c>
      <c r="Y50" s="328">
        <f t="shared" si="10"/>
        <v>110</v>
      </c>
      <c r="Z50" s="18"/>
      <c r="AA50" s="336">
        <v>1</v>
      </c>
      <c r="AB50" s="337">
        <f t="shared" si="11"/>
        <v>110</v>
      </c>
      <c r="AC50" s="338">
        <v>0</v>
      </c>
      <c r="AD50" s="339">
        <f t="shared" si="12"/>
        <v>0</v>
      </c>
      <c r="AE50" s="340">
        <f t="shared" si="13"/>
        <v>110</v>
      </c>
      <c r="AF50" s="591" t="s">
        <v>805</v>
      </c>
    </row>
    <row r="51" spans="1:32" ht="45" hidden="1" x14ac:dyDescent="0.25">
      <c r="A51" s="21"/>
      <c r="B51" s="320" t="s">
        <v>490</v>
      </c>
      <c r="C51" s="387" t="s">
        <v>164</v>
      </c>
      <c r="D51" s="388" t="s">
        <v>25</v>
      </c>
      <c r="E51" s="414" t="s">
        <v>646</v>
      </c>
      <c r="F51" s="324"/>
      <c r="G51" s="324"/>
      <c r="H51" s="325"/>
      <c r="I51" s="324"/>
      <c r="J51" s="326"/>
      <c r="K51" s="324"/>
      <c r="L51" s="288"/>
      <c r="M51" s="326"/>
      <c r="N51" s="119"/>
      <c r="O51" s="327"/>
      <c r="P51" s="328"/>
      <c r="Q51" s="329"/>
      <c r="R51" s="287"/>
      <c r="S51" s="287"/>
      <c r="T51" s="329"/>
      <c r="V51" s="324" t="s">
        <v>160</v>
      </c>
      <c r="W51" s="415">
        <v>10</v>
      </c>
      <c r="X51" s="287">
        <v>125.2</v>
      </c>
      <c r="Y51" s="328">
        <f t="shared" si="10"/>
        <v>1252</v>
      </c>
      <c r="Z51" s="18"/>
      <c r="AA51" s="336">
        <v>1</v>
      </c>
      <c r="AB51" s="337">
        <f t="shared" si="11"/>
        <v>1252</v>
      </c>
      <c r="AC51" s="338">
        <v>1</v>
      </c>
      <c r="AD51" s="339">
        <f t="shared" si="12"/>
        <v>1252</v>
      </c>
      <c r="AE51" s="340">
        <f t="shared" si="13"/>
        <v>0</v>
      </c>
      <c r="AF51" s="591"/>
    </row>
    <row r="52" spans="1:32" ht="30" hidden="1" x14ac:dyDescent="0.25">
      <c r="A52" s="21"/>
      <c r="B52" s="320" t="s">
        <v>490</v>
      </c>
      <c r="C52" s="383" t="s">
        <v>308</v>
      </c>
      <c r="D52" s="384" t="s">
        <v>25</v>
      </c>
      <c r="E52" s="385" t="s">
        <v>683</v>
      </c>
      <c r="F52" s="324"/>
      <c r="G52" s="324"/>
      <c r="H52" s="325"/>
      <c r="I52" s="324"/>
      <c r="J52" s="326"/>
      <c r="K52" s="324"/>
      <c r="L52" s="288"/>
      <c r="M52" s="326"/>
      <c r="N52" s="119"/>
      <c r="O52" s="327"/>
      <c r="P52" s="328"/>
      <c r="Q52" s="329"/>
      <c r="R52" s="287"/>
      <c r="S52" s="287"/>
      <c r="T52" s="329"/>
      <c r="V52" s="372" t="s">
        <v>311</v>
      </c>
      <c r="W52" s="416">
        <v>1</v>
      </c>
      <c r="X52" s="374">
        <v>5000</v>
      </c>
      <c r="Y52" s="328">
        <f t="shared" si="10"/>
        <v>5000</v>
      </c>
      <c r="Z52" s="18"/>
      <c r="AA52" s="336">
        <v>0</v>
      </c>
      <c r="AB52" s="337">
        <f t="shared" si="11"/>
        <v>0</v>
      </c>
      <c r="AC52" s="338">
        <v>0</v>
      </c>
      <c r="AD52" s="339">
        <f t="shared" si="12"/>
        <v>0</v>
      </c>
      <c r="AE52" s="340">
        <f t="shared" si="13"/>
        <v>0</v>
      </c>
    </row>
    <row r="53" spans="1:32" ht="120" hidden="1" x14ac:dyDescent="0.25">
      <c r="A53" s="21"/>
      <c r="B53" s="320" t="s">
        <v>490</v>
      </c>
      <c r="C53" s="383" t="s">
        <v>72</v>
      </c>
      <c r="D53" s="384" t="s">
        <v>25</v>
      </c>
      <c r="E53" s="385" t="s">
        <v>100</v>
      </c>
      <c r="F53" s="324"/>
      <c r="G53" s="324"/>
      <c r="H53" s="325"/>
      <c r="I53" s="324"/>
      <c r="J53" s="326"/>
      <c r="K53" s="324"/>
      <c r="L53" s="288"/>
      <c r="M53" s="326"/>
      <c r="N53" s="119"/>
      <c r="O53" s="327"/>
      <c r="P53" s="328"/>
      <c r="Q53" s="329"/>
      <c r="R53" s="287"/>
      <c r="S53" s="287"/>
      <c r="T53" s="329"/>
      <c r="V53" s="372" t="s">
        <v>79</v>
      </c>
      <c r="W53" s="416">
        <v>58</v>
      </c>
      <c r="X53" s="417">
        <f>138.28*0.8</f>
        <v>110.62400000000001</v>
      </c>
      <c r="Y53" s="328">
        <f t="shared" si="10"/>
        <v>6416.1920000000009</v>
      </c>
      <c r="Z53" s="18"/>
      <c r="AA53" s="336">
        <v>1</v>
      </c>
      <c r="AB53" s="337">
        <f t="shared" si="11"/>
        <v>6416.1920000000009</v>
      </c>
      <c r="AC53" s="338">
        <v>1</v>
      </c>
      <c r="AD53" s="339">
        <f t="shared" si="12"/>
        <v>6416.1920000000009</v>
      </c>
      <c r="AE53" s="340">
        <f t="shared" si="13"/>
        <v>0</v>
      </c>
    </row>
    <row r="54" spans="1:32" ht="30" hidden="1" x14ac:dyDescent="0.25">
      <c r="A54" s="21"/>
      <c r="B54" s="320" t="s">
        <v>490</v>
      </c>
      <c r="C54" s="383" t="s">
        <v>72</v>
      </c>
      <c r="D54" s="384" t="s">
        <v>25</v>
      </c>
      <c r="E54" s="385" t="s">
        <v>663</v>
      </c>
      <c r="F54" s="324"/>
      <c r="G54" s="324"/>
      <c r="H54" s="325"/>
      <c r="I54" s="324"/>
      <c r="J54" s="326"/>
      <c r="K54" s="324"/>
      <c r="L54" s="288"/>
      <c r="M54" s="326"/>
      <c r="N54" s="119"/>
      <c r="O54" s="327"/>
      <c r="P54" s="328"/>
      <c r="Q54" s="329"/>
      <c r="R54" s="287"/>
      <c r="S54" s="287"/>
      <c r="T54" s="329"/>
      <c r="V54" s="372" t="s">
        <v>75</v>
      </c>
      <c r="W54" s="416">
        <v>60</v>
      </c>
      <c r="X54" s="417">
        <f>13.77*0.8</f>
        <v>11.016</v>
      </c>
      <c r="Y54" s="328">
        <f t="shared" si="10"/>
        <v>660.96</v>
      </c>
      <c r="Z54" s="18"/>
      <c r="AA54" s="336">
        <v>1</v>
      </c>
      <c r="AB54" s="337">
        <f t="shared" si="11"/>
        <v>660.96</v>
      </c>
      <c r="AC54" s="338">
        <v>1</v>
      </c>
      <c r="AD54" s="339">
        <f t="shared" si="12"/>
        <v>660.96</v>
      </c>
      <c r="AE54" s="340">
        <f t="shared" si="13"/>
        <v>0</v>
      </c>
    </row>
    <row r="55" spans="1:32" ht="75" hidden="1" x14ac:dyDescent="0.25">
      <c r="A55" s="21"/>
      <c r="B55" s="320" t="s">
        <v>490</v>
      </c>
      <c r="C55" s="383" t="s">
        <v>72</v>
      </c>
      <c r="D55" s="384" t="s">
        <v>25</v>
      </c>
      <c r="E55" s="385" t="s">
        <v>666</v>
      </c>
      <c r="F55" s="324"/>
      <c r="G55" s="324"/>
      <c r="H55" s="325"/>
      <c r="I55" s="324"/>
      <c r="J55" s="326"/>
      <c r="K55" s="324"/>
      <c r="L55" s="288"/>
      <c r="M55" s="326"/>
      <c r="N55" s="119"/>
      <c r="O55" s="327"/>
      <c r="P55" s="328"/>
      <c r="Q55" s="329"/>
      <c r="R55" s="287"/>
      <c r="S55" s="287"/>
      <c r="T55" s="329"/>
      <c r="V55" s="372" t="s">
        <v>139</v>
      </c>
      <c r="W55" s="416">
        <v>2</v>
      </c>
      <c r="X55" s="417">
        <f>162.66*0.8</f>
        <v>130.12800000000001</v>
      </c>
      <c r="Y55" s="328">
        <f t="shared" si="10"/>
        <v>260.25600000000003</v>
      </c>
      <c r="Z55" s="18"/>
      <c r="AA55" s="336">
        <v>1</v>
      </c>
      <c r="AB55" s="337">
        <f t="shared" si="11"/>
        <v>260.25600000000003</v>
      </c>
      <c r="AC55" s="338">
        <v>1</v>
      </c>
      <c r="AD55" s="339">
        <f t="shared" si="12"/>
        <v>260.25600000000003</v>
      </c>
      <c r="AE55" s="340">
        <f t="shared" si="13"/>
        <v>0</v>
      </c>
    </row>
    <row r="56" spans="1:32" ht="45" hidden="1" x14ac:dyDescent="0.25">
      <c r="A56" s="21"/>
      <c r="B56" s="320" t="s">
        <v>490</v>
      </c>
      <c r="C56" s="383" t="s">
        <v>72</v>
      </c>
      <c r="D56" s="384" t="s">
        <v>25</v>
      </c>
      <c r="E56" s="385" t="s">
        <v>685</v>
      </c>
      <c r="F56" s="324"/>
      <c r="G56" s="324"/>
      <c r="H56" s="325"/>
      <c r="I56" s="324"/>
      <c r="J56" s="326"/>
      <c r="K56" s="324"/>
      <c r="L56" s="288"/>
      <c r="M56" s="326"/>
      <c r="N56" s="119"/>
      <c r="O56" s="327"/>
      <c r="P56" s="328"/>
      <c r="Q56" s="329"/>
      <c r="R56" s="287"/>
      <c r="S56" s="287"/>
      <c r="T56" s="329"/>
      <c r="V56" s="372" t="s">
        <v>75</v>
      </c>
      <c r="W56" s="416">
        <v>1</v>
      </c>
      <c r="X56" s="417">
        <f>76.9*0.8</f>
        <v>61.52000000000001</v>
      </c>
      <c r="Y56" s="328">
        <f t="shared" si="10"/>
        <v>61.52000000000001</v>
      </c>
      <c r="Z56" s="18"/>
      <c r="AA56" s="336">
        <v>1</v>
      </c>
      <c r="AB56" s="337">
        <f t="shared" si="11"/>
        <v>61.52000000000001</v>
      </c>
      <c r="AC56" s="338">
        <v>1</v>
      </c>
      <c r="AD56" s="339">
        <f t="shared" si="12"/>
        <v>61.52000000000001</v>
      </c>
      <c r="AE56" s="340">
        <f t="shared" si="13"/>
        <v>0</v>
      </c>
    </row>
    <row r="57" spans="1:32" ht="45" hidden="1" x14ac:dyDescent="0.25">
      <c r="A57" s="21"/>
      <c r="B57" s="320" t="s">
        <v>490</v>
      </c>
      <c r="C57" s="383" t="s">
        <v>72</v>
      </c>
      <c r="D57" s="384" t="s">
        <v>25</v>
      </c>
      <c r="E57" s="385" t="s">
        <v>667</v>
      </c>
      <c r="F57" s="324"/>
      <c r="G57" s="324"/>
      <c r="H57" s="325"/>
      <c r="I57" s="324"/>
      <c r="J57" s="326"/>
      <c r="K57" s="324"/>
      <c r="L57" s="288"/>
      <c r="M57" s="326"/>
      <c r="N57" s="119"/>
      <c r="O57" s="327"/>
      <c r="P57" s="328"/>
      <c r="Q57" s="329"/>
      <c r="R57" s="287"/>
      <c r="S57" s="287"/>
      <c r="T57" s="329"/>
      <c r="V57" s="372" t="s">
        <v>79</v>
      </c>
      <c r="W57" s="416">
        <v>48</v>
      </c>
      <c r="X57" s="417">
        <f>10.86*0.8</f>
        <v>8.6880000000000006</v>
      </c>
      <c r="Y57" s="328">
        <f t="shared" si="10"/>
        <v>417.024</v>
      </c>
      <c r="Z57" s="18"/>
      <c r="AA57" s="336">
        <v>1</v>
      </c>
      <c r="AB57" s="337">
        <f t="shared" si="11"/>
        <v>417.024</v>
      </c>
      <c r="AC57" s="338">
        <v>1</v>
      </c>
      <c r="AD57" s="339">
        <f t="shared" si="12"/>
        <v>417.024</v>
      </c>
      <c r="AE57" s="340">
        <f t="shared" si="13"/>
        <v>0</v>
      </c>
    </row>
    <row r="58" spans="1:32" ht="60" hidden="1" x14ac:dyDescent="0.25">
      <c r="A58" s="21"/>
      <c r="B58" s="320" t="s">
        <v>490</v>
      </c>
      <c r="C58" s="383" t="s">
        <v>72</v>
      </c>
      <c r="D58" s="384" t="s">
        <v>25</v>
      </c>
      <c r="E58" s="385" t="s">
        <v>664</v>
      </c>
      <c r="F58" s="324"/>
      <c r="G58" s="324"/>
      <c r="H58" s="325"/>
      <c r="I58" s="324"/>
      <c r="J58" s="326"/>
      <c r="K58" s="324"/>
      <c r="L58" s="288"/>
      <c r="M58" s="326"/>
      <c r="N58" s="119"/>
      <c r="O58" s="327"/>
      <c r="P58" s="328"/>
      <c r="Q58" s="329"/>
      <c r="R58" s="287"/>
      <c r="S58" s="287"/>
      <c r="T58" s="329"/>
      <c r="V58" s="372" t="s">
        <v>104</v>
      </c>
      <c r="W58" s="416">
        <v>16</v>
      </c>
      <c r="X58" s="417">
        <f>18.88*0.8</f>
        <v>15.103999999999999</v>
      </c>
      <c r="Y58" s="328">
        <f t="shared" si="10"/>
        <v>241.66399999999999</v>
      </c>
      <c r="Z58" s="18"/>
      <c r="AA58" s="336">
        <v>1</v>
      </c>
      <c r="AB58" s="337">
        <f t="shared" si="11"/>
        <v>241.66399999999999</v>
      </c>
      <c r="AC58" s="338">
        <v>1</v>
      </c>
      <c r="AD58" s="339">
        <f t="shared" si="12"/>
        <v>241.66399999999999</v>
      </c>
      <c r="AE58" s="340">
        <f t="shared" si="13"/>
        <v>0</v>
      </c>
    </row>
    <row r="59" spans="1:32" ht="60" hidden="1" x14ac:dyDescent="0.25">
      <c r="A59" s="21"/>
      <c r="B59" s="320" t="s">
        <v>490</v>
      </c>
      <c r="C59" s="383" t="s">
        <v>72</v>
      </c>
      <c r="D59" s="384" t="s">
        <v>25</v>
      </c>
      <c r="E59" s="385" t="s">
        <v>665</v>
      </c>
      <c r="F59" s="324"/>
      <c r="G59" s="324"/>
      <c r="H59" s="325"/>
      <c r="I59" s="324"/>
      <c r="J59" s="326"/>
      <c r="K59" s="324"/>
      <c r="L59" s="288"/>
      <c r="M59" s="326"/>
      <c r="N59" s="119"/>
      <c r="O59" s="327"/>
      <c r="P59" s="328"/>
      <c r="Q59" s="329"/>
      <c r="R59" s="287"/>
      <c r="S59" s="287"/>
      <c r="T59" s="329"/>
      <c r="V59" s="372" t="s">
        <v>104</v>
      </c>
      <c r="W59" s="416">
        <v>16</v>
      </c>
      <c r="X59" s="417">
        <f>27.31*0.8</f>
        <v>21.847999999999999</v>
      </c>
      <c r="Y59" s="328">
        <f t="shared" si="10"/>
        <v>349.56799999999998</v>
      </c>
      <c r="Z59" s="18"/>
      <c r="AA59" s="336">
        <v>1</v>
      </c>
      <c r="AB59" s="337">
        <f t="shared" si="11"/>
        <v>349.56799999999998</v>
      </c>
      <c r="AC59" s="338">
        <v>1</v>
      </c>
      <c r="AD59" s="339">
        <f t="shared" si="12"/>
        <v>349.56799999999998</v>
      </c>
      <c r="AE59" s="340">
        <f t="shared" si="13"/>
        <v>0</v>
      </c>
    </row>
    <row r="60" spans="1:32" ht="45" hidden="1" x14ac:dyDescent="0.25">
      <c r="A60" s="21"/>
      <c r="B60" s="320" t="s">
        <v>490</v>
      </c>
      <c r="C60" s="383" t="s">
        <v>72</v>
      </c>
      <c r="D60" s="384" t="s">
        <v>25</v>
      </c>
      <c r="E60" s="385" t="s">
        <v>686</v>
      </c>
      <c r="F60" s="324"/>
      <c r="G60" s="324"/>
      <c r="H60" s="325"/>
      <c r="I60" s="324"/>
      <c r="J60" s="326"/>
      <c r="K60" s="324"/>
      <c r="L60" s="288"/>
      <c r="M60" s="326"/>
      <c r="N60" s="119"/>
      <c r="O60" s="327"/>
      <c r="P60" s="328"/>
      <c r="Q60" s="329"/>
      <c r="R60" s="287"/>
      <c r="S60" s="287"/>
      <c r="T60" s="329"/>
      <c r="V60" s="372" t="s">
        <v>79</v>
      </c>
      <c r="W60" s="416">
        <v>4</v>
      </c>
      <c r="X60" s="417">
        <f>147.56*0.8</f>
        <v>118.048</v>
      </c>
      <c r="Y60" s="328">
        <f t="shared" si="10"/>
        <v>472.19200000000001</v>
      </c>
      <c r="Z60" s="18"/>
      <c r="AA60" s="336">
        <v>1</v>
      </c>
      <c r="AB60" s="337">
        <f t="shared" si="11"/>
        <v>472.19200000000001</v>
      </c>
      <c r="AC60" s="338">
        <v>1</v>
      </c>
      <c r="AD60" s="339">
        <f t="shared" si="12"/>
        <v>472.19200000000001</v>
      </c>
      <c r="AE60" s="340">
        <f t="shared" si="13"/>
        <v>0</v>
      </c>
    </row>
    <row r="61" spans="1:32" ht="45" hidden="1" x14ac:dyDescent="0.25">
      <c r="A61" s="21"/>
      <c r="B61" s="320" t="s">
        <v>490</v>
      </c>
      <c r="C61" s="383" t="s">
        <v>72</v>
      </c>
      <c r="D61" s="384" t="s">
        <v>25</v>
      </c>
      <c r="E61" s="385" t="s">
        <v>687</v>
      </c>
      <c r="F61" s="324"/>
      <c r="G61" s="324"/>
      <c r="H61" s="325"/>
      <c r="I61" s="324"/>
      <c r="J61" s="326"/>
      <c r="K61" s="324"/>
      <c r="L61" s="288"/>
      <c r="M61" s="326"/>
      <c r="N61" s="119"/>
      <c r="O61" s="327"/>
      <c r="P61" s="328"/>
      <c r="Q61" s="329"/>
      <c r="R61" s="287"/>
      <c r="S61" s="287"/>
      <c r="T61" s="329"/>
      <c r="V61" s="372" t="s">
        <v>104</v>
      </c>
      <c r="W61" s="416">
        <v>3</v>
      </c>
      <c r="X61" s="417">
        <f>61.38*0.8</f>
        <v>49.104000000000006</v>
      </c>
      <c r="Y61" s="328">
        <f t="shared" si="10"/>
        <v>147.31200000000001</v>
      </c>
      <c r="Z61" s="18"/>
      <c r="AA61" s="336">
        <v>1</v>
      </c>
      <c r="AB61" s="337">
        <f t="shared" si="11"/>
        <v>147.31200000000001</v>
      </c>
      <c r="AC61" s="338">
        <v>1</v>
      </c>
      <c r="AD61" s="339">
        <f t="shared" si="12"/>
        <v>147.31200000000001</v>
      </c>
      <c r="AE61" s="340">
        <f t="shared" si="13"/>
        <v>0</v>
      </c>
    </row>
    <row r="62" spans="1:32" ht="45" hidden="1" x14ac:dyDescent="0.25">
      <c r="A62" s="21"/>
      <c r="B62" s="320" t="s">
        <v>490</v>
      </c>
      <c r="C62" s="383" t="s">
        <v>72</v>
      </c>
      <c r="D62" s="384" t="s">
        <v>25</v>
      </c>
      <c r="E62" s="385" t="s">
        <v>668</v>
      </c>
      <c r="F62" s="324"/>
      <c r="G62" s="324"/>
      <c r="H62" s="325"/>
      <c r="I62" s="324"/>
      <c r="J62" s="326"/>
      <c r="K62" s="324"/>
      <c r="L62" s="288"/>
      <c r="M62" s="326"/>
      <c r="N62" s="119"/>
      <c r="O62" s="327"/>
      <c r="P62" s="328"/>
      <c r="Q62" s="329"/>
      <c r="R62" s="287"/>
      <c r="S62" s="287"/>
      <c r="T62" s="329"/>
      <c r="V62" s="372" t="s">
        <v>104</v>
      </c>
      <c r="W62" s="416">
        <v>3</v>
      </c>
      <c r="X62" s="417">
        <f>69.57*0.8</f>
        <v>55.655999999999999</v>
      </c>
      <c r="Y62" s="328">
        <f t="shared" si="10"/>
        <v>166.96799999999999</v>
      </c>
      <c r="Z62" s="18"/>
      <c r="AA62" s="336">
        <v>1</v>
      </c>
      <c r="AB62" s="337">
        <f t="shared" si="11"/>
        <v>166.96799999999999</v>
      </c>
      <c r="AC62" s="338">
        <v>1</v>
      </c>
      <c r="AD62" s="339">
        <f t="shared" si="12"/>
        <v>166.96799999999999</v>
      </c>
      <c r="AE62" s="340">
        <f t="shared" si="13"/>
        <v>0</v>
      </c>
    </row>
    <row r="63" spans="1:32" ht="30" hidden="1" x14ac:dyDescent="0.25">
      <c r="A63" s="21"/>
      <c r="B63" s="320" t="s">
        <v>490</v>
      </c>
      <c r="C63" s="383" t="s">
        <v>72</v>
      </c>
      <c r="D63" s="384" t="s">
        <v>25</v>
      </c>
      <c r="E63" s="385" t="s">
        <v>688</v>
      </c>
      <c r="F63" s="324"/>
      <c r="G63" s="324"/>
      <c r="H63" s="325"/>
      <c r="I63" s="324"/>
      <c r="J63" s="326"/>
      <c r="K63" s="324"/>
      <c r="L63" s="288"/>
      <c r="M63" s="326"/>
      <c r="N63" s="119"/>
      <c r="O63" s="327"/>
      <c r="P63" s="328"/>
      <c r="Q63" s="329"/>
      <c r="R63" s="287"/>
      <c r="S63" s="287"/>
      <c r="T63" s="329"/>
      <c r="V63" s="372" t="s">
        <v>79</v>
      </c>
      <c r="W63" s="416">
        <v>4</v>
      </c>
      <c r="X63" s="417">
        <f>12.5*0.8</f>
        <v>10</v>
      </c>
      <c r="Y63" s="328">
        <f t="shared" si="10"/>
        <v>40</v>
      </c>
      <c r="Z63" s="18"/>
      <c r="AA63" s="336">
        <v>1</v>
      </c>
      <c r="AB63" s="337">
        <f t="shared" si="11"/>
        <v>40</v>
      </c>
      <c r="AC63" s="338">
        <v>1</v>
      </c>
      <c r="AD63" s="339">
        <f t="shared" si="12"/>
        <v>40</v>
      </c>
      <c r="AE63" s="340">
        <f t="shared" si="13"/>
        <v>0</v>
      </c>
    </row>
    <row r="64" spans="1:32" ht="45" hidden="1" x14ac:dyDescent="0.25">
      <c r="A64" s="21"/>
      <c r="B64" s="320" t="s">
        <v>490</v>
      </c>
      <c r="C64" s="383" t="s">
        <v>72</v>
      </c>
      <c r="D64" s="384" t="s">
        <v>25</v>
      </c>
      <c r="E64" s="385" t="s">
        <v>689</v>
      </c>
      <c r="F64" s="324"/>
      <c r="G64" s="324"/>
      <c r="H64" s="325"/>
      <c r="I64" s="324"/>
      <c r="J64" s="326"/>
      <c r="K64" s="324"/>
      <c r="L64" s="288"/>
      <c r="M64" s="326"/>
      <c r="N64" s="119"/>
      <c r="O64" s="327"/>
      <c r="P64" s="328"/>
      <c r="Q64" s="329"/>
      <c r="R64" s="287"/>
      <c r="S64" s="287"/>
      <c r="T64" s="329"/>
      <c r="V64" s="372" t="s">
        <v>79</v>
      </c>
      <c r="W64" s="416">
        <v>3</v>
      </c>
      <c r="X64" s="417">
        <f>28.8*0.8</f>
        <v>23.040000000000003</v>
      </c>
      <c r="Y64" s="328">
        <f t="shared" si="10"/>
        <v>69.12</v>
      </c>
      <c r="Z64" s="18"/>
      <c r="AA64" s="336">
        <v>1</v>
      </c>
      <c r="AB64" s="337">
        <f t="shared" si="11"/>
        <v>69.12</v>
      </c>
      <c r="AC64" s="338">
        <v>1</v>
      </c>
      <c r="AD64" s="339">
        <f t="shared" si="12"/>
        <v>69.12</v>
      </c>
      <c r="AE64" s="340">
        <f t="shared" si="13"/>
        <v>0</v>
      </c>
    </row>
    <row r="65" spans="1:31" ht="45" hidden="1" x14ac:dyDescent="0.25">
      <c r="A65" s="21"/>
      <c r="B65" s="320" t="s">
        <v>490</v>
      </c>
      <c r="C65" s="383" t="s">
        <v>72</v>
      </c>
      <c r="D65" s="384" t="s">
        <v>25</v>
      </c>
      <c r="E65" s="385" t="s">
        <v>690</v>
      </c>
      <c r="F65" s="324"/>
      <c r="G65" s="324"/>
      <c r="H65" s="325"/>
      <c r="I65" s="324"/>
      <c r="J65" s="326"/>
      <c r="K65" s="324"/>
      <c r="L65" s="288"/>
      <c r="M65" s="326"/>
      <c r="N65" s="119"/>
      <c r="O65" s="327"/>
      <c r="P65" s="328"/>
      <c r="Q65" s="329"/>
      <c r="R65" s="287"/>
      <c r="S65" s="287"/>
      <c r="T65" s="329"/>
      <c r="V65" s="372" t="s">
        <v>104</v>
      </c>
      <c r="W65" s="416">
        <v>4</v>
      </c>
      <c r="X65" s="417">
        <f>10.92*0.8</f>
        <v>8.7360000000000007</v>
      </c>
      <c r="Y65" s="328">
        <f t="shared" si="10"/>
        <v>34.944000000000003</v>
      </c>
      <c r="Z65" s="18"/>
      <c r="AA65" s="336">
        <v>1</v>
      </c>
      <c r="AB65" s="337">
        <f t="shared" si="11"/>
        <v>34.944000000000003</v>
      </c>
      <c r="AC65" s="338">
        <v>1</v>
      </c>
      <c r="AD65" s="339">
        <f t="shared" si="12"/>
        <v>34.944000000000003</v>
      </c>
      <c r="AE65" s="340">
        <f t="shared" si="13"/>
        <v>0</v>
      </c>
    </row>
    <row r="66" spans="1:31" ht="30" hidden="1" x14ac:dyDescent="0.25">
      <c r="A66" s="21"/>
      <c r="B66" s="320" t="s">
        <v>490</v>
      </c>
      <c r="C66" s="383" t="s">
        <v>72</v>
      </c>
      <c r="D66" s="384" t="s">
        <v>25</v>
      </c>
      <c r="E66" s="385" t="s">
        <v>669</v>
      </c>
      <c r="F66" s="324"/>
      <c r="G66" s="324"/>
      <c r="H66" s="325"/>
      <c r="I66" s="324"/>
      <c r="J66" s="326"/>
      <c r="K66" s="324"/>
      <c r="L66" s="288"/>
      <c r="M66" s="326"/>
      <c r="N66" s="119"/>
      <c r="O66" s="327"/>
      <c r="P66" s="328"/>
      <c r="Q66" s="329"/>
      <c r="R66" s="287"/>
      <c r="S66" s="287"/>
      <c r="T66" s="329"/>
      <c r="V66" s="372" t="s">
        <v>79</v>
      </c>
      <c r="W66" s="416">
        <v>6</v>
      </c>
      <c r="X66" s="417">
        <f>22.29*0.8</f>
        <v>17.832000000000001</v>
      </c>
      <c r="Y66" s="328">
        <f t="shared" si="10"/>
        <v>106.992</v>
      </c>
      <c r="Z66" s="18"/>
      <c r="AA66" s="336">
        <v>1</v>
      </c>
      <c r="AB66" s="337">
        <f t="shared" si="11"/>
        <v>106.992</v>
      </c>
      <c r="AC66" s="338">
        <v>1</v>
      </c>
      <c r="AD66" s="339">
        <f t="shared" si="12"/>
        <v>106.992</v>
      </c>
      <c r="AE66" s="340">
        <f t="shared" si="13"/>
        <v>0</v>
      </c>
    </row>
    <row r="67" spans="1:31" ht="45" hidden="1" x14ac:dyDescent="0.25">
      <c r="A67" s="21"/>
      <c r="B67" s="320" t="s">
        <v>490</v>
      </c>
      <c r="C67" s="383" t="s">
        <v>72</v>
      </c>
      <c r="D67" s="384" t="s">
        <v>25</v>
      </c>
      <c r="E67" s="385" t="s">
        <v>691</v>
      </c>
      <c r="F67" s="324"/>
      <c r="G67" s="324"/>
      <c r="H67" s="325"/>
      <c r="I67" s="324"/>
      <c r="J67" s="326"/>
      <c r="K67" s="324"/>
      <c r="L67" s="288"/>
      <c r="M67" s="326"/>
      <c r="N67" s="119"/>
      <c r="O67" s="327"/>
      <c r="P67" s="328"/>
      <c r="Q67" s="329"/>
      <c r="R67" s="287"/>
      <c r="S67" s="287"/>
      <c r="T67" s="329"/>
      <c r="V67" s="372" t="s">
        <v>104</v>
      </c>
      <c r="W67" s="416">
        <v>11</v>
      </c>
      <c r="X67" s="417">
        <f>2.64*0.8</f>
        <v>2.1120000000000001</v>
      </c>
      <c r="Y67" s="328">
        <f t="shared" si="10"/>
        <v>23.231999999999999</v>
      </c>
      <c r="Z67" s="18"/>
      <c r="AA67" s="336">
        <v>1</v>
      </c>
      <c r="AB67" s="337">
        <f t="shared" si="11"/>
        <v>23.231999999999999</v>
      </c>
      <c r="AC67" s="338">
        <v>1</v>
      </c>
      <c r="AD67" s="339">
        <f t="shared" si="12"/>
        <v>23.231999999999999</v>
      </c>
      <c r="AE67" s="340">
        <f t="shared" si="13"/>
        <v>0</v>
      </c>
    </row>
    <row r="68" spans="1:31" s="586" customFormat="1" x14ac:dyDescent="0.25">
      <c r="A68" s="21"/>
      <c r="B68" s="320"/>
      <c r="C68" s="383"/>
      <c r="D68" s="384"/>
      <c r="E68" s="688"/>
      <c r="F68" s="324"/>
      <c r="G68" s="324"/>
      <c r="H68" s="325"/>
      <c r="I68" s="324"/>
      <c r="J68" s="326"/>
      <c r="K68" s="324"/>
      <c r="L68" s="288"/>
      <c r="M68" s="326"/>
      <c r="N68" s="119"/>
      <c r="O68" s="327"/>
      <c r="P68" s="328"/>
      <c r="Q68" s="329"/>
      <c r="R68" s="287"/>
      <c r="S68" s="287"/>
      <c r="T68" s="329"/>
      <c r="V68" s="372"/>
      <c r="W68" s="373"/>
      <c r="X68" s="417"/>
      <c r="Y68" s="328"/>
      <c r="Z68" s="18"/>
      <c r="AA68" s="336"/>
      <c r="AB68" s="337"/>
      <c r="AC68" s="338"/>
      <c r="AD68" s="339"/>
      <c r="AE68" s="340"/>
    </row>
    <row r="69" spans="1:31" s="586" customFormat="1" x14ac:dyDescent="0.25">
      <c r="A69" s="21"/>
      <c r="B69" s="320" t="s">
        <v>490</v>
      </c>
      <c r="C69" s="321" t="s">
        <v>72</v>
      </c>
      <c r="D69" s="322" t="s">
        <v>25</v>
      </c>
      <c r="E69" s="323" t="s">
        <v>822</v>
      </c>
      <c r="F69" s="324"/>
      <c r="G69" s="324"/>
      <c r="H69" s="325"/>
      <c r="I69" s="324"/>
      <c r="J69" s="326"/>
      <c r="K69" s="324"/>
      <c r="L69" s="288"/>
      <c r="M69" s="288"/>
      <c r="N69" s="119"/>
      <c r="O69" s="327"/>
      <c r="P69" s="328"/>
      <c r="Q69" s="329"/>
      <c r="R69" s="287"/>
      <c r="S69" s="287"/>
      <c r="T69" s="329"/>
      <c r="U69" s="329"/>
      <c r="V69" s="324" t="s">
        <v>311</v>
      </c>
      <c r="W69" s="672">
        <v>1</v>
      </c>
      <c r="X69" s="330">
        <v>8278.4400000000023</v>
      </c>
      <c r="Y69" s="328">
        <f t="shared" ref="Y69:Y71" si="14">X69*W69</f>
        <v>8278.4400000000023</v>
      </c>
      <c r="Z69" s="18"/>
      <c r="AA69" s="336">
        <v>1</v>
      </c>
      <c r="AB69" s="662">
        <f t="shared" ref="AB69:AB71" si="15">Y69*AA69</f>
        <v>8278.4400000000023</v>
      </c>
      <c r="AC69" s="338"/>
      <c r="AD69" s="339">
        <f t="shared" ref="AD69:AD71" si="16">Y69*AC69</f>
        <v>0</v>
      </c>
      <c r="AE69" s="340">
        <f t="shared" ref="AE69:AE71" si="17">AB69-AD69</f>
        <v>8278.4400000000023</v>
      </c>
    </row>
    <row r="70" spans="1:31" s="586" customFormat="1" x14ac:dyDescent="0.25">
      <c r="A70" s="21"/>
      <c r="B70" s="320" t="s">
        <v>490</v>
      </c>
      <c r="C70" s="88" t="s">
        <v>24</v>
      </c>
      <c r="D70" s="322" t="s">
        <v>25</v>
      </c>
      <c r="E70" s="323" t="s">
        <v>824</v>
      </c>
      <c r="F70" s="324"/>
      <c r="G70" s="324"/>
      <c r="H70" s="325"/>
      <c r="I70" s="324"/>
      <c r="J70" s="326"/>
      <c r="K70" s="324"/>
      <c r="L70" s="288"/>
      <c r="M70" s="288"/>
      <c r="N70" s="119"/>
      <c r="O70" s="327"/>
      <c r="P70" s="328"/>
      <c r="Q70" s="329"/>
      <c r="R70" s="287"/>
      <c r="S70" s="287"/>
      <c r="T70" s="329"/>
      <c r="U70" s="329"/>
      <c r="V70" s="324" t="s">
        <v>311</v>
      </c>
      <c r="W70" s="672">
        <v>1</v>
      </c>
      <c r="X70" s="330">
        <v>8789.2299895200013</v>
      </c>
      <c r="Y70" s="328">
        <f t="shared" si="14"/>
        <v>8789.2299895200013</v>
      </c>
      <c r="Z70" s="18"/>
      <c r="AA70" s="336">
        <v>1</v>
      </c>
      <c r="AB70" s="662">
        <f t="shared" si="15"/>
        <v>8789.2299895200013</v>
      </c>
      <c r="AC70" s="338"/>
      <c r="AD70" s="339">
        <f t="shared" si="16"/>
        <v>0</v>
      </c>
      <c r="AE70" s="340">
        <f t="shared" si="17"/>
        <v>8789.2299895200013</v>
      </c>
    </row>
    <row r="71" spans="1:31" s="586" customFormat="1" x14ac:dyDescent="0.25">
      <c r="A71" s="21"/>
      <c r="B71" s="320" t="s">
        <v>490</v>
      </c>
      <c r="C71" s="321" t="s">
        <v>308</v>
      </c>
      <c r="D71" s="322" t="s">
        <v>25</v>
      </c>
      <c r="E71" s="323" t="s">
        <v>825</v>
      </c>
      <c r="F71" s="324"/>
      <c r="G71" s="324"/>
      <c r="H71" s="325"/>
      <c r="I71" s="324"/>
      <c r="J71" s="326"/>
      <c r="K71" s="324"/>
      <c r="L71" s="288"/>
      <c r="M71" s="288"/>
      <c r="N71" s="119"/>
      <c r="O71" s="327"/>
      <c r="P71" s="328"/>
      <c r="Q71" s="329"/>
      <c r="R71" s="287"/>
      <c r="S71" s="287"/>
      <c r="T71" s="329"/>
      <c r="U71" s="329"/>
      <c r="V71" s="324" t="s">
        <v>311</v>
      </c>
      <c r="W71" s="672">
        <v>1</v>
      </c>
      <c r="X71" s="330">
        <v>444.6</v>
      </c>
      <c r="Y71" s="328">
        <f t="shared" si="14"/>
        <v>444.6</v>
      </c>
      <c r="Z71" s="18"/>
      <c r="AA71" s="336">
        <v>1</v>
      </c>
      <c r="AB71" s="662">
        <f t="shared" si="15"/>
        <v>444.6</v>
      </c>
      <c r="AC71" s="338"/>
      <c r="AD71" s="339">
        <f t="shared" si="16"/>
        <v>0</v>
      </c>
      <c r="AE71" s="340">
        <f t="shared" si="17"/>
        <v>444.6</v>
      </c>
    </row>
    <row r="72" spans="1:31" s="586" customFormat="1" x14ac:dyDescent="0.25">
      <c r="A72" s="21"/>
      <c r="B72" s="320"/>
      <c r="C72" s="383"/>
      <c r="D72" s="384"/>
      <c r="E72" s="688"/>
      <c r="F72" s="324"/>
      <c r="G72" s="324"/>
      <c r="H72" s="325"/>
      <c r="I72" s="324"/>
      <c r="J72" s="326"/>
      <c r="K72" s="324"/>
      <c r="L72" s="288"/>
      <c r="M72" s="326"/>
      <c r="N72" s="119"/>
      <c r="O72" s="327"/>
      <c r="P72" s="328"/>
      <c r="Q72" s="329"/>
      <c r="R72" s="287"/>
      <c r="S72" s="287"/>
      <c r="T72" s="329"/>
      <c r="V72" s="372"/>
      <c r="W72" s="373"/>
      <c r="X72" s="417"/>
      <c r="Y72" s="328"/>
      <c r="Z72" s="18"/>
      <c r="AA72" s="336"/>
      <c r="AB72" s="337"/>
      <c r="AC72" s="338"/>
      <c r="AD72" s="339"/>
      <c r="AE72" s="340"/>
    </row>
    <row r="73" spans="1:31" x14ac:dyDescent="0.25">
      <c r="A73" s="21"/>
      <c r="B73" s="320"/>
      <c r="C73" s="321"/>
      <c r="D73" s="322"/>
      <c r="E73" s="323"/>
      <c r="F73" s="324"/>
      <c r="G73" s="324"/>
      <c r="H73" s="325"/>
      <c r="I73" s="324"/>
      <c r="J73" s="326"/>
      <c r="K73" s="324"/>
      <c r="L73" s="288"/>
      <c r="M73" s="326"/>
      <c r="N73" s="119"/>
      <c r="O73" s="327"/>
      <c r="P73" s="328"/>
      <c r="Q73" s="329"/>
      <c r="R73" s="287"/>
      <c r="S73" s="287"/>
      <c r="T73" s="329"/>
      <c r="V73" s="324"/>
      <c r="W73" s="672"/>
      <c r="X73" s="287"/>
      <c r="Y73" s="328"/>
      <c r="Z73" s="18"/>
      <c r="AA73" s="336"/>
      <c r="AB73" s="337"/>
      <c r="AC73" s="338"/>
      <c r="AD73" s="339"/>
      <c r="AE73" s="340"/>
    </row>
    <row r="74" spans="1:31" ht="15.75" thickBot="1" x14ac:dyDescent="0.3"/>
    <row r="75" spans="1:31" ht="15.75" thickBot="1" x14ac:dyDescent="0.3">
      <c r="S75" s="67" t="s">
        <v>5</v>
      </c>
      <c r="T75" s="68">
        <f>SUM(T11:T73)</f>
        <v>13952.164913000002</v>
      </c>
      <c r="U75" s="65"/>
      <c r="V75" s="21"/>
      <c r="W75" s="675"/>
      <c r="X75" s="67" t="s">
        <v>5</v>
      </c>
      <c r="Y75" s="68">
        <f>SUM(Y11:Y73)</f>
        <v>55924.937971291998</v>
      </c>
      <c r="Z75" s="18"/>
      <c r="AA75" s="75"/>
      <c r="AB75" s="115">
        <f>SUM(AB11:AB73)</f>
        <v>48000.503451292003</v>
      </c>
      <c r="AC75" s="75"/>
      <c r="AD75" s="116">
        <f>SUM(AD11:AD73)</f>
        <v>24193.987348000002</v>
      </c>
      <c r="AE75" s="122">
        <f>SUM(AE11:AE73)</f>
        <v>23806.516103292</v>
      </c>
    </row>
    <row r="77" spans="1:31" x14ac:dyDescent="0.25">
      <c r="C77" t="s">
        <v>372</v>
      </c>
      <c r="D77" s="155"/>
      <c r="T77" s="307">
        <f>SUMIF($C$10:$C$73,$C77,T$10:T$73)</f>
        <v>399.99552</v>
      </c>
      <c r="U77" s="65"/>
      <c r="Y77" s="307">
        <f>SUMIF($C$10:$C$73,$C77,Y$10:Y$73)</f>
        <v>399.99552</v>
      </c>
      <c r="AA77" s="310">
        <f>AB77/Y77</f>
        <v>0</v>
      </c>
      <c r="AB77" s="307">
        <f>SUMIF($C$10:$C$73,$C77,AB$10:AB$73)</f>
        <v>0</v>
      </c>
      <c r="AC77" s="310">
        <f>AD77/Y77</f>
        <v>0</v>
      </c>
      <c r="AD77" s="307">
        <f>SUMIF($C$10:$C$73,$C77,AD$10:AD$73)</f>
        <v>0</v>
      </c>
      <c r="AE77" s="307">
        <f>SUMIF($C$10:$C$73,$C77,AE$10:AE$73)</f>
        <v>0</v>
      </c>
    </row>
    <row r="78" spans="1:31" x14ac:dyDescent="0.25">
      <c r="C78" t="s">
        <v>308</v>
      </c>
      <c r="D78" s="155"/>
      <c r="T78" s="307">
        <f t="shared" ref="T78:T84" si="18">SUMIF($C$10:$C$73,$C78,T$10:T$73)</f>
        <v>222.29999999999998</v>
      </c>
      <c r="U78" s="65"/>
      <c r="Y78" s="307">
        <f t="shared" ref="Y78:Y84" si="19">SUMIF($C$10:$C$73,$C78,Y$10:Y$73)</f>
        <v>5666.9000000000005</v>
      </c>
      <c r="AA78" s="310">
        <f t="shared" ref="AA78:AA84" si="20">AB78/Y78</f>
        <v>0.11768338950749085</v>
      </c>
      <c r="AB78" s="307">
        <f t="shared" ref="AB78:AB84" si="21">SUMIF($C$10:$C$73,$C78,AB$10:AB$73)</f>
        <v>666.9</v>
      </c>
      <c r="AC78" s="310">
        <f t="shared" ref="AC78:AC84" si="22">AD78/Y78</f>
        <v>3.9227796502496949E-2</v>
      </c>
      <c r="AD78" s="307">
        <f t="shared" ref="AD78:AE84" si="23">SUMIF($C$10:$C$73,$C78,AD$10:AD$73)</f>
        <v>222.29999999999998</v>
      </c>
      <c r="AE78" s="307">
        <f t="shared" si="23"/>
        <v>444.6</v>
      </c>
    </row>
    <row r="79" spans="1:31" x14ac:dyDescent="0.25">
      <c r="C79" t="s">
        <v>285</v>
      </c>
      <c r="D79" s="155"/>
      <c r="T79" s="307">
        <f t="shared" si="18"/>
        <v>1408</v>
      </c>
      <c r="U79" s="65"/>
      <c r="Y79" s="307">
        <f t="shared" si="19"/>
        <v>1408</v>
      </c>
      <c r="AA79" s="310">
        <f t="shared" si="20"/>
        <v>0</v>
      </c>
      <c r="AB79" s="307">
        <f t="shared" si="21"/>
        <v>0</v>
      </c>
      <c r="AC79" s="310">
        <f t="shared" si="22"/>
        <v>0</v>
      </c>
      <c r="AD79" s="307">
        <f t="shared" si="23"/>
        <v>0</v>
      </c>
      <c r="AE79" s="307">
        <f t="shared" si="23"/>
        <v>0</v>
      </c>
    </row>
    <row r="80" spans="1:31" x14ac:dyDescent="0.25">
      <c r="C80" t="s">
        <v>189</v>
      </c>
      <c r="D80" s="155"/>
      <c r="T80" s="307">
        <f t="shared" si="18"/>
        <v>3112.8249999999998</v>
      </c>
      <c r="U80" s="65"/>
      <c r="Y80" s="307">
        <f t="shared" si="19"/>
        <v>3112.8249999999998</v>
      </c>
      <c r="AA80" s="310">
        <f t="shared" si="20"/>
        <v>0.86621830652221055</v>
      </c>
      <c r="AB80" s="307">
        <f t="shared" si="21"/>
        <v>2696.386</v>
      </c>
      <c r="AC80" s="310">
        <f t="shared" si="22"/>
        <v>0.86621830652221055</v>
      </c>
      <c r="AD80" s="307">
        <f t="shared" si="23"/>
        <v>2696.386</v>
      </c>
      <c r="AE80" s="307">
        <f t="shared" si="23"/>
        <v>0</v>
      </c>
    </row>
    <row r="81" spans="3:31" x14ac:dyDescent="0.25">
      <c r="C81" t="s">
        <v>72</v>
      </c>
      <c r="D81" s="155"/>
      <c r="T81" s="307">
        <f t="shared" si="18"/>
        <v>570.30234300000006</v>
      </c>
      <c r="U81" s="65"/>
      <c r="Y81" s="307">
        <f t="shared" si="19"/>
        <v>18316.686343000008</v>
      </c>
      <c r="AA81" s="310">
        <f t="shared" si="20"/>
        <v>1</v>
      </c>
      <c r="AB81" s="307">
        <f t="shared" si="21"/>
        <v>18316.686343000008</v>
      </c>
      <c r="AC81" s="310">
        <f t="shared" si="22"/>
        <v>0.54803833810454849</v>
      </c>
      <c r="AD81" s="307">
        <f t="shared" si="23"/>
        <v>10038.246343000004</v>
      </c>
      <c r="AE81" s="307">
        <f t="shared" si="23"/>
        <v>8278.4400000000023</v>
      </c>
    </row>
    <row r="82" spans="3:31" x14ac:dyDescent="0.25">
      <c r="C82" t="s">
        <v>164</v>
      </c>
      <c r="D82" s="155"/>
      <c r="T82" s="307">
        <f t="shared" si="18"/>
        <v>1416.1611899999998</v>
      </c>
      <c r="U82" s="65"/>
      <c r="Y82" s="307">
        <f t="shared" si="19"/>
        <v>2668.1611899999998</v>
      </c>
      <c r="AA82" s="310">
        <f t="shared" si="20"/>
        <v>0.88756301488666811</v>
      </c>
      <c r="AB82" s="307">
        <f t="shared" si="21"/>
        <v>2368.1611899999998</v>
      </c>
      <c r="AC82" s="310">
        <f t="shared" si="22"/>
        <v>0.733753924739457</v>
      </c>
      <c r="AD82" s="307">
        <f t="shared" si="23"/>
        <v>1957.773745</v>
      </c>
      <c r="AE82" s="307">
        <f t="shared" si="23"/>
        <v>410.38744499999996</v>
      </c>
    </row>
    <row r="83" spans="3:31" x14ac:dyDescent="0.25">
      <c r="C83" t="s">
        <v>24</v>
      </c>
      <c r="D83" s="155"/>
      <c r="T83" s="307">
        <f t="shared" si="18"/>
        <v>5343.2963999999993</v>
      </c>
      <c r="U83" s="65"/>
      <c r="Y83" s="307">
        <f t="shared" si="19"/>
        <v>22873.085458292</v>
      </c>
      <c r="AA83" s="310">
        <f t="shared" si="20"/>
        <v>1</v>
      </c>
      <c r="AB83" s="307">
        <f t="shared" si="21"/>
        <v>22873.085458292</v>
      </c>
      <c r="AC83" s="310">
        <f t="shared" si="22"/>
        <v>0.35849981039734719</v>
      </c>
      <c r="AD83" s="307">
        <f t="shared" si="23"/>
        <v>8199.9968000000008</v>
      </c>
      <c r="AE83" s="307">
        <f t="shared" si="23"/>
        <v>14673.088658292001</v>
      </c>
    </row>
    <row r="84" spans="3:31" x14ac:dyDescent="0.25">
      <c r="C84" t="s">
        <v>312</v>
      </c>
      <c r="D84" s="155"/>
      <c r="T84" s="307">
        <f t="shared" si="18"/>
        <v>1479.2844600000001</v>
      </c>
      <c r="U84" s="65"/>
      <c r="Y84" s="307">
        <f t="shared" si="19"/>
        <v>1479.2844600000001</v>
      </c>
      <c r="AA84" s="310">
        <f t="shared" si="20"/>
        <v>0.72959899815347218</v>
      </c>
      <c r="AB84" s="307">
        <f t="shared" si="21"/>
        <v>1079.2844600000001</v>
      </c>
      <c r="AC84" s="310">
        <f t="shared" si="22"/>
        <v>0.72959899815347218</v>
      </c>
      <c r="AD84" s="307">
        <f t="shared" si="23"/>
        <v>1079.2844600000001</v>
      </c>
      <c r="AE84" s="307">
        <f t="shared" si="23"/>
        <v>0</v>
      </c>
    </row>
  </sheetData>
  <autoFilter ref="B8:AE67" xr:uid="{00000000-0009-0000-0000-000017000000}">
    <filterColumn colId="1">
      <filters>
        <filter val="ESTATE WORKS"/>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X11:X12 X14 X16:X18 X20:X27 X29:X32 X34:X37 X39:X43 X45:X52 X73 S45:S73" xr:uid="{00000000-0002-0000-1700-000000000000}">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66FFCC"/>
  </sheetPr>
  <dimension ref="A1:AG92"/>
  <sheetViews>
    <sheetView topLeftCell="B1" zoomScale="70" zoomScaleNormal="70" workbookViewId="0">
      <pane xSplit="9" ySplit="8" topLeftCell="V72" activePane="bottomRight" state="frozen"/>
      <selection activeCell="C72" sqref="C72"/>
      <selection pane="topRight" activeCell="C72" sqref="C72"/>
      <selection pane="bottomLeft" activeCell="C72" sqref="C72"/>
      <selection pane="bottomRight" activeCell="Y104" sqref="Y104"/>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 min="32" max="32" width="22.85546875" customWidth="1"/>
    <col min="33" max="33" width="22.140625" customWidth="1"/>
  </cols>
  <sheetData>
    <row r="1" spans="1:33" s="188" customFormat="1" x14ac:dyDescent="0.25">
      <c r="B1" s="188" t="str">
        <f>'Valuation Summary'!A1</f>
        <v>Mulalley &amp; Co Ltd</v>
      </c>
    </row>
    <row r="2" spans="1:33" s="188" customFormat="1" x14ac:dyDescent="0.25"/>
    <row r="3" spans="1:33" s="188" customFormat="1" x14ac:dyDescent="0.25">
      <c r="B3" s="188" t="str">
        <f>'Valuation Summary'!A3</f>
        <v>Camden Better Homes - NW5 Blocks</v>
      </c>
    </row>
    <row r="4" spans="1:33" s="188" customFormat="1" x14ac:dyDescent="0.25"/>
    <row r="5" spans="1:33" s="188" customFormat="1" x14ac:dyDescent="0.25">
      <c r="B5" s="188" t="s">
        <v>609</v>
      </c>
    </row>
    <row r="6" spans="1:33" s="188" customFormat="1" ht="16.5" thickBot="1" x14ac:dyDescent="0.3">
      <c r="B6" s="198"/>
      <c r="C6" s="190"/>
      <c r="D6" s="191"/>
      <c r="E6" s="190"/>
      <c r="F6" s="191"/>
      <c r="G6" s="191"/>
      <c r="H6" s="192"/>
      <c r="I6" s="191"/>
      <c r="J6" s="193"/>
      <c r="K6" s="191"/>
      <c r="L6" s="194"/>
      <c r="M6" s="193"/>
      <c r="N6" s="194"/>
      <c r="O6" s="195"/>
      <c r="P6" s="196"/>
      <c r="Q6" s="197"/>
      <c r="R6" s="193"/>
      <c r="S6" s="193"/>
      <c r="T6" s="193"/>
    </row>
    <row r="7" spans="1:33" s="281" customFormat="1" ht="15.75" thickBot="1" x14ac:dyDescent="0.3">
      <c r="A7" s="21"/>
      <c r="B7" s="28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7" t="s">
        <v>764</v>
      </c>
      <c r="AG7" s="587" t="s">
        <v>765</v>
      </c>
    </row>
    <row r="8" spans="1:33" s="272" customFormat="1" ht="75.75" thickBot="1" x14ac:dyDescent="0.3">
      <c r="A8" s="264" t="s">
        <v>377</v>
      </c>
      <c r="B8" s="265" t="s">
        <v>80</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3" x14ac:dyDescent="0.25">
      <c r="A9" s="29"/>
      <c r="B9" s="84"/>
      <c r="C9" s="32"/>
      <c r="D9" s="32"/>
      <c r="E9" s="29"/>
      <c r="F9" s="29"/>
      <c r="G9" s="29"/>
      <c r="H9" s="34"/>
      <c r="I9" s="29"/>
      <c r="J9" s="29"/>
      <c r="K9" s="29"/>
      <c r="L9" s="112"/>
      <c r="M9" s="29"/>
      <c r="N9" s="112"/>
      <c r="O9" s="1"/>
      <c r="P9" s="19"/>
      <c r="Q9" s="20"/>
      <c r="R9" s="37"/>
      <c r="S9" s="37"/>
      <c r="T9" s="37"/>
      <c r="AA9" s="75"/>
      <c r="AB9" s="75"/>
      <c r="AC9" s="75"/>
      <c r="AD9" s="75"/>
    </row>
    <row r="10" spans="1:33" x14ac:dyDescent="0.25">
      <c r="A10" s="29" t="s">
        <v>429</v>
      </c>
      <c r="B10" s="346" t="s">
        <v>80</v>
      </c>
      <c r="C10" s="321" t="s">
        <v>372</v>
      </c>
      <c r="D10" s="322" t="s">
        <v>378</v>
      </c>
      <c r="E10" s="323"/>
      <c r="F10" s="324"/>
      <c r="G10" s="324"/>
      <c r="H10" s="325"/>
      <c r="I10" s="324"/>
      <c r="J10" s="326"/>
      <c r="K10" s="326"/>
      <c r="L10" s="326"/>
      <c r="M10" s="326"/>
      <c r="N10" s="326"/>
      <c r="O10" s="327"/>
      <c r="P10" s="347"/>
      <c r="Q10" s="348"/>
      <c r="R10" s="348"/>
      <c r="S10" s="348"/>
      <c r="T10" s="348"/>
      <c r="U10" s="111"/>
      <c r="V10" s="111"/>
      <c r="W10" s="111"/>
      <c r="X10" s="111"/>
      <c r="Y10" s="111"/>
      <c r="AA10" s="370"/>
      <c r="AB10" s="370"/>
      <c r="AC10" s="370"/>
      <c r="AD10" s="370"/>
      <c r="AE10" s="111"/>
    </row>
    <row r="11" spans="1:33" ht="90" x14ac:dyDescent="0.25">
      <c r="A11" s="29"/>
      <c r="B11" s="346" t="s">
        <v>80</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288">
        <v>1</v>
      </c>
      <c r="X11" s="287">
        <v>0</v>
      </c>
      <c r="Y11" s="328">
        <f>W11*X11</f>
        <v>0</v>
      </c>
      <c r="Z11" s="18"/>
      <c r="AA11" s="336">
        <v>0</v>
      </c>
      <c r="AB11" s="337">
        <f>Y11*AA11</f>
        <v>0</v>
      </c>
      <c r="AC11" s="338">
        <v>0</v>
      </c>
      <c r="AD11" s="339">
        <f>Y11*AC11</f>
        <v>0</v>
      </c>
      <c r="AE11" s="340">
        <f>AB11-AD11</f>
        <v>0</v>
      </c>
    </row>
    <row r="12" spans="1:33" ht="45" x14ac:dyDescent="0.25">
      <c r="A12" s="29"/>
      <c r="B12" s="346" t="s">
        <v>80</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288">
        <v>46.04</v>
      </c>
      <c r="X12" s="287">
        <v>8.6880000000000006</v>
      </c>
      <c r="Y12" s="328">
        <f t="shared" ref="Y12:Y62" si="0">W12*X12</f>
        <v>399.99552</v>
      </c>
      <c r="Z12" s="18"/>
      <c r="AA12" s="336">
        <v>0</v>
      </c>
      <c r="AB12" s="337">
        <f t="shared" ref="AB12:AB52" si="1">Y12*AA12</f>
        <v>0</v>
      </c>
      <c r="AC12" s="338">
        <v>0</v>
      </c>
      <c r="AD12" s="339">
        <f t="shared" ref="AD12:AD52" si="2">Y12*AC12</f>
        <v>0</v>
      </c>
      <c r="AE12" s="340">
        <f t="shared" ref="AE12:AE67" si="3">AB12-AD12</f>
        <v>0</v>
      </c>
    </row>
    <row r="13" spans="1:33" x14ac:dyDescent="0.25">
      <c r="A13" s="15"/>
      <c r="B13" s="346" t="s">
        <v>80</v>
      </c>
      <c r="C13" s="321" t="s">
        <v>308</v>
      </c>
      <c r="D13" s="322" t="s">
        <v>378</v>
      </c>
      <c r="E13" s="323"/>
      <c r="F13" s="350"/>
      <c r="G13" s="350"/>
      <c r="H13" s="325"/>
      <c r="I13" s="350"/>
      <c r="J13" s="326"/>
      <c r="K13" s="324"/>
      <c r="L13" s="288"/>
      <c r="M13" s="326"/>
      <c r="N13" s="119"/>
      <c r="O13" s="327"/>
      <c r="P13" s="347"/>
      <c r="Q13" s="348"/>
      <c r="R13" s="348"/>
      <c r="S13" s="348"/>
      <c r="T13" s="348"/>
      <c r="U13" s="111"/>
      <c r="V13" s="324"/>
      <c r="W13" s="288"/>
      <c r="X13" s="348"/>
      <c r="Y13" s="328">
        <f t="shared" si="0"/>
        <v>0</v>
      </c>
      <c r="Z13" s="18"/>
      <c r="AA13" s="336">
        <v>0</v>
      </c>
      <c r="AB13" s="337">
        <f t="shared" si="1"/>
        <v>0</v>
      </c>
      <c r="AC13" s="338">
        <v>0</v>
      </c>
      <c r="AD13" s="339">
        <f t="shared" si="2"/>
        <v>0</v>
      </c>
      <c r="AE13" s="340">
        <f t="shared" si="3"/>
        <v>0</v>
      </c>
    </row>
    <row r="14" spans="1:33" ht="30" x14ac:dyDescent="0.25">
      <c r="A14" s="15"/>
      <c r="B14" s="346" t="s">
        <v>80</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288">
        <v>1</v>
      </c>
      <c r="X14" s="287">
        <v>222.29999999999998</v>
      </c>
      <c r="Y14" s="328">
        <f t="shared" si="0"/>
        <v>222.29999999999998</v>
      </c>
      <c r="Z14" s="18"/>
      <c r="AA14" s="336">
        <v>1</v>
      </c>
      <c r="AB14" s="337">
        <f t="shared" si="1"/>
        <v>222.29999999999998</v>
      </c>
      <c r="AC14" s="338">
        <v>1</v>
      </c>
      <c r="AD14" s="339">
        <f t="shared" si="2"/>
        <v>222.29999999999998</v>
      </c>
      <c r="AE14" s="340">
        <f t="shared" si="3"/>
        <v>0</v>
      </c>
    </row>
    <row r="15" spans="1:33" x14ac:dyDescent="0.25">
      <c r="A15" s="15"/>
      <c r="B15" s="346" t="s">
        <v>80</v>
      </c>
      <c r="C15" s="321" t="s">
        <v>285</v>
      </c>
      <c r="D15" s="322" t="s">
        <v>378</v>
      </c>
      <c r="E15" s="323"/>
      <c r="F15" s="350"/>
      <c r="G15" s="350"/>
      <c r="H15" s="325"/>
      <c r="I15" s="350"/>
      <c r="J15" s="326"/>
      <c r="K15" s="324"/>
      <c r="L15" s="288"/>
      <c r="M15" s="326"/>
      <c r="N15" s="119"/>
      <c r="O15" s="327"/>
      <c r="P15" s="347"/>
      <c r="Q15" s="348"/>
      <c r="R15" s="348"/>
      <c r="S15" s="348"/>
      <c r="T15" s="348"/>
      <c r="U15" s="111"/>
      <c r="V15" s="324"/>
      <c r="W15" s="288"/>
      <c r="X15" s="348"/>
      <c r="Y15" s="328">
        <f t="shared" si="0"/>
        <v>0</v>
      </c>
      <c r="Z15" s="18"/>
      <c r="AA15" s="336">
        <v>0</v>
      </c>
      <c r="AB15" s="337">
        <f t="shared" si="1"/>
        <v>0</v>
      </c>
      <c r="AC15" s="338">
        <v>0</v>
      </c>
      <c r="AD15" s="339">
        <f t="shared" si="2"/>
        <v>0</v>
      </c>
      <c r="AE15" s="340">
        <f t="shared" si="3"/>
        <v>0</v>
      </c>
    </row>
    <row r="16" spans="1:33" ht="105" x14ac:dyDescent="0.25">
      <c r="A16" s="15"/>
      <c r="B16" s="346" t="s">
        <v>80</v>
      </c>
      <c r="C16" s="321" t="s">
        <v>285</v>
      </c>
      <c r="D16" s="322" t="s">
        <v>25</v>
      </c>
      <c r="E16" s="323" t="s">
        <v>306</v>
      </c>
      <c r="F16" s="350"/>
      <c r="G16" s="350"/>
      <c r="H16" s="325">
        <v>5.0999999999999996</v>
      </c>
      <c r="I16" s="350"/>
      <c r="J16" s="326" t="s">
        <v>307</v>
      </c>
      <c r="K16" s="324" t="s">
        <v>139</v>
      </c>
      <c r="L16" s="288">
        <v>1</v>
      </c>
      <c r="M16" s="349">
        <v>480</v>
      </c>
      <c r="N16" s="119">
        <v>480</v>
      </c>
      <c r="O16" s="327"/>
      <c r="P16" s="328" t="e">
        <v>#VALUE!</v>
      </c>
      <c r="Q16" s="329" t="e">
        <f>IF(J16="PROV SUM",N16,L16*P16)</f>
        <v>#VALUE!</v>
      </c>
      <c r="R16" s="287">
        <v>0</v>
      </c>
      <c r="S16" s="287">
        <v>408</v>
      </c>
      <c r="T16" s="329">
        <f>IF(J16="SC024",N16,IF(ISERROR(S16),"",IF(J16="PROV SUM",N16,L16*S16)))</f>
        <v>408</v>
      </c>
      <c r="U16" s="111"/>
      <c r="V16" s="324" t="s">
        <v>139</v>
      </c>
      <c r="W16" s="288">
        <v>1</v>
      </c>
      <c r="X16" s="287">
        <v>408</v>
      </c>
      <c r="Y16" s="328">
        <f t="shared" si="0"/>
        <v>408</v>
      </c>
      <c r="Z16" s="18"/>
      <c r="AA16" s="336">
        <v>0</v>
      </c>
      <c r="AB16" s="337">
        <f t="shared" si="1"/>
        <v>0</v>
      </c>
      <c r="AC16" s="338">
        <v>0</v>
      </c>
      <c r="AD16" s="339">
        <f t="shared" si="2"/>
        <v>0</v>
      </c>
      <c r="AE16" s="340">
        <f t="shared" si="3"/>
        <v>0</v>
      </c>
    </row>
    <row r="17" spans="1:32" ht="60.75" x14ac:dyDescent="0.25">
      <c r="A17" s="15"/>
      <c r="B17" s="346" t="s">
        <v>80</v>
      </c>
      <c r="C17" s="321" t="s">
        <v>285</v>
      </c>
      <c r="D17" s="322" t="s">
        <v>25</v>
      </c>
      <c r="E17" s="368" t="s">
        <v>500</v>
      </c>
      <c r="F17" s="350"/>
      <c r="G17" s="350"/>
      <c r="H17" s="325">
        <v>5.1540000000000203</v>
      </c>
      <c r="I17" s="350"/>
      <c r="J17" s="326" t="s">
        <v>301</v>
      </c>
      <c r="K17" s="324" t="s">
        <v>79</v>
      </c>
      <c r="L17" s="288">
        <v>6</v>
      </c>
      <c r="M17" s="349">
        <v>16.28</v>
      </c>
      <c r="N17" s="119">
        <v>97.68</v>
      </c>
      <c r="O17" s="327"/>
      <c r="P17" s="328" t="e">
        <v>#VALUE!</v>
      </c>
      <c r="Q17" s="329" t="e">
        <f>IF(J17="PROV SUM",N17,L17*P17)</f>
        <v>#VALUE!</v>
      </c>
      <c r="R17" s="287">
        <v>0</v>
      </c>
      <c r="S17" s="287">
        <v>13.714272000000001</v>
      </c>
      <c r="T17" s="329">
        <f>IF(J17="SC024",N17,IF(ISERROR(S17),"",IF(J17="PROV SUM",N17,L17*S17)))</f>
        <v>82.285632000000007</v>
      </c>
      <c r="U17" s="111"/>
      <c r="V17" s="324" t="s">
        <v>79</v>
      </c>
      <c r="W17" s="288">
        <v>6</v>
      </c>
      <c r="X17" s="287">
        <v>13.714272000000001</v>
      </c>
      <c r="Y17" s="328">
        <f t="shared" si="0"/>
        <v>82.285632000000007</v>
      </c>
      <c r="Z17" s="18"/>
      <c r="AA17" s="336">
        <v>0</v>
      </c>
      <c r="AB17" s="337">
        <f t="shared" si="1"/>
        <v>0</v>
      </c>
      <c r="AC17" s="338">
        <v>0</v>
      </c>
      <c r="AD17" s="339">
        <f t="shared" si="2"/>
        <v>0</v>
      </c>
      <c r="AE17" s="340">
        <f t="shared" si="3"/>
        <v>0</v>
      </c>
    </row>
    <row r="18" spans="1:32" x14ac:dyDescent="0.25">
      <c r="A18" s="15"/>
      <c r="B18" s="346" t="s">
        <v>80</v>
      </c>
      <c r="C18" s="321" t="s">
        <v>285</v>
      </c>
      <c r="D18" s="322" t="s">
        <v>25</v>
      </c>
      <c r="E18" s="323" t="s">
        <v>497</v>
      </c>
      <c r="F18" s="350"/>
      <c r="G18" s="350"/>
      <c r="H18" s="325">
        <v>5.3879999999999999</v>
      </c>
      <c r="I18" s="350"/>
      <c r="J18" s="326" t="s">
        <v>379</v>
      </c>
      <c r="K18" s="324" t="s">
        <v>380</v>
      </c>
      <c r="L18" s="288">
        <v>1</v>
      </c>
      <c r="M18" s="349">
        <v>200</v>
      </c>
      <c r="N18" s="119">
        <v>200</v>
      </c>
      <c r="O18" s="327"/>
      <c r="P18" s="328" t="e">
        <v>#VALUE!</v>
      </c>
      <c r="Q18" s="329">
        <f>IF(J18="PROV SUM",N18,L18*P18)</f>
        <v>200</v>
      </c>
      <c r="R18" s="287" t="s">
        <v>381</v>
      </c>
      <c r="S18" s="287" t="s">
        <v>381</v>
      </c>
      <c r="T18" s="329">
        <f>IF(J18="SC024",N18,IF(ISERROR(S18),"",IF(J18="PROV SUM",N18,L18*S18)))</f>
        <v>200</v>
      </c>
      <c r="U18" s="111"/>
      <c r="V18" s="324" t="s">
        <v>380</v>
      </c>
      <c r="W18" s="288">
        <v>1</v>
      </c>
      <c r="X18" s="287" t="s">
        <v>381</v>
      </c>
      <c r="Y18" s="328">
        <v>200</v>
      </c>
      <c r="Z18" s="18"/>
      <c r="AA18" s="336">
        <v>0</v>
      </c>
      <c r="AB18" s="337">
        <f t="shared" si="1"/>
        <v>0</v>
      </c>
      <c r="AC18" s="338">
        <v>0</v>
      </c>
      <c r="AD18" s="339">
        <f t="shared" si="2"/>
        <v>0</v>
      </c>
      <c r="AE18" s="340">
        <f t="shared" si="3"/>
        <v>0</v>
      </c>
    </row>
    <row r="19" spans="1:32" x14ac:dyDescent="0.25">
      <c r="A19" s="15"/>
      <c r="B19" s="346" t="s">
        <v>80</v>
      </c>
      <c r="C19" s="351" t="s">
        <v>189</v>
      </c>
      <c r="D19" s="322" t="s">
        <v>378</v>
      </c>
      <c r="E19" s="323"/>
      <c r="F19" s="350"/>
      <c r="G19" s="350"/>
      <c r="H19" s="325"/>
      <c r="I19" s="350"/>
      <c r="J19" s="326"/>
      <c r="K19" s="324"/>
      <c r="L19" s="288"/>
      <c r="M19" s="326"/>
      <c r="N19" s="288"/>
      <c r="O19" s="327"/>
      <c r="P19" s="326"/>
      <c r="Q19" s="286"/>
      <c r="R19" s="286"/>
      <c r="S19" s="286"/>
      <c r="T19" s="286"/>
      <c r="U19" s="111"/>
      <c r="V19" s="324"/>
      <c r="W19" s="288"/>
      <c r="X19" s="286"/>
      <c r="Y19" s="328">
        <f t="shared" si="0"/>
        <v>0</v>
      </c>
      <c r="Z19" s="18"/>
      <c r="AA19" s="336">
        <v>0</v>
      </c>
      <c r="AB19" s="337">
        <f t="shared" si="1"/>
        <v>0</v>
      </c>
      <c r="AC19" s="338">
        <v>0</v>
      </c>
      <c r="AD19" s="339">
        <f t="shared" si="2"/>
        <v>0</v>
      </c>
      <c r="AE19" s="340">
        <f t="shared" si="3"/>
        <v>0</v>
      </c>
    </row>
    <row r="20" spans="1:32" ht="90" x14ac:dyDescent="0.25">
      <c r="A20" s="15"/>
      <c r="B20" s="346" t="s">
        <v>80</v>
      </c>
      <c r="C20" s="351" t="s">
        <v>189</v>
      </c>
      <c r="D20" s="322" t="s">
        <v>25</v>
      </c>
      <c r="E20" s="323" t="s">
        <v>196</v>
      </c>
      <c r="F20" s="350"/>
      <c r="G20" s="350"/>
      <c r="H20" s="325">
        <v>6.1029999999999998</v>
      </c>
      <c r="I20" s="350"/>
      <c r="J20" s="326" t="s">
        <v>197</v>
      </c>
      <c r="K20" s="324" t="s">
        <v>104</v>
      </c>
      <c r="L20" s="288">
        <v>1</v>
      </c>
      <c r="M20" s="349">
        <v>59.11</v>
      </c>
      <c r="N20" s="288">
        <v>59.11</v>
      </c>
      <c r="O20" s="327"/>
      <c r="P20" s="328" t="e">
        <v>#VALUE!</v>
      </c>
      <c r="Q20" s="329" t="e">
        <f t="shared" ref="Q20:Q29" si="4">IF(J20="PROV SUM",N20,L20*P20)</f>
        <v>#VALUE!</v>
      </c>
      <c r="R20" s="287">
        <v>0</v>
      </c>
      <c r="S20" s="287">
        <v>42.854749999999996</v>
      </c>
      <c r="T20" s="329">
        <f t="shared" ref="T20:T29" si="5">IF(J20="SC024",N20,IF(ISERROR(S20),"",IF(J20="PROV SUM",N20,L20*S20)))</f>
        <v>42.854749999999996</v>
      </c>
      <c r="U20" s="111"/>
      <c r="V20" s="324" t="s">
        <v>104</v>
      </c>
      <c r="W20" s="288">
        <v>1</v>
      </c>
      <c r="X20" s="287">
        <v>42.854749999999996</v>
      </c>
      <c r="Y20" s="328">
        <f t="shared" si="0"/>
        <v>42.854749999999996</v>
      </c>
      <c r="Z20" s="18"/>
      <c r="AA20" s="336">
        <v>0</v>
      </c>
      <c r="AB20" s="337">
        <f t="shared" si="1"/>
        <v>0</v>
      </c>
      <c r="AC20" s="338">
        <v>0</v>
      </c>
      <c r="AD20" s="339">
        <f t="shared" si="2"/>
        <v>0</v>
      </c>
      <c r="AE20" s="340">
        <f t="shared" si="3"/>
        <v>0</v>
      </c>
    </row>
    <row r="21" spans="1:32" ht="45" x14ac:dyDescent="0.25">
      <c r="A21" s="15"/>
      <c r="B21" s="346" t="s">
        <v>80</v>
      </c>
      <c r="C21" s="351" t="s">
        <v>189</v>
      </c>
      <c r="D21" s="322" t="s">
        <v>25</v>
      </c>
      <c r="E21" s="323" t="s">
        <v>205</v>
      </c>
      <c r="F21" s="350"/>
      <c r="G21" s="350"/>
      <c r="H21" s="325">
        <v>6.16100000000002</v>
      </c>
      <c r="I21" s="350"/>
      <c r="J21" s="326" t="s">
        <v>206</v>
      </c>
      <c r="K21" s="324" t="s">
        <v>104</v>
      </c>
      <c r="L21" s="288">
        <v>8</v>
      </c>
      <c r="M21" s="349">
        <v>38.25</v>
      </c>
      <c r="N21" s="288">
        <v>306</v>
      </c>
      <c r="O21" s="327"/>
      <c r="P21" s="328" t="e">
        <v>#VALUE!</v>
      </c>
      <c r="Q21" s="329" t="e">
        <f t="shared" si="4"/>
        <v>#VALUE!</v>
      </c>
      <c r="R21" s="287">
        <v>0</v>
      </c>
      <c r="S21" s="287">
        <v>27.731249999999999</v>
      </c>
      <c r="T21" s="329">
        <f t="shared" si="5"/>
        <v>221.85</v>
      </c>
      <c r="U21" s="111"/>
      <c r="V21" s="324" t="s">
        <v>104</v>
      </c>
      <c r="W21" s="288">
        <v>8</v>
      </c>
      <c r="X21" s="287">
        <v>27.731249999999999</v>
      </c>
      <c r="Y21" s="328">
        <f t="shared" si="0"/>
        <v>221.85</v>
      </c>
      <c r="Z21" s="18"/>
      <c r="AA21" s="336">
        <v>1</v>
      </c>
      <c r="AB21" s="337">
        <f t="shared" si="1"/>
        <v>221.85</v>
      </c>
      <c r="AC21" s="338">
        <v>1</v>
      </c>
      <c r="AD21" s="339">
        <f t="shared" si="2"/>
        <v>221.85</v>
      </c>
      <c r="AE21" s="340">
        <f t="shared" si="3"/>
        <v>0</v>
      </c>
    </row>
    <row r="22" spans="1:32" ht="30" x14ac:dyDescent="0.25">
      <c r="A22" s="15"/>
      <c r="B22" s="346" t="s">
        <v>80</v>
      </c>
      <c r="C22" s="351" t="s">
        <v>189</v>
      </c>
      <c r="D22" s="322" t="s">
        <v>25</v>
      </c>
      <c r="E22" s="323" t="s">
        <v>213</v>
      </c>
      <c r="F22" s="350"/>
      <c r="G22" s="350"/>
      <c r="H22" s="325">
        <v>6.1790000000000296</v>
      </c>
      <c r="I22" s="350"/>
      <c r="J22" s="326" t="s">
        <v>214</v>
      </c>
      <c r="K22" s="324" t="s">
        <v>79</v>
      </c>
      <c r="L22" s="288">
        <v>106</v>
      </c>
      <c r="M22" s="349">
        <v>10.36</v>
      </c>
      <c r="N22" s="288">
        <v>1098.1600000000001</v>
      </c>
      <c r="O22" s="327"/>
      <c r="P22" s="328" t="e">
        <v>#VALUE!</v>
      </c>
      <c r="Q22" s="329" t="e">
        <f t="shared" si="4"/>
        <v>#VALUE!</v>
      </c>
      <c r="R22" s="287">
        <v>0</v>
      </c>
      <c r="S22" s="287">
        <v>8.8059999999999992</v>
      </c>
      <c r="T22" s="329">
        <f t="shared" si="5"/>
        <v>933.43599999999992</v>
      </c>
      <c r="U22" s="111"/>
      <c r="V22" s="324" t="s">
        <v>79</v>
      </c>
      <c r="W22" s="288">
        <v>106</v>
      </c>
      <c r="X22" s="287">
        <v>8.8059999999999992</v>
      </c>
      <c r="Y22" s="328">
        <f t="shared" si="0"/>
        <v>933.43599999999992</v>
      </c>
      <c r="Z22" s="18"/>
      <c r="AA22" s="336">
        <v>1</v>
      </c>
      <c r="AB22" s="337">
        <f t="shared" si="1"/>
        <v>933.43599999999992</v>
      </c>
      <c r="AC22" s="338">
        <v>1</v>
      </c>
      <c r="AD22" s="339">
        <f t="shared" si="2"/>
        <v>933.43599999999992</v>
      </c>
      <c r="AE22" s="340">
        <f t="shared" si="3"/>
        <v>0</v>
      </c>
    </row>
    <row r="23" spans="1:32" ht="45" x14ac:dyDescent="0.25">
      <c r="A23" s="15"/>
      <c r="B23" s="346" t="s">
        <v>80</v>
      </c>
      <c r="C23" s="351" t="s">
        <v>189</v>
      </c>
      <c r="D23" s="322" t="s">
        <v>25</v>
      </c>
      <c r="E23" s="323" t="s">
        <v>236</v>
      </c>
      <c r="F23" s="350"/>
      <c r="G23" s="350"/>
      <c r="H23" s="325">
        <v>6.2140000000000404</v>
      </c>
      <c r="I23" s="350"/>
      <c r="J23" s="326" t="s">
        <v>237</v>
      </c>
      <c r="K23" s="324" t="s">
        <v>139</v>
      </c>
      <c r="L23" s="288">
        <v>1</v>
      </c>
      <c r="M23" s="349">
        <v>16.98</v>
      </c>
      <c r="N23" s="288">
        <v>16.98</v>
      </c>
      <c r="O23" s="327"/>
      <c r="P23" s="328" t="e">
        <v>#VALUE!</v>
      </c>
      <c r="Q23" s="329" t="e">
        <f t="shared" si="4"/>
        <v>#VALUE!</v>
      </c>
      <c r="R23" s="287">
        <v>0</v>
      </c>
      <c r="S23" s="287">
        <v>14.433</v>
      </c>
      <c r="T23" s="329">
        <f t="shared" si="5"/>
        <v>14.433</v>
      </c>
      <c r="U23" s="111"/>
      <c r="V23" s="324" t="s">
        <v>139</v>
      </c>
      <c r="W23" s="288">
        <v>1</v>
      </c>
      <c r="X23" s="287">
        <v>14.433</v>
      </c>
      <c r="Y23" s="328">
        <f t="shared" si="0"/>
        <v>14.433</v>
      </c>
      <c r="Z23" s="18"/>
      <c r="AA23" s="336">
        <v>0</v>
      </c>
      <c r="AB23" s="337">
        <f t="shared" si="1"/>
        <v>0</v>
      </c>
      <c r="AC23" s="338">
        <v>0</v>
      </c>
      <c r="AD23" s="339">
        <f t="shared" si="2"/>
        <v>0</v>
      </c>
      <c r="AE23" s="340">
        <f t="shared" si="3"/>
        <v>0</v>
      </c>
    </row>
    <row r="24" spans="1:32" ht="45" x14ac:dyDescent="0.25">
      <c r="A24" s="15"/>
      <c r="B24" s="346" t="s">
        <v>80</v>
      </c>
      <c r="C24" s="351" t="s">
        <v>189</v>
      </c>
      <c r="D24" s="322" t="s">
        <v>25</v>
      </c>
      <c r="E24" s="323" t="s">
        <v>238</v>
      </c>
      <c r="F24" s="350"/>
      <c r="G24" s="350"/>
      <c r="H24" s="325">
        <v>6.2150000000000398</v>
      </c>
      <c r="I24" s="350"/>
      <c r="J24" s="326" t="s">
        <v>239</v>
      </c>
      <c r="K24" s="324" t="s">
        <v>79</v>
      </c>
      <c r="L24" s="288">
        <v>12</v>
      </c>
      <c r="M24" s="349">
        <v>16.079999999999998</v>
      </c>
      <c r="N24" s="288">
        <v>192.96</v>
      </c>
      <c r="O24" s="327"/>
      <c r="P24" s="328" t="e">
        <v>#VALUE!</v>
      </c>
      <c r="Q24" s="329" t="e">
        <f t="shared" si="4"/>
        <v>#VALUE!</v>
      </c>
      <c r="R24" s="287">
        <v>0</v>
      </c>
      <c r="S24" s="287">
        <v>13.667999999999997</v>
      </c>
      <c r="T24" s="329">
        <f t="shared" si="5"/>
        <v>164.01599999999996</v>
      </c>
      <c r="U24" s="111"/>
      <c r="V24" s="324" t="s">
        <v>79</v>
      </c>
      <c r="W24" s="288">
        <v>12</v>
      </c>
      <c r="X24" s="287">
        <v>13.667999999999997</v>
      </c>
      <c r="Y24" s="328">
        <f t="shared" si="0"/>
        <v>164.01599999999996</v>
      </c>
      <c r="Z24" s="18"/>
      <c r="AA24" s="336">
        <v>0</v>
      </c>
      <c r="AB24" s="337">
        <f t="shared" si="1"/>
        <v>0</v>
      </c>
      <c r="AC24" s="338">
        <v>0</v>
      </c>
      <c r="AD24" s="339">
        <f t="shared" si="2"/>
        <v>0</v>
      </c>
      <c r="AE24" s="340">
        <f t="shared" si="3"/>
        <v>0</v>
      </c>
    </row>
    <row r="25" spans="1:32" ht="30" x14ac:dyDescent="0.25">
      <c r="A25" s="15"/>
      <c r="B25" s="346" t="s">
        <v>80</v>
      </c>
      <c r="C25" s="351" t="s">
        <v>189</v>
      </c>
      <c r="D25" s="322" t="s">
        <v>25</v>
      </c>
      <c r="E25" s="323" t="s">
        <v>411</v>
      </c>
      <c r="F25" s="350"/>
      <c r="G25" s="350"/>
      <c r="H25" s="325">
        <v>6.2360000000000504</v>
      </c>
      <c r="I25" s="350"/>
      <c r="J25" s="326" t="s">
        <v>251</v>
      </c>
      <c r="K25" s="324" t="s">
        <v>79</v>
      </c>
      <c r="L25" s="288">
        <v>24</v>
      </c>
      <c r="M25" s="349">
        <v>25.87</v>
      </c>
      <c r="N25" s="288">
        <v>620.88</v>
      </c>
      <c r="O25" s="327"/>
      <c r="P25" s="328" t="e">
        <v>#VALUE!</v>
      </c>
      <c r="Q25" s="329" t="e">
        <f t="shared" si="4"/>
        <v>#VALUE!</v>
      </c>
      <c r="R25" s="287">
        <v>0</v>
      </c>
      <c r="S25" s="287">
        <v>21.9895</v>
      </c>
      <c r="T25" s="329">
        <f t="shared" si="5"/>
        <v>527.74800000000005</v>
      </c>
      <c r="U25" s="111"/>
      <c r="V25" s="324" t="s">
        <v>79</v>
      </c>
      <c r="W25" s="288">
        <v>24</v>
      </c>
      <c r="X25" s="287">
        <v>21.9895</v>
      </c>
      <c r="Y25" s="328">
        <f t="shared" si="0"/>
        <v>527.74800000000005</v>
      </c>
      <c r="Z25" s="18"/>
      <c r="AA25" s="336">
        <v>1</v>
      </c>
      <c r="AB25" s="337">
        <f t="shared" si="1"/>
        <v>527.74800000000005</v>
      </c>
      <c r="AC25" s="338">
        <v>1</v>
      </c>
      <c r="AD25" s="339">
        <f t="shared" si="2"/>
        <v>527.74800000000005</v>
      </c>
      <c r="AE25" s="340">
        <f t="shared" si="3"/>
        <v>0</v>
      </c>
    </row>
    <row r="26" spans="1:32" ht="30" x14ac:dyDescent="0.25">
      <c r="A26" s="15"/>
      <c r="B26" s="346" t="s">
        <v>80</v>
      </c>
      <c r="C26" s="351" t="s">
        <v>189</v>
      </c>
      <c r="D26" s="322" t="s">
        <v>25</v>
      </c>
      <c r="E26" s="323" t="s">
        <v>412</v>
      </c>
      <c r="F26" s="350"/>
      <c r="G26" s="350"/>
      <c r="H26" s="325">
        <v>6.2370000000000498</v>
      </c>
      <c r="I26" s="350"/>
      <c r="J26" s="326" t="s">
        <v>253</v>
      </c>
      <c r="K26" s="324" t="s">
        <v>104</v>
      </c>
      <c r="L26" s="288">
        <v>17</v>
      </c>
      <c r="M26" s="349">
        <v>6.28</v>
      </c>
      <c r="N26" s="288">
        <v>106.76</v>
      </c>
      <c r="O26" s="327"/>
      <c r="P26" s="328" t="e">
        <v>#VALUE!</v>
      </c>
      <c r="Q26" s="329" t="e">
        <f t="shared" si="4"/>
        <v>#VALUE!</v>
      </c>
      <c r="R26" s="287">
        <v>0</v>
      </c>
      <c r="S26" s="287">
        <v>5.3380000000000001</v>
      </c>
      <c r="T26" s="329">
        <f t="shared" si="5"/>
        <v>90.745999999999995</v>
      </c>
      <c r="U26" s="111"/>
      <c r="V26" s="324" t="s">
        <v>104</v>
      </c>
      <c r="W26" s="288">
        <v>17</v>
      </c>
      <c r="X26" s="287">
        <v>5.3380000000000001</v>
      </c>
      <c r="Y26" s="328">
        <f t="shared" si="0"/>
        <v>90.745999999999995</v>
      </c>
      <c r="Z26" s="18"/>
      <c r="AA26" s="336">
        <v>1</v>
      </c>
      <c r="AB26" s="337">
        <f t="shared" si="1"/>
        <v>90.745999999999995</v>
      </c>
      <c r="AC26" s="338">
        <v>1</v>
      </c>
      <c r="AD26" s="339">
        <f t="shared" si="2"/>
        <v>90.745999999999995</v>
      </c>
      <c r="AE26" s="340">
        <f t="shared" si="3"/>
        <v>0</v>
      </c>
    </row>
    <row r="27" spans="1:32" ht="45" x14ac:dyDescent="0.25">
      <c r="A27" s="15"/>
      <c r="B27" s="346" t="s">
        <v>80</v>
      </c>
      <c r="C27" s="351" t="s">
        <v>189</v>
      </c>
      <c r="D27" s="322" t="s">
        <v>25</v>
      </c>
      <c r="E27" s="323" t="s">
        <v>413</v>
      </c>
      <c r="F27" s="350"/>
      <c r="G27" s="350"/>
      <c r="H27" s="325">
        <v>6.2380000000000502</v>
      </c>
      <c r="I27" s="350"/>
      <c r="J27" s="326" t="s">
        <v>255</v>
      </c>
      <c r="K27" s="324" t="s">
        <v>139</v>
      </c>
      <c r="L27" s="288">
        <v>4</v>
      </c>
      <c r="M27" s="349">
        <v>20.71</v>
      </c>
      <c r="N27" s="288">
        <v>82.84</v>
      </c>
      <c r="O27" s="327"/>
      <c r="P27" s="328" t="e">
        <v>#VALUE!</v>
      </c>
      <c r="Q27" s="329" t="e">
        <f t="shared" si="4"/>
        <v>#VALUE!</v>
      </c>
      <c r="R27" s="287">
        <v>0</v>
      </c>
      <c r="S27" s="287">
        <v>17.6035</v>
      </c>
      <c r="T27" s="329">
        <f t="shared" si="5"/>
        <v>70.414000000000001</v>
      </c>
      <c r="U27" s="111"/>
      <c r="V27" s="324" t="s">
        <v>139</v>
      </c>
      <c r="W27" s="288">
        <v>4</v>
      </c>
      <c r="X27" s="287">
        <v>17.6035</v>
      </c>
      <c r="Y27" s="328">
        <f t="shared" si="0"/>
        <v>70.414000000000001</v>
      </c>
      <c r="Z27" s="18"/>
      <c r="AA27" s="336">
        <v>0</v>
      </c>
      <c r="AB27" s="337">
        <f t="shared" si="1"/>
        <v>0</v>
      </c>
      <c r="AC27" s="338">
        <v>0</v>
      </c>
      <c r="AD27" s="339">
        <f t="shared" si="2"/>
        <v>0</v>
      </c>
      <c r="AE27" s="340">
        <f t="shared" si="3"/>
        <v>0</v>
      </c>
    </row>
    <row r="28" spans="1:32" ht="30" x14ac:dyDescent="0.25">
      <c r="A28" s="15"/>
      <c r="B28" s="346" t="s">
        <v>80</v>
      </c>
      <c r="C28" s="351" t="s">
        <v>189</v>
      </c>
      <c r="D28" s="322" t="s">
        <v>25</v>
      </c>
      <c r="E28" s="323" t="s">
        <v>292</v>
      </c>
      <c r="F28" s="350"/>
      <c r="G28" s="350"/>
      <c r="H28" s="325">
        <v>5.1730000000000196</v>
      </c>
      <c r="I28" s="350"/>
      <c r="J28" s="326" t="s">
        <v>293</v>
      </c>
      <c r="K28" s="324" t="s">
        <v>79</v>
      </c>
      <c r="L28" s="288">
        <v>106</v>
      </c>
      <c r="M28" s="349">
        <v>12.5</v>
      </c>
      <c r="N28" s="288">
        <v>1325</v>
      </c>
      <c r="O28" s="327"/>
      <c r="P28" s="328" t="e">
        <v>#VALUE!</v>
      </c>
      <c r="Q28" s="329" t="e">
        <f t="shared" si="4"/>
        <v>#VALUE!</v>
      </c>
      <c r="R28" s="287">
        <v>0</v>
      </c>
      <c r="S28" s="287">
        <v>9.0625</v>
      </c>
      <c r="T28" s="329">
        <f t="shared" si="5"/>
        <v>960.625</v>
      </c>
      <c r="U28" s="111"/>
      <c r="V28" s="324" t="s">
        <v>79</v>
      </c>
      <c r="W28" s="288">
        <v>106</v>
      </c>
      <c r="X28" s="287">
        <v>9.0625</v>
      </c>
      <c r="Y28" s="328">
        <f t="shared" si="0"/>
        <v>960.625</v>
      </c>
      <c r="Z28" s="18"/>
      <c r="AA28" s="336">
        <v>1</v>
      </c>
      <c r="AB28" s="337">
        <f t="shared" si="1"/>
        <v>960.625</v>
      </c>
      <c r="AC28" s="338">
        <v>0</v>
      </c>
      <c r="AD28" s="339">
        <f t="shared" si="2"/>
        <v>0</v>
      </c>
      <c r="AE28" s="340">
        <f t="shared" si="3"/>
        <v>960.625</v>
      </c>
      <c r="AF28" s="591" t="s">
        <v>807</v>
      </c>
    </row>
    <row r="29" spans="1:32" ht="45" x14ac:dyDescent="0.25">
      <c r="A29" s="15"/>
      <c r="B29" s="346" t="s">
        <v>80</v>
      </c>
      <c r="C29" s="351" t="s">
        <v>189</v>
      </c>
      <c r="D29" s="322" t="s">
        <v>25</v>
      </c>
      <c r="E29" s="323" t="s">
        <v>207</v>
      </c>
      <c r="F29" s="350"/>
      <c r="G29" s="350"/>
      <c r="H29" s="325">
        <v>5.1770000000000298</v>
      </c>
      <c r="I29" s="350"/>
      <c r="J29" s="326" t="s">
        <v>208</v>
      </c>
      <c r="K29" s="324" t="s">
        <v>79</v>
      </c>
      <c r="L29" s="288">
        <v>106</v>
      </c>
      <c r="M29" s="349">
        <v>31.33</v>
      </c>
      <c r="N29" s="288">
        <v>3320.98</v>
      </c>
      <c r="O29" s="327"/>
      <c r="P29" s="328" t="e">
        <v>#VALUE!</v>
      </c>
      <c r="Q29" s="329" t="e">
        <f t="shared" si="4"/>
        <v>#VALUE!</v>
      </c>
      <c r="R29" s="287">
        <v>0</v>
      </c>
      <c r="S29" s="287">
        <v>22.71425</v>
      </c>
      <c r="T29" s="329">
        <f t="shared" si="5"/>
        <v>2407.7105000000001</v>
      </c>
      <c r="U29" s="111"/>
      <c r="V29" s="324" t="s">
        <v>79</v>
      </c>
      <c r="W29" s="288">
        <v>106</v>
      </c>
      <c r="X29" s="287">
        <v>22.71425</v>
      </c>
      <c r="Y29" s="328">
        <f t="shared" si="0"/>
        <v>2407.7105000000001</v>
      </c>
      <c r="Z29" s="18"/>
      <c r="AA29" s="336">
        <v>1</v>
      </c>
      <c r="AB29" s="337">
        <f t="shared" si="1"/>
        <v>2407.7105000000001</v>
      </c>
      <c r="AC29" s="338">
        <v>0</v>
      </c>
      <c r="AD29" s="339">
        <f t="shared" si="2"/>
        <v>0</v>
      </c>
      <c r="AE29" s="340">
        <f t="shared" si="3"/>
        <v>2407.7105000000001</v>
      </c>
      <c r="AF29" s="595" t="s">
        <v>807</v>
      </c>
    </row>
    <row r="30" spans="1:32" x14ac:dyDescent="0.25">
      <c r="A30" s="15"/>
      <c r="B30" s="346" t="s">
        <v>80</v>
      </c>
      <c r="C30" s="351" t="s">
        <v>72</v>
      </c>
      <c r="D30" s="322" t="s">
        <v>378</v>
      </c>
      <c r="E30" s="323"/>
      <c r="F30" s="350"/>
      <c r="G30" s="350"/>
      <c r="H30" s="325"/>
      <c r="I30" s="350"/>
      <c r="J30" s="326"/>
      <c r="K30" s="324"/>
      <c r="L30" s="288"/>
      <c r="M30" s="326"/>
      <c r="N30" s="288"/>
      <c r="O30" s="352"/>
      <c r="P30" s="326"/>
      <c r="Q30" s="286"/>
      <c r="R30" s="286"/>
      <c r="S30" s="286"/>
      <c r="T30" s="286"/>
      <c r="U30" s="111"/>
      <c r="V30" s="324"/>
      <c r="W30" s="288"/>
      <c r="X30" s="286"/>
      <c r="Y30" s="328">
        <f t="shared" si="0"/>
        <v>0</v>
      </c>
      <c r="Z30" s="18"/>
      <c r="AA30" s="336">
        <v>0</v>
      </c>
      <c r="AB30" s="337">
        <f t="shared" si="1"/>
        <v>0</v>
      </c>
      <c r="AC30" s="338">
        <v>0</v>
      </c>
      <c r="AD30" s="339">
        <f t="shared" si="2"/>
        <v>0</v>
      </c>
      <c r="AE30" s="340">
        <f t="shared" si="3"/>
        <v>0</v>
      </c>
    </row>
    <row r="31" spans="1:32" ht="75" x14ac:dyDescent="0.25">
      <c r="A31" s="15"/>
      <c r="B31" s="346" t="s">
        <v>80</v>
      </c>
      <c r="C31" s="351" t="s">
        <v>72</v>
      </c>
      <c r="D31" s="322" t="s">
        <v>25</v>
      </c>
      <c r="E31" s="323" t="s">
        <v>118</v>
      </c>
      <c r="F31" s="350"/>
      <c r="G31" s="350"/>
      <c r="H31" s="325">
        <v>3.74000000000001</v>
      </c>
      <c r="I31" s="350"/>
      <c r="J31" s="326" t="s">
        <v>119</v>
      </c>
      <c r="K31" s="324" t="s">
        <v>79</v>
      </c>
      <c r="L31" s="288">
        <v>42</v>
      </c>
      <c r="M31" s="349">
        <v>30.56</v>
      </c>
      <c r="N31" s="288">
        <v>1283.52</v>
      </c>
      <c r="O31" s="352"/>
      <c r="P31" s="328" t="e">
        <v>#VALUE!</v>
      </c>
      <c r="Q31" s="329" t="e">
        <f>IF(J31="PROV SUM",N31,L31*P31)</f>
        <v>#VALUE!</v>
      </c>
      <c r="R31" s="287">
        <v>0</v>
      </c>
      <c r="S31" s="287">
        <v>24.448</v>
      </c>
      <c r="T31" s="329">
        <f>IF(J31="SC024",N31,IF(ISERROR(S31),"",IF(J31="PROV SUM",N31,L31*S31)))</f>
        <v>1026.816</v>
      </c>
      <c r="U31" s="111"/>
      <c r="V31" s="324" t="s">
        <v>79</v>
      </c>
      <c r="W31" s="288">
        <v>42</v>
      </c>
      <c r="X31" s="287">
        <v>24.448</v>
      </c>
      <c r="Y31" s="328">
        <f t="shared" si="0"/>
        <v>1026.816</v>
      </c>
      <c r="Z31" s="18"/>
      <c r="AA31" s="336">
        <v>1</v>
      </c>
      <c r="AB31" s="337">
        <f t="shared" si="1"/>
        <v>1026.816</v>
      </c>
      <c r="AC31" s="338">
        <v>1</v>
      </c>
      <c r="AD31" s="339">
        <f t="shared" si="2"/>
        <v>1026.816</v>
      </c>
      <c r="AE31" s="340">
        <f t="shared" si="3"/>
        <v>0</v>
      </c>
    </row>
    <row r="32" spans="1:32" ht="75" x14ac:dyDescent="0.25">
      <c r="A32" s="15"/>
      <c r="B32" s="346" t="s">
        <v>80</v>
      </c>
      <c r="C32" s="351" t="s">
        <v>72</v>
      </c>
      <c r="D32" s="322" t="s">
        <v>25</v>
      </c>
      <c r="E32" s="323" t="s">
        <v>146</v>
      </c>
      <c r="F32" s="350"/>
      <c r="G32" s="350"/>
      <c r="H32" s="325">
        <v>3.3330000000000002</v>
      </c>
      <c r="I32" s="350"/>
      <c r="J32" s="326" t="s">
        <v>147</v>
      </c>
      <c r="K32" s="324" t="s">
        <v>104</v>
      </c>
      <c r="L32" s="288">
        <v>6</v>
      </c>
      <c r="M32" s="349">
        <v>53.05</v>
      </c>
      <c r="N32" s="288">
        <v>318.3</v>
      </c>
      <c r="O32" s="352"/>
      <c r="P32" s="328" t="e">
        <v>#VALUE!</v>
      </c>
      <c r="Q32" s="329" t="e">
        <f>IF(J32="PROV SUM",N32,L32*P32)</f>
        <v>#VALUE!</v>
      </c>
      <c r="R32" s="287">
        <v>0</v>
      </c>
      <c r="S32" s="287">
        <v>39.315354999999997</v>
      </c>
      <c r="T32" s="329">
        <f>IF(J32="SC024",N32,IF(ISERROR(S32),"",IF(J32="PROV SUM",N32,L32*S32)))</f>
        <v>235.89212999999998</v>
      </c>
      <c r="U32" s="111"/>
      <c r="V32" s="324" t="s">
        <v>104</v>
      </c>
      <c r="W32" s="288">
        <v>6</v>
      </c>
      <c r="X32" s="287">
        <v>39.315354999999997</v>
      </c>
      <c r="Y32" s="328">
        <f t="shared" si="0"/>
        <v>235.89212999999998</v>
      </c>
      <c r="Z32" s="18"/>
      <c r="AA32" s="336">
        <v>1</v>
      </c>
      <c r="AB32" s="337">
        <f t="shared" si="1"/>
        <v>235.89212999999998</v>
      </c>
      <c r="AC32" s="338">
        <v>1</v>
      </c>
      <c r="AD32" s="339">
        <f t="shared" si="2"/>
        <v>235.89212999999998</v>
      </c>
      <c r="AE32" s="340">
        <f t="shared" si="3"/>
        <v>0</v>
      </c>
    </row>
    <row r="33" spans="1:33" ht="30" x14ac:dyDescent="0.25">
      <c r="A33" s="15"/>
      <c r="B33" s="346" t="s">
        <v>80</v>
      </c>
      <c r="C33" s="351" t="s">
        <v>72</v>
      </c>
      <c r="D33" s="322" t="s">
        <v>25</v>
      </c>
      <c r="E33" s="323" t="s">
        <v>148</v>
      </c>
      <c r="F33" s="350"/>
      <c r="G33" s="350"/>
      <c r="H33" s="325">
        <v>3.36100000000001</v>
      </c>
      <c r="I33" s="350"/>
      <c r="J33" s="326" t="s">
        <v>149</v>
      </c>
      <c r="K33" s="324" t="s">
        <v>75</v>
      </c>
      <c r="L33" s="288">
        <v>1</v>
      </c>
      <c r="M33" s="349">
        <v>8.0500000000000007</v>
      </c>
      <c r="N33" s="288">
        <v>8.0500000000000007</v>
      </c>
      <c r="O33" s="352"/>
      <c r="P33" s="328" t="e">
        <v>#VALUE!</v>
      </c>
      <c r="Q33" s="329" t="e">
        <f>IF(J33="PROV SUM",N33,L33*P33)</f>
        <v>#VALUE!</v>
      </c>
      <c r="R33" s="287">
        <v>0</v>
      </c>
      <c r="S33" s="287">
        <v>5.9658550000000004</v>
      </c>
      <c r="T33" s="329">
        <f>IF(J33="SC024",N33,IF(ISERROR(S33),"",IF(J33="PROV SUM",N33,L33*S33)))</f>
        <v>5.9658550000000004</v>
      </c>
      <c r="U33" s="111"/>
      <c r="V33" s="324" t="s">
        <v>75</v>
      </c>
      <c r="W33" s="288">
        <v>1</v>
      </c>
      <c r="X33" s="287">
        <v>5.9658550000000004</v>
      </c>
      <c r="Y33" s="328">
        <f t="shared" si="0"/>
        <v>5.9658550000000004</v>
      </c>
      <c r="Z33" s="18"/>
      <c r="AA33" s="336">
        <v>1</v>
      </c>
      <c r="AB33" s="337">
        <f t="shared" si="1"/>
        <v>5.9658550000000004</v>
      </c>
      <c r="AC33" s="338">
        <v>1</v>
      </c>
      <c r="AD33" s="339">
        <f t="shared" si="2"/>
        <v>5.9658550000000004</v>
      </c>
      <c r="AE33" s="340">
        <f t="shared" si="3"/>
        <v>0</v>
      </c>
    </row>
    <row r="34" spans="1:33" ht="45" x14ac:dyDescent="0.25">
      <c r="A34" s="15"/>
      <c r="B34" s="346" t="s">
        <v>80</v>
      </c>
      <c r="C34" s="351" t="s">
        <v>72</v>
      </c>
      <c r="D34" s="322" t="s">
        <v>25</v>
      </c>
      <c r="E34" s="323" t="s">
        <v>156</v>
      </c>
      <c r="F34" s="350"/>
      <c r="G34" s="350"/>
      <c r="H34" s="325">
        <v>3.3840000000000101</v>
      </c>
      <c r="I34" s="350"/>
      <c r="J34" s="326" t="s">
        <v>157</v>
      </c>
      <c r="K34" s="324" t="s">
        <v>75</v>
      </c>
      <c r="L34" s="288">
        <v>6</v>
      </c>
      <c r="M34" s="349">
        <v>108.64</v>
      </c>
      <c r="N34" s="288">
        <v>651.84</v>
      </c>
      <c r="O34" s="352"/>
      <c r="P34" s="328" t="e">
        <v>#VALUE!</v>
      </c>
      <c r="Q34" s="329" t="e">
        <f>IF(J34="PROV SUM",N34,L34*P34)</f>
        <v>#VALUE!</v>
      </c>
      <c r="R34" s="287">
        <v>0</v>
      </c>
      <c r="S34" s="287">
        <v>80.513103999999998</v>
      </c>
      <c r="T34" s="329">
        <f>IF(J34="SC024",N34,IF(ISERROR(S34),"",IF(J34="PROV SUM",N34,L34*S34)))</f>
        <v>483.07862399999999</v>
      </c>
      <c r="U34" s="111"/>
      <c r="V34" s="324" t="s">
        <v>75</v>
      </c>
      <c r="W34" s="288">
        <v>6</v>
      </c>
      <c r="X34" s="287">
        <v>80.513103999999998</v>
      </c>
      <c r="Y34" s="328">
        <f t="shared" si="0"/>
        <v>483.07862399999999</v>
      </c>
      <c r="Z34" s="18"/>
      <c r="AA34" s="336">
        <v>1</v>
      </c>
      <c r="AB34" s="337">
        <f t="shared" si="1"/>
        <v>483.07862399999999</v>
      </c>
      <c r="AC34" s="338">
        <v>1</v>
      </c>
      <c r="AD34" s="339">
        <f t="shared" si="2"/>
        <v>483.07862399999999</v>
      </c>
      <c r="AE34" s="340">
        <f t="shared" si="3"/>
        <v>0</v>
      </c>
      <c r="AG34" s="595">
        <v>410.62</v>
      </c>
    </row>
    <row r="35" spans="1:33" ht="45" x14ac:dyDescent="0.25">
      <c r="A35" s="15"/>
      <c r="B35" s="346" t="s">
        <v>80</v>
      </c>
      <c r="C35" s="351" t="s">
        <v>72</v>
      </c>
      <c r="D35" s="322" t="s">
        <v>25</v>
      </c>
      <c r="E35" s="323" t="s">
        <v>81</v>
      </c>
      <c r="F35" s="350"/>
      <c r="G35" s="350"/>
      <c r="H35" s="325">
        <v>3.4240000000000199</v>
      </c>
      <c r="I35" s="350"/>
      <c r="J35" s="326" t="s">
        <v>82</v>
      </c>
      <c r="K35" s="324" t="s">
        <v>79</v>
      </c>
      <c r="L35" s="288">
        <v>4</v>
      </c>
      <c r="M35" s="349">
        <v>33.68</v>
      </c>
      <c r="N35" s="288">
        <v>134.72</v>
      </c>
      <c r="O35" s="352"/>
      <c r="P35" s="328" t="e">
        <v>#VALUE!</v>
      </c>
      <c r="Q35" s="329" t="e">
        <f>IF(J35="PROV SUM",N35,L35*P35)</f>
        <v>#VALUE!</v>
      </c>
      <c r="R35" s="287">
        <v>0</v>
      </c>
      <c r="S35" s="287">
        <v>24.417999999999999</v>
      </c>
      <c r="T35" s="329">
        <f>IF(J35="SC024",N35,IF(ISERROR(S35),"",IF(J35="PROV SUM",N35,L35*S35)))</f>
        <v>97.671999999999997</v>
      </c>
      <c r="U35" s="111"/>
      <c r="V35" s="324" t="s">
        <v>79</v>
      </c>
      <c r="W35" s="288">
        <v>4</v>
      </c>
      <c r="X35" s="287">
        <v>24.417999999999999</v>
      </c>
      <c r="Y35" s="328">
        <f t="shared" si="0"/>
        <v>97.671999999999997</v>
      </c>
      <c r="Z35" s="18"/>
      <c r="AA35" s="336">
        <v>1</v>
      </c>
      <c r="AB35" s="337">
        <f t="shared" si="1"/>
        <v>97.671999999999997</v>
      </c>
      <c r="AC35" s="338">
        <v>1</v>
      </c>
      <c r="AD35" s="339">
        <f t="shared" si="2"/>
        <v>97.671999999999997</v>
      </c>
      <c r="AE35" s="340">
        <f t="shared" si="3"/>
        <v>0</v>
      </c>
    </row>
    <row r="36" spans="1:33" x14ac:dyDescent="0.25">
      <c r="A36" s="15"/>
      <c r="B36" s="346" t="s">
        <v>80</v>
      </c>
      <c r="C36" s="351" t="s">
        <v>164</v>
      </c>
      <c r="D36" s="322" t="s">
        <v>378</v>
      </c>
      <c r="E36" s="323"/>
      <c r="F36" s="350"/>
      <c r="G36" s="350"/>
      <c r="H36" s="325"/>
      <c r="I36" s="350"/>
      <c r="J36" s="326"/>
      <c r="K36" s="324"/>
      <c r="L36" s="288"/>
      <c r="M36" s="326"/>
      <c r="N36" s="288"/>
      <c r="O36" s="352"/>
      <c r="P36" s="326"/>
      <c r="Q36" s="286"/>
      <c r="R36" s="286"/>
      <c r="S36" s="286"/>
      <c r="T36" s="286"/>
      <c r="U36" s="111"/>
      <c r="V36" s="324"/>
      <c r="W36" s="288"/>
      <c r="X36" s="286"/>
      <c r="Y36" s="328">
        <f t="shared" si="0"/>
        <v>0</v>
      </c>
      <c r="Z36" s="18"/>
      <c r="AA36" s="336">
        <v>0</v>
      </c>
      <c r="AB36" s="337">
        <f t="shared" si="1"/>
        <v>0</v>
      </c>
      <c r="AC36" s="338">
        <v>0</v>
      </c>
      <c r="AD36" s="339">
        <f t="shared" si="2"/>
        <v>0</v>
      </c>
      <c r="AE36" s="340">
        <f t="shared" si="3"/>
        <v>0</v>
      </c>
    </row>
    <row r="37" spans="1:33" ht="90" x14ac:dyDescent="0.25">
      <c r="A37" s="15"/>
      <c r="B37" s="346" t="s">
        <v>80</v>
      </c>
      <c r="C37" s="351" t="s">
        <v>164</v>
      </c>
      <c r="D37" s="322" t="s">
        <v>25</v>
      </c>
      <c r="E37" s="323" t="s">
        <v>165</v>
      </c>
      <c r="F37" s="350"/>
      <c r="G37" s="350"/>
      <c r="H37" s="325">
        <v>4.28</v>
      </c>
      <c r="I37" s="350"/>
      <c r="J37" s="326" t="s">
        <v>166</v>
      </c>
      <c r="K37" s="324" t="s">
        <v>79</v>
      </c>
      <c r="L37" s="288">
        <v>3</v>
      </c>
      <c r="M37" s="349">
        <v>434.56</v>
      </c>
      <c r="N37" s="288">
        <v>1303.68</v>
      </c>
      <c r="O37" s="352"/>
      <c r="P37" s="328" t="e">
        <v>#VALUE!</v>
      </c>
      <c r="Q37" s="329" t="e">
        <f>IF(J37="PROV SUM",N37,L37*P37)</f>
        <v>#VALUE!</v>
      </c>
      <c r="R37" s="287">
        <v>0</v>
      </c>
      <c r="S37" s="287">
        <v>385.23743999999999</v>
      </c>
      <c r="T37" s="329">
        <f>IF(J37="SC024",N37,IF(ISERROR(S37),"",IF(J37="PROV SUM",N37,L37*S37)))</f>
        <v>1155.7123200000001</v>
      </c>
      <c r="U37" s="111"/>
      <c r="V37" s="324" t="s">
        <v>79</v>
      </c>
      <c r="W37" s="288">
        <v>3</v>
      </c>
      <c r="X37" s="287">
        <v>385.23743999999999</v>
      </c>
      <c r="Y37" s="328">
        <f t="shared" si="0"/>
        <v>1155.7123200000001</v>
      </c>
      <c r="Z37" s="18"/>
      <c r="AA37" s="336">
        <v>0</v>
      </c>
      <c r="AB37" s="337">
        <f t="shared" si="1"/>
        <v>0</v>
      </c>
      <c r="AC37" s="338">
        <v>0</v>
      </c>
      <c r="AD37" s="339">
        <f t="shared" si="2"/>
        <v>0</v>
      </c>
      <c r="AE37" s="340">
        <f t="shared" si="3"/>
        <v>0</v>
      </c>
    </row>
    <row r="38" spans="1:33" ht="90" x14ac:dyDescent="0.25">
      <c r="A38" s="15"/>
      <c r="B38" s="346" t="s">
        <v>80</v>
      </c>
      <c r="C38" s="351" t="s">
        <v>164</v>
      </c>
      <c r="D38" s="322" t="s">
        <v>25</v>
      </c>
      <c r="E38" s="323" t="s">
        <v>173</v>
      </c>
      <c r="F38" s="350"/>
      <c r="G38" s="350"/>
      <c r="H38" s="325">
        <v>4.9099999999999797</v>
      </c>
      <c r="I38" s="350"/>
      <c r="J38" s="326" t="s">
        <v>174</v>
      </c>
      <c r="K38" s="324" t="s">
        <v>75</v>
      </c>
      <c r="L38" s="288">
        <v>5</v>
      </c>
      <c r="M38" s="349">
        <v>98.99</v>
      </c>
      <c r="N38" s="288">
        <v>494.95</v>
      </c>
      <c r="O38" s="352"/>
      <c r="P38" s="328" t="e">
        <v>#VALUE!</v>
      </c>
      <c r="Q38" s="329" t="e">
        <f>IF(J38="PROV SUM",N38,L38*P38)</f>
        <v>#VALUE!</v>
      </c>
      <c r="R38" s="287">
        <v>0</v>
      </c>
      <c r="S38" s="287">
        <v>87.754634999999993</v>
      </c>
      <c r="T38" s="329">
        <f>IF(J38="SC024",N38,IF(ISERROR(S38),"",IF(J38="PROV SUM",N38,L38*S38)))</f>
        <v>438.77317499999998</v>
      </c>
      <c r="U38" s="111"/>
      <c r="V38" s="324" t="s">
        <v>75</v>
      </c>
      <c r="W38" s="288">
        <v>10</v>
      </c>
      <c r="X38" s="287">
        <v>87.754634999999993</v>
      </c>
      <c r="Y38" s="328">
        <f t="shared" si="0"/>
        <v>877.54634999999996</v>
      </c>
      <c r="Z38" s="18"/>
      <c r="AA38" s="336">
        <v>1</v>
      </c>
      <c r="AB38" s="337">
        <f t="shared" si="1"/>
        <v>877.54634999999996</v>
      </c>
      <c r="AC38" s="338">
        <v>1</v>
      </c>
      <c r="AD38" s="339">
        <f t="shared" si="2"/>
        <v>877.54634999999996</v>
      </c>
      <c r="AE38" s="340">
        <f t="shared" si="3"/>
        <v>0</v>
      </c>
    </row>
    <row r="39" spans="1:33" x14ac:dyDescent="0.25">
      <c r="A39" s="15"/>
      <c r="B39" s="346" t="s">
        <v>80</v>
      </c>
      <c r="C39" s="351" t="s">
        <v>24</v>
      </c>
      <c r="D39" s="322" t="s">
        <v>378</v>
      </c>
      <c r="E39" s="323"/>
      <c r="F39" s="350"/>
      <c r="G39" s="350"/>
      <c r="H39" s="325"/>
      <c r="I39" s="350"/>
      <c r="J39" s="326"/>
      <c r="K39" s="324"/>
      <c r="L39" s="288"/>
      <c r="M39" s="326"/>
      <c r="N39" s="288"/>
      <c r="O39" s="352"/>
      <c r="P39" s="326"/>
      <c r="Q39" s="286"/>
      <c r="R39" s="286"/>
      <c r="S39" s="286"/>
      <c r="T39" s="286"/>
      <c r="U39" s="111"/>
      <c r="V39" s="324"/>
      <c r="W39" s="288"/>
      <c r="X39" s="286"/>
      <c r="Y39" s="328">
        <f t="shared" si="0"/>
        <v>0</v>
      </c>
      <c r="Z39" s="18"/>
      <c r="AA39" s="336">
        <v>0</v>
      </c>
      <c r="AB39" s="337">
        <f t="shared" si="1"/>
        <v>0</v>
      </c>
      <c r="AC39" s="338">
        <v>0</v>
      </c>
      <c r="AD39" s="339">
        <f t="shared" si="2"/>
        <v>0</v>
      </c>
      <c r="AE39" s="340">
        <f t="shared" si="3"/>
        <v>0</v>
      </c>
    </row>
    <row r="40" spans="1:33" ht="120" x14ac:dyDescent="0.25">
      <c r="A40" s="21"/>
      <c r="B40" s="321" t="s">
        <v>80</v>
      </c>
      <c r="C40" s="321" t="s">
        <v>24</v>
      </c>
      <c r="D40" s="322" t="s">
        <v>25</v>
      </c>
      <c r="E40" s="323" t="s">
        <v>26</v>
      </c>
      <c r="F40" s="324"/>
      <c r="G40" s="324"/>
      <c r="H40" s="325">
        <v>2.1</v>
      </c>
      <c r="I40" s="324"/>
      <c r="J40" s="326" t="s">
        <v>27</v>
      </c>
      <c r="K40" s="324" t="s">
        <v>28</v>
      </c>
      <c r="L40" s="288">
        <v>84</v>
      </c>
      <c r="M40" s="118">
        <v>12.92</v>
      </c>
      <c r="N40" s="119">
        <v>1085.28</v>
      </c>
      <c r="O40" s="327"/>
      <c r="P40" s="328" t="e">
        <v>#VALUE!</v>
      </c>
      <c r="Q40" s="329" t="e">
        <f t="shared" ref="Q40:Q45" si="6">IF(J40="PROV SUM",N40,L40*P40)</f>
        <v>#VALUE!</v>
      </c>
      <c r="R40" s="287">
        <v>0</v>
      </c>
      <c r="S40" s="287">
        <v>16.4084</v>
      </c>
      <c r="T40" s="329">
        <f t="shared" ref="T40:T45" si="7">IF(J40="SC024",N40,IF(ISERROR(S40),"",IF(J40="PROV SUM",N40,L40*S40)))</f>
        <v>1378.3056000000001</v>
      </c>
      <c r="U40" s="111"/>
      <c r="V40" s="324" t="s">
        <v>28</v>
      </c>
      <c r="W40" s="288">
        <v>358</v>
      </c>
      <c r="X40" s="287">
        <v>16.4084</v>
      </c>
      <c r="Y40" s="328">
        <f t="shared" si="0"/>
        <v>5874.2071999999998</v>
      </c>
      <c r="Z40" s="18"/>
      <c r="AA40" s="336">
        <v>1</v>
      </c>
      <c r="AB40" s="337">
        <f t="shared" si="1"/>
        <v>5874.2071999999998</v>
      </c>
      <c r="AC40" s="338">
        <v>1</v>
      </c>
      <c r="AD40" s="339">
        <f t="shared" si="2"/>
        <v>5874.2071999999998</v>
      </c>
      <c r="AE40" s="340">
        <f t="shared" si="3"/>
        <v>0</v>
      </c>
    </row>
    <row r="41" spans="1:33" ht="30" x14ac:dyDescent="0.25">
      <c r="A41" s="21"/>
      <c r="B41" s="321" t="s">
        <v>80</v>
      </c>
      <c r="C41" s="321" t="s">
        <v>24</v>
      </c>
      <c r="D41" s="322" t="s">
        <v>25</v>
      </c>
      <c r="E41" s="323" t="s">
        <v>29</v>
      </c>
      <c r="F41" s="324"/>
      <c r="G41" s="324"/>
      <c r="H41" s="325">
        <v>2.5</v>
      </c>
      <c r="I41" s="324"/>
      <c r="J41" s="326" t="s">
        <v>30</v>
      </c>
      <c r="K41" s="324" t="s">
        <v>31</v>
      </c>
      <c r="L41" s="288">
        <v>1</v>
      </c>
      <c r="M41" s="118">
        <v>420</v>
      </c>
      <c r="N41" s="119">
        <v>420</v>
      </c>
      <c r="O41" s="327"/>
      <c r="P41" s="328" t="e">
        <v>#VALUE!</v>
      </c>
      <c r="Q41" s="329" t="e">
        <f t="shared" si="6"/>
        <v>#VALUE!</v>
      </c>
      <c r="R41" s="287">
        <v>0</v>
      </c>
      <c r="S41" s="287">
        <v>533.4</v>
      </c>
      <c r="T41" s="329">
        <f t="shared" si="7"/>
        <v>533.4</v>
      </c>
      <c r="U41" s="111"/>
      <c r="V41" s="324" t="s">
        <v>31</v>
      </c>
      <c r="W41" s="288">
        <v>1</v>
      </c>
      <c r="X41" s="287">
        <v>533.4</v>
      </c>
      <c r="Y41" s="328">
        <f t="shared" si="0"/>
        <v>533.4</v>
      </c>
      <c r="Z41" s="18"/>
      <c r="AA41" s="336">
        <v>1</v>
      </c>
      <c r="AB41" s="337">
        <f t="shared" si="1"/>
        <v>533.4</v>
      </c>
      <c r="AC41" s="338">
        <v>1</v>
      </c>
      <c r="AD41" s="339">
        <f t="shared" si="2"/>
        <v>533.4</v>
      </c>
      <c r="AE41" s="340">
        <f t="shared" si="3"/>
        <v>0</v>
      </c>
    </row>
    <row r="42" spans="1:33" s="471" customFormat="1" x14ac:dyDescent="0.25">
      <c r="A42" s="483"/>
      <c r="B42" s="458" t="s">
        <v>80</v>
      </c>
      <c r="C42" s="458" t="s">
        <v>24</v>
      </c>
      <c r="D42" s="459" t="s">
        <v>25</v>
      </c>
      <c r="E42" s="460" t="s">
        <v>32</v>
      </c>
      <c r="F42" s="459"/>
      <c r="G42" s="459"/>
      <c r="H42" s="486">
        <v>2.6</v>
      </c>
      <c r="I42" s="459"/>
      <c r="J42" s="487" t="s">
        <v>33</v>
      </c>
      <c r="K42" s="459" t="s">
        <v>31</v>
      </c>
      <c r="L42" s="461">
        <v>2</v>
      </c>
      <c r="M42" s="494">
        <v>50</v>
      </c>
      <c r="N42" s="488">
        <v>100</v>
      </c>
      <c r="O42" s="489"/>
      <c r="P42" s="465" t="e">
        <v>#VALUE!</v>
      </c>
      <c r="Q42" s="463" t="e">
        <f t="shared" si="6"/>
        <v>#VALUE!</v>
      </c>
      <c r="R42" s="462">
        <v>0</v>
      </c>
      <c r="S42" s="462">
        <v>63.5</v>
      </c>
      <c r="T42" s="463">
        <f t="shared" si="7"/>
        <v>127</v>
      </c>
      <c r="U42" s="495"/>
      <c r="V42" s="459" t="s">
        <v>31</v>
      </c>
      <c r="W42" s="461">
        <v>1</v>
      </c>
      <c r="X42" s="462">
        <v>63.5</v>
      </c>
      <c r="Y42" s="465">
        <f t="shared" si="0"/>
        <v>63.5</v>
      </c>
      <c r="Z42" s="466"/>
      <c r="AA42" s="627">
        <v>1</v>
      </c>
      <c r="AB42" s="628">
        <f t="shared" si="1"/>
        <v>63.5</v>
      </c>
      <c r="AC42" s="629">
        <v>0</v>
      </c>
      <c r="AD42" s="630">
        <f t="shared" si="2"/>
        <v>0</v>
      </c>
      <c r="AE42" s="631">
        <f t="shared" si="3"/>
        <v>63.5</v>
      </c>
    </row>
    <row r="43" spans="1:33" s="471" customFormat="1" x14ac:dyDescent="0.25">
      <c r="A43" s="483"/>
      <c r="B43" s="458" t="s">
        <v>80</v>
      </c>
      <c r="C43" s="458" t="s">
        <v>24</v>
      </c>
      <c r="D43" s="459" t="s">
        <v>25</v>
      </c>
      <c r="E43" s="460" t="s">
        <v>35</v>
      </c>
      <c r="F43" s="459"/>
      <c r="G43" s="459"/>
      <c r="H43" s="486">
        <v>2.7</v>
      </c>
      <c r="I43" s="459"/>
      <c r="J43" s="487" t="s">
        <v>36</v>
      </c>
      <c r="K43" s="459" t="s">
        <v>31</v>
      </c>
      <c r="L43" s="461">
        <v>1</v>
      </c>
      <c r="M43" s="494">
        <v>383.72</v>
      </c>
      <c r="N43" s="488">
        <v>383.72</v>
      </c>
      <c r="O43" s="489"/>
      <c r="P43" s="465" t="e">
        <v>#VALUE!</v>
      </c>
      <c r="Q43" s="463" t="e">
        <f t="shared" si="6"/>
        <v>#VALUE!</v>
      </c>
      <c r="R43" s="462">
        <v>0</v>
      </c>
      <c r="S43" s="462">
        <v>487.32440000000003</v>
      </c>
      <c r="T43" s="463">
        <f t="shared" si="7"/>
        <v>487.32440000000003</v>
      </c>
      <c r="U43" s="495"/>
      <c r="V43" s="459" t="s">
        <v>31</v>
      </c>
      <c r="W43" s="461">
        <v>1</v>
      </c>
      <c r="X43" s="462">
        <v>487.32440000000003</v>
      </c>
      <c r="Y43" s="465">
        <f t="shared" si="0"/>
        <v>487.32440000000003</v>
      </c>
      <c r="Z43" s="466"/>
      <c r="AA43" s="627">
        <v>1</v>
      </c>
      <c r="AB43" s="628">
        <f t="shared" si="1"/>
        <v>487.32440000000003</v>
      </c>
      <c r="AC43" s="629">
        <v>1</v>
      </c>
      <c r="AD43" s="630">
        <f t="shared" si="2"/>
        <v>487.32440000000003</v>
      </c>
      <c r="AE43" s="631">
        <f t="shared" si="3"/>
        <v>0</v>
      </c>
      <c r="AF43" s="591"/>
    </row>
    <row r="44" spans="1:33" s="471" customFormat="1" x14ac:dyDescent="0.25">
      <c r="A44" s="483"/>
      <c r="B44" s="458" t="s">
        <v>80</v>
      </c>
      <c r="C44" s="458" t="s">
        <v>24</v>
      </c>
      <c r="D44" s="459" t="s">
        <v>25</v>
      </c>
      <c r="E44" s="460" t="s">
        <v>41</v>
      </c>
      <c r="F44" s="459"/>
      <c r="G44" s="459"/>
      <c r="H44" s="486">
        <v>2.16</v>
      </c>
      <c r="I44" s="459"/>
      <c r="J44" s="487" t="s">
        <v>42</v>
      </c>
      <c r="K44" s="459" t="s">
        <v>31</v>
      </c>
      <c r="L44" s="461">
        <v>1</v>
      </c>
      <c r="M44" s="494">
        <v>379.8</v>
      </c>
      <c r="N44" s="488">
        <v>379.8</v>
      </c>
      <c r="O44" s="489"/>
      <c r="P44" s="465" t="e">
        <v>#VALUE!</v>
      </c>
      <c r="Q44" s="463" t="e">
        <f t="shared" si="6"/>
        <v>#VALUE!</v>
      </c>
      <c r="R44" s="462">
        <v>0</v>
      </c>
      <c r="S44" s="462">
        <v>482.346</v>
      </c>
      <c r="T44" s="463">
        <f t="shared" si="7"/>
        <v>482.346</v>
      </c>
      <c r="U44" s="495"/>
      <c r="V44" s="459" t="s">
        <v>31</v>
      </c>
      <c r="W44" s="461">
        <v>1</v>
      </c>
      <c r="X44" s="462">
        <v>482.346</v>
      </c>
      <c r="Y44" s="465">
        <f t="shared" si="0"/>
        <v>482.346</v>
      </c>
      <c r="Z44" s="466"/>
      <c r="AA44" s="627">
        <v>1</v>
      </c>
      <c r="AB44" s="628">
        <f t="shared" si="1"/>
        <v>482.346</v>
      </c>
      <c r="AC44" s="629">
        <v>0</v>
      </c>
      <c r="AD44" s="630">
        <f t="shared" si="2"/>
        <v>0</v>
      </c>
      <c r="AE44" s="631">
        <f t="shared" si="3"/>
        <v>482.346</v>
      </c>
      <c r="AF44" s="591" t="s">
        <v>797</v>
      </c>
    </row>
    <row r="45" spans="1:33" ht="60" x14ac:dyDescent="0.25">
      <c r="A45" s="21"/>
      <c r="B45" s="321" t="s">
        <v>80</v>
      </c>
      <c r="C45" s="321" t="s">
        <v>24</v>
      </c>
      <c r="D45" s="322" t="s">
        <v>25</v>
      </c>
      <c r="E45" s="323" t="s">
        <v>382</v>
      </c>
      <c r="F45" s="324"/>
      <c r="G45" s="324"/>
      <c r="H45" s="325"/>
      <c r="I45" s="324"/>
      <c r="J45" s="326" t="s">
        <v>383</v>
      </c>
      <c r="K45" s="324" t="s">
        <v>31</v>
      </c>
      <c r="L45" s="288"/>
      <c r="M45" s="118">
        <v>4.8300000000000003E-2</v>
      </c>
      <c r="N45" s="119">
        <v>0</v>
      </c>
      <c r="O45" s="327"/>
      <c r="P45" s="328" t="e">
        <v>#VALUE!</v>
      </c>
      <c r="Q45" s="329" t="e">
        <f t="shared" si="6"/>
        <v>#VALUE!</v>
      </c>
      <c r="R45" s="287" t="e">
        <v>#N/A</v>
      </c>
      <c r="S45" s="287" t="e">
        <v>#N/A</v>
      </c>
      <c r="T45" s="329">
        <f t="shared" si="7"/>
        <v>0</v>
      </c>
      <c r="U45" s="111"/>
      <c r="V45" s="324" t="s">
        <v>31</v>
      </c>
      <c r="W45" s="288">
        <v>9.1</v>
      </c>
      <c r="X45" s="287">
        <f>SUM(Y40+Y41+Y42+Y43+Y73+Y74)*0.0483</f>
        <v>468.09807828000004</v>
      </c>
      <c r="Y45" s="328">
        <f>X45*W45</f>
        <v>4259.6925123480005</v>
      </c>
      <c r="Z45" s="18"/>
      <c r="AA45" s="336">
        <v>1</v>
      </c>
      <c r="AB45" s="337">
        <f t="shared" si="1"/>
        <v>4259.6925123480005</v>
      </c>
      <c r="AC45" s="338">
        <v>0</v>
      </c>
      <c r="AD45" s="339">
        <f t="shared" si="2"/>
        <v>0</v>
      </c>
      <c r="AE45" s="340">
        <f t="shared" si="3"/>
        <v>4259.6925123480005</v>
      </c>
      <c r="AF45" s="595" t="s">
        <v>793</v>
      </c>
    </row>
    <row r="46" spans="1:33" x14ac:dyDescent="0.25">
      <c r="A46" s="21"/>
      <c r="B46" s="320" t="s">
        <v>80</v>
      </c>
      <c r="C46" s="321" t="s">
        <v>312</v>
      </c>
      <c r="D46" s="322" t="s">
        <v>378</v>
      </c>
      <c r="E46" s="323"/>
      <c r="F46" s="324"/>
      <c r="G46" s="324"/>
      <c r="H46" s="325"/>
      <c r="I46" s="324"/>
      <c r="J46" s="326"/>
      <c r="K46" s="324"/>
      <c r="L46" s="288"/>
      <c r="M46" s="326"/>
      <c r="N46" s="119"/>
      <c r="O46" s="327"/>
      <c r="P46" s="347"/>
      <c r="Q46" s="348"/>
      <c r="R46" s="348"/>
      <c r="S46" s="348"/>
      <c r="T46" s="348"/>
      <c r="U46" s="111"/>
      <c r="V46" s="324"/>
      <c r="W46" s="288"/>
      <c r="X46" s="348"/>
      <c r="Y46" s="328">
        <f t="shared" si="0"/>
        <v>0</v>
      </c>
      <c r="Z46" s="18"/>
      <c r="AA46" s="336">
        <v>0</v>
      </c>
      <c r="AB46" s="337">
        <f t="shared" si="1"/>
        <v>0</v>
      </c>
      <c r="AC46" s="338">
        <v>0</v>
      </c>
      <c r="AD46" s="339">
        <f t="shared" si="2"/>
        <v>0</v>
      </c>
      <c r="AE46" s="340">
        <f t="shared" si="3"/>
        <v>0</v>
      </c>
      <c r="AF46" s="591"/>
      <c r="AG46">
        <f>SUM(AG47:AG50)</f>
        <v>613.89</v>
      </c>
    </row>
    <row r="47" spans="1:33" x14ac:dyDescent="0.25">
      <c r="A47" s="21"/>
      <c r="B47" s="320" t="s">
        <v>80</v>
      </c>
      <c r="C47" s="321" t="s">
        <v>312</v>
      </c>
      <c r="D47" s="322" t="s">
        <v>25</v>
      </c>
      <c r="E47" s="323" t="s">
        <v>325</v>
      </c>
      <c r="F47" s="324"/>
      <c r="G47" s="324"/>
      <c r="H47" s="325">
        <v>7.1900000000000297</v>
      </c>
      <c r="I47" s="324"/>
      <c r="J47" s="326" t="s">
        <v>326</v>
      </c>
      <c r="K47" s="324" t="s">
        <v>79</v>
      </c>
      <c r="L47" s="288">
        <v>3</v>
      </c>
      <c r="M47" s="349">
        <v>39.57</v>
      </c>
      <c r="N47" s="119">
        <v>118.71</v>
      </c>
      <c r="O47" s="327"/>
      <c r="P47" s="328" t="e">
        <v>#VALUE!</v>
      </c>
      <c r="Q47" s="329" t="e">
        <f>IF(J47="PROV SUM",N47,L47*P47)</f>
        <v>#VALUE!</v>
      </c>
      <c r="R47" s="287">
        <v>0</v>
      </c>
      <c r="S47" s="287">
        <v>28.68825</v>
      </c>
      <c r="T47" s="329">
        <f>IF(J47="SC024",N47,IF(ISERROR(S47),"",IF(J47="PROV SUM",N47,L47*S47)))</f>
        <v>86.064750000000004</v>
      </c>
      <c r="U47" s="111"/>
      <c r="V47" s="324" t="s">
        <v>79</v>
      </c>
      <c r="W47" s="288">
        <v>3</v>
      </c>
      <c r="X47" s="287">
        <v>28.68825</v>
      </c>
      <c r="Y47" s="328">
        <f t="shared" si="0"/>
        <v>86.064750000000004</v>
      </c>
      <c r="Z47" s="18"/>
      <c r="AA47" s="336">
        <v>1</v>
      </c>
      <c r="AB47" s="337">
        <f t="shared" si="1"/>
        <v>86.064750000000004</v>
      </c>
      <c r="AC47" s="338">
        <v>1</v>
      </c>
      <c r="AD47" s="339">
        <f t="shared" si="2"/>
        <v>86.064750000000004</v>
      </c>
      <c r="AE47" s="340">
        <f t="shared" si="3"/>
        <v>0</v>
      </c>
      <c r="AG47" s="591">
        <v>86.06</v>
      </c>
    </row>
    <row r="48" spans="1:33" ht="30" x14ac:dyDescent="0.25">
      <c r="A48" s="21"/>
      <c r="B48" s="320" t="s">
        <v>80</v>
      </c>
      <c r="C48" s="321" t="s">
        <v>312</v>
      </c>
      <c r="D48" s="322" t="s">
        <v>25</v>
      </c>
      <c r="E48" s="323" t="s">
        <v>327</v>
      </c>
      <c r="F48" s="324"/>
      <c r="G48" s="324"/>
      <c r="H48" s="325">
        <v>7.19900000000003</v>
      </c>
      <c r="I48" s="324"/>
      <c r="J48" s="326" t="s">
        <v>328</v>
      </c>
      <c r="K48" s="324" t="s">
        <v>79</v>
      </c>
      <c r="L48" s="288">
        <v>5</v>
      </c>
      <c r="M48" s="326">
        <v>133.41999999999999</v>
      </c>
      <c r="N48" s="119">
        <v>667.1</v>
      </c>
      <c r="O48" s="327"/>
      <c r="P48" s="328" t="e">
        <v>#VALUE!</v>
      </c>
      <c r="Q48" s="329" t="e">
        <f>IF(J48="PROV SUM",N48,L48*P48)</f>
        <v>#VALUE!</v>
      </c>
      <c r="R48" s="287">
        <v>0</v>
      </c>
      <c r="S48" s="287">
        <v>96.729499999999987</v>
      </c>
      <c r="T48" s="329">
        <f>IF(J48="SC024",N48,IF(ISERROR(S48),"",IF(J48="PROV SUM",N48,L48*S48)))</f>
        <v>483.64749999999992</v>
      </c>
      <c r="U48" s="111"/>
      <c r="V48" s="324" t="s">
        <v>79</v>
      </c>
      <c r="W48" s="288">
        <v>5</v>
      </c>
      <c r="X48" s="287">
        <v>96.729499999999987</v>
      </c>
      <c r="Y48" s="328">
        <f t="shared" si="0"/>
        <v>483.64749999999992</v>
      </c>
      <c r="Z48" s="18"/>
      <c r="AA48" s="336">
        <v>1</v>
      </c>
      <c r="AB48" s="337">
        <f t="shared" si="1"/>
        <v>483.64749999999992</v>
      </c>
      <c r="AC48" s="338">
        <v>1</v>
      </c>
      <c r="AD48" s="339">
        <f t="shared" si="2"/>
        <v>483.64749999999992</v>
      </c>
      <c r="AE48" s="340">
        <f t="shared" si="3"/>
        <v>0</v>
      </c>
      <c r="AG48" s="591">
        <v>483.65</v>
      </c>
    </row>
    <row r="49" spans="1:33" ht="45" x14ac:dyDescent="0.25">
      <c r="A49" s="21"/>
      <c r="B49" s="320" t="s">
        <v>80</v>
      </c>
      <c r="C49" s="321" t="s">
        <v>312</v>
      </c>
      <c r="D49" s="322" t="s">
        <v>25</v>
      </c>
      <c r="E49" s="323" t="s">
        <v>203</v>
      </c>
      <c r="F49" s="324"/>
      <c r="G49" s="324"/>
      <c r="H49" s="325">
        <v>7.2980000000000702</v>
      </c>
      <c r="I49" s="324"/>
      <c r="J49" s="326" t="s">
        <v>204</v>
      </c>
      <c r="K49" s="324" t="s">
        <v>104</v>
      </c>
      <c r="L49" s="288">
        <v>3</v>
      </c>
      <c r="M49" s="326">
        <v>6.04</v>
      </c>
      <c r="N49" s="119">
        <v>18.12</v>
      </c>
      <c r="O49" s="327"/>
      <c r="P49" s="328" t="e">
        <v>#VALUE!</v>
      </c>
      <c r="Q49" s="329" t="e">
        <f>IF(J49="PROV SUM",N49,L49*P49)</f>
        <v>#VALUE!</v>
      </c>
      <c r="R49" s="287">
        <v>0</v>
      </c>
      <c r="S49" s="287">
        <v>4.3789999999999996</v>
      </c>
      <c r="T49" s="329">
        <f>IF(J49="SC024",N49,IF(ISERROR(S49),"",IF(J49="PROV SUM",N49,L49*S49)))</f>
        <v>13.136999999999999</v>
      </c>
      <c r="U49" s="111"/>
      <c r="V49" s="324" t="s">
        <v>104</v>
      </c>
      <c r="W49" s="288">
        <v>3</v>
      </c>
      <c r="X49" s="287">
        <v>4.3789999999999996</v>
      </c>
      <c r="Y49" s="328">
        <f t="shared" si="0"/>
        <v>13.136999999999999</v>
      </c>
      <c r="Z49" s="18"/>
      <c r="AA49" s="336">
        <v>1</v>
      </c>
      <c r="AB49" s="337">
        <f t="shared" si="1"/>
        <v>13.136999999999999</v>
      </c>
      <c r="AC49" s="338">
        <v>1</v>
      </c>
      <c r="AD49" s="339">
        <f t="shared" si="2"/>
        <v>13.136999999999999</v>
      </c>
      <c r="AE49" s="340">
        <f t="shared" si="3"/>
        <v>0</v>
      </c>
      <c r="AG49" s="591">
        <v>13.14</v>
      </c>
    </row>
    <row r="50" spans="1:33" ht="45" x14ac:dyDescent="0.25">
      <c r="A50" s="21"/>
      <c r="B50" s="320" t="s">
        <v>80</v>
      </c>
      <c r="C50" s="321" t="s">
        <v>312</v>
      </c>
      <c r="D50" s="322" t="s">
        <v>25</v>
      </c>
      <c r="E50" s="323" t="s">
        <v>339</v>
      </c>
      <c r="F50" s="324"/>
      <c r="G50" s="324"/>
      <c r="H50" s="325">
        <v>7.30000000000007</v>
      </c>
      <c r="I50" s="324"/>
      <c r="J50" s="326" t="s">
        <v>340</v>
      </c>
      <c r="K50" s="324" t="s">
        <v>104</v>
      </c>
      <c r="L50" s="288">
        <v>3</v>
      </c>
      <c r="M50" s="326">
        <v>14.27</v>
      </c>
      <c r="N50" s="119">
        <v>42.81</v>
      </c>
      <c r="O50" s="327"/>
      <c r="P50" s="328" t="e">
        <v>#VALUE!</v>
      </c>
      <c r="Q50" s="329" t="e">
        <f>IF(J50="PROV SUM",N50,L50*P50)</f>
        <v>#VALUE!</v>
      </c>
      <c r="R50" s="287">
        <v>0</v>
      </c>
      <c r="S50" s="287">
        <v>10.345749999999999</v>
      </c>
      <c r="T50" s="329">
        <f>IF(J50="SC024",N50,IF(ISERROR(S50),"",IF(J50="PROV SUM",N50,L50*S50)))</f>
        <v>31.037249999999997</v>
      </c>
      <c r="U50" s="111"/>
      <c r="V50" s="324" t="s">
        <v>104</v>
      </c>
      <c r="W50" s="288">
        <v>3</v>
      </c>
      <c r="X50" s="287">
        <v>10.345749999999999</v>
      </c>
      <c r="Y50" s="328">
        <f t="shared" si="0"/>
        <v>31.037249999999997</v>
      </c>
      <c r="Z50" s="18"/>
      <c r="AA50" s="336">
        <v>1</v>
      </c>
      <c r="AB50" s="337">
        <f t="shared" si="1"/>
        <v>31.037249999999997</v>
      </c>
      <c r="AC50" s="338">
        <v>1</v>
      </c>
      <c r="AD50" s="339">
        <f t="shared" si="2"/>
        <v>31.037249999999997</v>
      </c>
      <c r="AE50" s="340">
        <f t="shared" si="3"/>
        <v>0</v>
      </c>
      <c r="AG50" s="591">
        <v>31.04</v>
      </c>
    </row>
    <row r="51" spans="1:33" ht="30" x14ac:dyDescent="0.25">
      <c r="A51" s="21"/>
      <c r="B51" s="320" t="s">
        <v>80</v>
      </c>
      <c r="C51" s="321" t="s">
        <v>312</v>
      </c>
      <c r="D51" s="322" t="s">
        <v>25</v>
      </c>
      <c r="E51" s="323" t="s">
        <v>498</v>
      </c>
      <c r="F51" s="324"/>
      <c r="G51" s="324"/>
      <c r="H51" s="325">
        <v>7.3159999999999998</v>
      </c>
      <c r="I51" s="324"/>
      <c r="J51" s="326" t="s">
        <v>379</v>
      </c>
      <c r="K51" s="324" t="s">
        <v>380</v>
      </c>
      <c r="L51" s="288">
        <v>1</v>
      </c>
      <c r="M51" s="326">
        <v>400</v>
      </c>
      <c r="N51" s="119">
        <v>400</v>
      </c>
      <c r="O51" s="327"/>
      <c r="P51" s="328" t="e">
        <v>#VALUE!</v>
      </c>
      <c r="Q51" s="329">
        <f>IF(J51="PROV SUM",N51,L51*P51)</f>
        <v>400</v>
      </c>
      <c r="R51" s="287" t="s">
        <v>381</v>
      </c>
      <c r="S51" s="287" t="s">
        <v>381</v>
      </c>
      <c r="T51" s="329">
        <f>IF(J51="SC024",N51,IF(ISERROR(S51),"",IF(J51="PROV SUM",N51,L51*S51)))</f>
        <v>400</v>
      </c>
      <c r="U51" s="111"/>
      <c r="V51" s="324" t="s">
        <v>380</v>
      </c>
      <c r="W51" s="288">
        <v>1</v>
      </c>
      <c r="X51" s="287" t="s">
        <v>381</v>
      </c>
      <c r="Y51" s="328">
        <v>400</v>
      </c>
      <c r="Z51" s="18"/>
      <c r="AA51" s="336">
        <v>0</v>
      </c>
      <c r="AB51" s="337">
        <f t="shared" si="1"/>
        <v>0</v>
      </c>
      <c r="AC51" s="338">
        <v>0</v>
      </c>
      <c r="AD51" s="339">
        <f t="shared" si="2"/>
        <v>0</v>
      </c>
      <c r="AE51" s="340">
        <f t="shared" si="3"/>
        <v>0</v>
      </c>
      <c r="AF51" s="600" t="s">
        <v>806</v>
      </c>
    </row>
    <row r="52" spans="1:33" ht="15.75" x14ac:dyDescent="0.25">
      <c r="A52" s="15"/>
      <c r="B52" s="85" t="s">
        <v>80</v>
      </c>
      <c r="C52" s="88" t="s">
        <v>341</v>
      </c>
      <c r="D52" s="87" t="s">
        <v>378</v>
      </c>
      <c r="E52" s="88"/>
      <c r="F52" s="350"/>
      <c r="G52" s="350"/>
      <c r="H52" s="89"/>
      <c r="I52" s="350"/>
      <c r="J52" s="88"/>
      <c r="K52" s="90"/>
      <c r="L52" s="288"/>
      <c r="M52" s="91"/>
      <c r="N52" s="119"/>
      <c r="O52" s="327"/>
      <c r="P52" s="347"/>
      <c r="Q52" s="348"/>
      <c r="R52" s="348"/>
      <c r="S52" s="348"/>
      <c r="T52" s="348"/>
      <c r="U52" s="111"/>
      <c r="V52" s="90"/>
      <c r="W52" s="288"/>
      <c r="X52" s="348"/>
      <c r="Y52" s="328">
        <f t="shared" si="0"/>
        <v>0</v>
      </c>
      <c r="Z52" s="18"/>
      <c r="AA52" s="336">
        <v>0</v>
      </c>
      <c r="AB52" s="337">
        <f t="shared" si="1"/>
        <v>0</v>
      </c>
      <c r="AC52" s="338">
        <v>0</v>
      </c>
      <c r="AD52" s="339">
        <f t="shared" si="2"/>
        <v>0</v>
      </c>
      <c r="AE52" s="340">
        <f t="shared" si="3"/>
        <v>0</v>
      </c>
    </row>
    <row r="53" spans="1:33" ht="105" x14ac:dyDescent="0.25">
      <c r="A53" s="15"/>
      <c r="B53" s="85" t="s">
        <v>80</v>
      </c>
      <c r="C53" s="88" t="s">
        <v>341</v>
      </c>
      <c r="D53" s="87" t="s">
        <v>25</v>
      </c>
      <c r="E53" s="88" t="s">
        <v>350</v>
      </c>
      <c r="F53" s="324"/>
      <c r="G53" s="324"/>
      <c r="H53" s="89">
        <v>18</v>
      </c>
      <c r="I53" s="324"/>
      <c r="J53" s="88" t="s">
        <v>351</v>
      </c>
      <c r="K53" s="324" t="s">
        <v>311</v>
      </c>
      <c r="L53" s="92">
        <v>2</v>
      </c>
      <c r="M53" s="91">
        <v>222.2</v>
      </c>
      <c r="N53" s="93">
        <v>444.4</v>
      </c>
      <c r="O53" s="327"/>
      <c r="P53" s="328" t="e">
        <v>#VALUE!</v>
      </c>
      <c r="Q53" s="329" t="e">
        <f t="shared" ref="Q53:Q67" si="8">IF(J53="PROV SUM",N53,L53*P53)</f>
        <v>#VALUE!</v>
      </c>
      <c r="R53" s="287">
        <v>0</v>
      </c>
      <c r="S53" s="287">
        <v>196.98029999999997</v>
      </c>
      <c r="T53" s="329">
        <f t="shared" ref="T53:T67" si="9">IF(J53="SC024",N53,IF(ISERROR(S53),"",IF(J53="PROV SUM",N53,L53*S53)))</f>
        <v>393.96059999999994</v>
      </c>
      <c r="U53" s="111"/>
      <c r="V53" s="324" t="s">
        <v>311</v>
      </c>
      <c r="W53" s="92">
        <v>2</v>
      </c>
      <c r="X53" s="91">
        <v>196.98029999999997</v>
      </c>
      <c r="Y53" s="328">
        <f t="shared" si="0"/>
        <v>393.96059999999994</v>
      </c>
      <c r="Z53" s="18"/>
      <c r="AA53" s="336">
        <v>0</v>
      </c>
      <c r="AB53" s="337">
        <f t="shared" ref="AB53:AB67" si="10">Y53*AA53</f>
        <v>0</v>
      </c>
      <c r="AC53" s="338">
        <v>0</v>
      </c>
      <c r="AD53" s="339">
        <f t="shared" ref="AD53:AD67" si="11">Y53*AC53</f>
        <v>0</v>
      </c>
      <c r="AE53" s="340">
        <f t="shared" si="3"/>
        <v>0</v>
      </c>
    </row>
    <row r="54" spans="1:33" ht="105" x14ac:dyDescent="0.25">
      <c r="A54" s="15"/>
      <c r="B54" s="85" t="s">
        <v>80</v>
      </c>
      <c r="C54" s="88" t="s">
        <v>341</v>
      </c>
      <c r="D54" s="87" t="s">
        <v>25</v>
      </c>
      <c r="E54" s="88" t="s">
        <v>356</v>
      </c>
      <c r="F54" s="350"/>
      <c r="G54" s="350"/>
      <c r="H54" s="89">
        <v>27</v>
      </c>
      <c r="I54" s="350"/>
      <c r="J54" s="88" t="s">
        <v>357</v>
      </c>
      <c r="K54" s="90" t="s">
        <v>311</v>
      </c>
      <c r="L54" s="92">
        <v>1</v>
      </c>
      <c r="M54" s="91">
        <v>22.53</v>
      </c>
      <c r="N54" s="93">
        <v>22.53</v>
      </c>
      <c r="O54" s="327"/>
      <c r="P54" s="328" t="e">
        <v>#VALUE!</v>
      </c>
      <c r="Q54" s="329" t="e">
        <f t="shared" si="8"/>
        <v>#VALUE!</v>
      </c>
      <c r="R54" s="287">
        <v>0</v>
      </c>
      <c r="S54" s="287">
        <v>19.150500000000001</v>
      </c>
      <c r="T54" s="329">
        <f t="shared" si="9"/>
        <v>19.150500000000001</v>
      </c>
      <c r="U54" s="111"/>
      <c r="V54" s="90" t="s">
        <v>311</v>
      </c>
      <c r="W54" s="92">
        <v>1</v>
      </c>
      <c r="X54" s="91">
        <v>19.150500000000001</v>
      </c>
      <c r="Y54" s="328">
        <f t="shared" si="0"/>
        <v>19.150500000000001</v>
      </c>
      <c r="Z54" s="18"/>
      <c r="AA54" s="336">
        <v>0</v>
      </c>
      <c r="AB54" s="337">
        <f t="shared" si="10"/>
        <v>0</v>
      </c>
      <c r="AC54" s="338">
        <v>0</v>
      </c>
      <c r="AD54" s="339">
        <f t="shared" si="11"/>
        <v>0</v>
      </c>
      <c r="AE54" s="340">
        <f t="shared" si="3"/>
        <v>0</v>
      </c>
    </row>
    <row r="55" spans="1:33" ht="120" x14ac:dyDescent="0.25">
      <c r="A55" s="15"/>
      <c r="B55" s="85" t="s">
        <v>80</v>
      </c>
      <c r="C55" s="88" t="s">
        <v>341</v>
      </c>
      <c r="D55" s="87" t="s">
        <v>25</v>
      </c>
      <c r="E55" s="88" t="s">
        <v>358</v>
      </c>
      <c r="F55" s="350"/>
      <c r="G55" s="350"/>
      <c r="H55" s="89">
        <v>41</v>
      </c>
      <c r="I55" s="350"/>
      <c r="J55" s="88" t="s">
        <v>359</v>
      </c>
      <c r="K55" s="90" t="s">
        <v>311</v>
      </c>
      <c r="L55" s="92">
        <v>1</v>
      </c>
      <c r="M55" s="91">
        <v>29.34</v>
      </c>
      <c r="N55" s="93">
        <v>29.34</v>
      </c>
      <c r="O55" s="327"/>
      <c r="P55" s="328" t="e">
        <v>#VALUE!</v>
      </c>
      <c r="Q55" s="329" t="e">
        <f t="shared" si="8"/>
        <v>#VALUE!</v>
      </c>
      <c r="R55" s="287">
        <v>0</v>
      </c>
      <c r="S55" s="287">
        <v>24.939</v>
      </c>
      <c r="T55" s="329">
        <f t="shared" si="9"/>
        <v>24.939</v>
      </c>
      <c r="U55" s="111"/>
      <c r="V55" s="90" t="s">
        <v>311</v>
      </c>
      <c r="W55" s="92">
        <v>1</v>
      </c>
      <c r="X55" s="91">
        <v>24.939</v>
      </c>
      <c r="Y55" s="328">
        <f t="shared" si="0"/>
        <v>24.939</v>
      </c>
      <c r="Z55" s="18"/>
      <c r="AA55" s="336">
        <v>0</v>
      </c>
      <c r="AB55" s="337">
        <f t="shared" si="10"/>
        <v>0</v>
      </c>
      <c r="AC55" s="338">
        <v>0</v>
      </c>
      <c r="AD55" s="339">
        <f t="shared" si="11"/>
        <v>0</v>
      </c>
      <c r="AE55" s="340">
        <f t="shared" si="3"/>
        <v>0</v>
      </c>
    </row>
    <row r="56" spans="1:33" ht="105" x14ac:dyDescent="0.25">
      <c r="A56" s="15"/>
      <c r="B56" s="85" t="s">
        <v>80</v>
      </c>
      <c r="C56" s="88" t="s">
        <v>341</v>
      </c>
      <c r="D56" s="87" t="s">
        <v>25</v>
      </c>
      <c r="E56" s="88" t="s">
        <v>360</v>
      </c>
      <c r="F56" s="350"/>
      <c r="G56" s="350"/>
      <c r="H56" s="89">
        <v>43</v>
      </c>
      <c r="I56" s="350"/>
      <c r="J56" s="88" t="s">
        <v>361</v>
      </c>
      <c r="K56" s="90" t="s">
        <v>311</v>
      </c>
      <c r="L56" s="92">
        <v>1</v>
      </c>
      <c r="M56" s="91">
        <v>20.399999999999999</v>
      </c>
      <c r="N56" s="93">
        <v>20.399999999999999</v>
      </c>
      <c r="O56" s="327"/>
      <c r="P56" s="328" t="e">
        <v>#VALUE!</v>
      </c>
      <c r="Q56" s="329" t="e">
        <f t="shared" si="8"/>
        <v>#VALUE!</v>
      </c>
      <c r="R56" s="287">
        <v>0</v>
      </c>
      <c r="S56" s="287">
        <v>17.34</v>
      </c>
      <c r="T56" s="329">
        <f t="shared" si="9"/>
        <v>17.34</v>
      </c>
      <c r="U56" s="111"/>
      <c r="V56" s="90" t="s">
        <v>311</v>
      </c>
      <c r="W56" s="92">
        <v>1</v>
      </c>
      <c r="X56" s="91">
        <v>17.34</v>
      </c>
      <c r="Y56" s="328">
        <f t="shared" si="0"/>
        <v>17.34</v>
      </c>
      <c r="Z56" s="18"/>
      <c r="AA56" s="336">
        <v>0</v>
      </c>
      <c r="AB56" s="337">
        <f t="shared" si="10"/>
        <v>0</v>
      </c>
      <c r="AC56" s="338">
        <v>0</v>
      </c>
      <c r="AD56" s="339">
        <f t="shared" si="11"/>
        <v>0</v>
      </c>
      <c r="AE56" s="340">
        <f t="shared" si="3"/>
        <v>0</v>
      </c>
    </row>
    <row r="57" spans="1:33" ht="105" x14ac:dyDescent="0.25">
      <c r="A57" s="15"/>
      <c r="B57" s="85" t="s">
        <v>80</v>
      </c>
      <c r="C57" s="88" t="s">
        <v>341</v>
      </c>
      <c r="D57" s="87" t="s">
        <v>25</v>
      </c>
      <c r="E57" s="88" t="s">
        <v>362</v>
      </c>
      <c r="F57" s="350"/>
      <c r="G57" s="350"/>
      <c r="H57" s="89">
        <v>44</v>
      </c>
      <c r="I57" s="350"/>
      <c r="J57" s="88" t="s">
        <v>363</v>
      </c>
      <c r="K57" s="90" t="s">
        <v>311</v>
      </c>
      <c r="L57" s="92">
        <v>1</v>
      </c>
      <c r="M57" s="91">
        <v>35.86</v>
      </c>
      <c r="N57" s="93">
        <v>35.86</v>
      </c>
      <c r="O57" s="327"/>
      <c r="P57" s="328" t="e">
        <v>#VALUE!</v>
      </c>
      <c r="Q57" s="329" t="e">
        <f t="shared" si="8"/>
        <v>#VALUE!</v>
      </c>
      <c r="R57" s="287">
        <v>0</v>
      </c>
      <c r="S57" s="287">
        <v>30.480999999999998</v>
      </c>
      <c r="T57" s="329">
        <f t="shared" si="9"/>
        <v>30.480999999999998</v>
      </c>
      <c r="U57" s="111"/>
      <c r="V57" s="90" t="s">
        <v>311</v>
      </c>
      <c r="W57" s="92">
        <v>1</v>
      </c>
      <c r="X57" s="91">
        <v>30.480999999999998</v>
      </c>
      <c r="Y57" s="328">
        <f t="shared" si="0"/>
        <v>30.480999999999998</v>
      </c>
      <c r="Z57" s="18"/>
      <c r="AA57" s="336">
        <v>0</v>
      </c>
      <c r="AB57" s="337">
        <f t="shared" si="10"/>
        <v>0</v>
      </c>
      <c r="AC57" s="338">
        <v>0</v>
      </c>
      <c r="AD57" s="339">
        <f t="shared" si="11"/>
        <v>0</v>
      </c>
      <c r="AE57" s="340">
        <f t="shared" si="3"/>
        <v>0</v>
      </c>
    </row>
    <row r="58" spans="1:33" ht="45" x14ac:dyDescent="0.25">
      <c r="A58" s="15"/>
      <c r="B58" s="85" t="s">
        <v>80</v>
      </c>
      <c r="C58" s="88" t="s">
        <v>341</v>
      </c>
      <c r="D58" s="87" t="s">
        <v>25</v>
      </c>
      <c r="E58" s="88" t="s">
        <v>352</v>
      </c>
      <c r="F58" s="350"/>
      <c r="G58" s="350"/>
      <c r="H58" s="89">
        <v>104</v>
      </c>
      <c r="I58" s="350"/>
      <c r="J58" s="88" t="s">
        <v>353</v>
      </c>
      <c r="K58" s="90" t="s">
        <v>311</v>
      </c>
      <c r="L58" s="92">
        <v>2</v>
      </c>
      <c r="M58" s="91">
        <v>3.44</v>
      </c>
      <c r="N58" s="93">
        <v>6.88</v>
      </c>
      <c r="O58" s="327"/>
      <c r="P58" s="328" t="e">
        <v>#VALUE!</v>
      </c>
      <c r="Q58" s="329" t="e">
        <f t="shared" si="8"/>
        <v>#VALUE!</v>
      </c>
      <c r="R58" s="287">
        <v>0</v>
      </c>
      <c r="S58" s="287">
        <v>3.0495599999999996</v>
      </c>
      <c r="T58" s="329">
        <f t="shared" si="9"/>
        <v>6.0991199999999992</v>
      </c>
      <c r="U58" s="111"/>
      <c r="V58" s="90" t="s">
        <v>311</v>
      </c>
      <c r="W58" s="92">
        <v>2</v>
      </c>
      <c r="X58" s="91">
        <v>3.0495599999999996</v>
      </c>
      <c r="Y58" s="328">
        <f t="shared" si="0"/>
        <v>6.0991199999999992</v>
      </c>
      <c r="Z58" s="18"/>
      <c r="AA58" s="336">
        <v>0</v>
      </c>
      <c r="AB58" s="337">
        <f t="shared" si="10"/>
        <v>0</v>
      </c>
      <c r="AC58" s="338">
        <v>0</v>
      </c>
      <c r="AD58" s="339">
        <f t="shared" si="11"/>
        <v>0</v>
      </c>
      <c r="AE58" s="340">
        <f t="shared" si="3"/>
        <v>0</v>
      </c>
    </row>
    <row r="59" spans="1:33" ht="15.75" x14ac:dyDescent="0.25">
      <c r="A59" s="15"/>
      <c r="B59" s="85" t="s">
        <v>80</v>
      </c>
      <c r="C59" s="88" t="s">
        <v>341</v>
      </c>
      <c r="D59" s="87" t="s">
        <v>25</v>
      </c>
      <c r="E59" s="88"/>
      <c r="F59" s="350"/>
      <c r="G59" s="350"/>
      <c r="H59" s="89">
        <v>115</v>
      </c>
      <c r="I59" s="350"/>
      <c r="J59" s="88" t="s">
        <v>367</v>
      </c>
      <c r="K59" s="90" t="s">
        <v>311</v>
      </c>
      <c r="L59" s="92">
        <v>2</v>
      </c>
      <c r="M59" s="91">
        <v>70.11</v>
      </c>
      <c r="N59" s="93">
        <v>140.22</v>
      </c>
      <c r="O59" s="327"/>
      <c r="P59" s="328" t="e">
        <v>#VALUE!</v>
      </c>
      <c r="Q59" s="329" t="e">
        <f t="shared" si="8"/>
        <v>#VALUE!</v>
      </c>
      <c r="R59" s="287">
        <v>0</v>
      </c>
      <c r="S59" s="287">
        <v>56.088000000000001</v>
      </c>
      <c r="T59" s="329">
        <f t="shared" si="9"/>
        <v>112.176</v>
      </c>
      <c r="U59" s="111"/>
      <c r="V59" s="90" t="s">
        <v>311</v>
      </c>
      <c r="W59" s="92">
        <v>2</v>
      </c>
      <c r="X59" s="91">
        <v>56.088000000000001</v>
      </c>
      <c r="Y59" s="328">
        <f t="shared" si="0"/>
        <v>112.176</v>
      </c>
      <c r="Z59" s="18"/>
      <c r="AA59" s="336">
        <v>0</v>
      </c>
      <c r="AB59" s="337">
        <f t="shared" si="10"/>
        <v>0</v>
      </c>
      <c r="AC59" s="338">
        <v>0</v>
      </c>
      <c r="AD59" s="339">
        <f t="shared" si="11"/>
        <v>0</v>
      </c>
      <c r="AE59" s="340">
        <f t="shared" si="3"/>
        <v>0</v>
      </c>
    </row>
    <row r="60" spans="1:33" ht="45.75" x14ac:dyDescent="0.25">
      <c r="A60" s="15"/>
      <c r="B60" s="85" t="s">
        <v>80</v>
      </c>
      <c r="C60" s="88" t="s">
        <v>341</v>
      </c>
      <c r="D60" s="87" t="s">
        <v>25</v>
      </c>
      <c r="E60" s="94" t="s">
        <v>354</v>
      </c>
      <c r="F60" s="350"/>
      <c r="G60" s="350"/>
      <c r="H60" s="89">
        <v>175</v>
      </c>
      <c r="I60" s="350"/>
      <c r="J60" s="95" t="s">
        <v>355</v>
      </c>
      <c r="K60" s="90" t="s">
        <v>311</v>
      </c>
      <c r="L60" s="92">
        <v>2</v>
      </c>
      <c r="M60" s="91">
        <v>9.81</v>
      </c>
      <c r="N60" s="93">
        <v>19.62</v>
      </c>
      <c r="O60" s="327"/>
      <c r="P60" s="328" t="e">
        <v>#VALUE!</v>
      </c>
      <c r="Q60" s="329" t="e">
        <f t="shared" si="8"/>
        <v>#VALUE!</v>
      </c>
      <c r="R60" s="287">
        <v>0</v>
      </c>
      <c r="S60" s="287">
        <v>8.6965649999999997</v>
      </c>
      <c r="T60" s="329">
        <f t="shared" si="9"/>
        <v>17.393129999999999</v>
      </c>
      <c r="U60" s="111"/>
      <c r="V60" s="90" t="s">
        <v>311</v>
      </c>
      <c r="W60" s="92">
        <v>2</v>
      </c>
      <c r="X60" s="91">
        <v>8.6965649999999997</v>
      </c>
      <c r="Y60" s="328">
        <f t="shared" si="0"/>
        <v>17.393129999999999</v>
      </c>
      <c r="Z60" s="18"/>
      <c r="AA60" s="336">
        <v>0</v>
      </c>
      <c r="AB60" s="337">
        <f t="shared" si="10"/>
        <v>0</v>
      </c>
      <c r="AC60" s="338">
        <v>0</v>
      </c>
      <c r="AD60" s="339">
        <f t="shared" si="11"/>
        <v>0</v>
      </c>
      <c r="AE60" s="340">
        <f t="shared" si="3"/>
        <v>0</v>
      </c>
    </row>
    <row r="61" spans="1:33" ht="75.75" x14ac:dyDescent="0.25">
      <c r="A61" s="21"/>
      <c r="B61" s="85" t="s">
        <v>80</v>
      </c>
      <c r="C61" s="88" t="s">
        <v>341</v>
      </c>
      <c r="D61" s="87" t="s">
        <v>25</v>
      </c>
      <c r="E61" s="94" t="s">
        <v>342</v>
      </c>
      <c r="F61" s="324"/>
      <c r="G61" s="324"/>
      <c r="H61" s="89">
        <v>180</v>
      </c>
      <c r="I61" s="324"/>
      <c r="J61" s="95" t="s">
        <v>343</v>
      </c>
      <c r="K61" s="90" t="s">
        <v>311</v>
      </c>
      <c r="L61" s="92">
        <v>1</v>
      </c>
      <c r="M61" s="91">
        <v>62.11</v>
      </c>
      <c r="N61" s="93">
        <v>62.11</v>
      </c>
      <c r="O61" s="327"/>
      <c r="P61" s="328" t="e">
        <v>#VALUE!</v>
      </c>
      <c r="Q61" s="329" t="e">
        <f t="shared" si="8"/>
        <v>#VALUE!</v>
      </c>
      <c r="R61" s="287">
        <v>0</v>
      </c>
      <c r="S61" s="287">
        <v>55.060514999999995</v>
      </c>
      <c r="T61" s="329">
        <f t="shared" si="9"/>
        <v>55.060514999999995</v>
      </c>
      <c r="U61" s="111"/>
      <c r="V61" s="90" t="s">
        <v>311</v>
      </c>
      <c r="W61" s="92">
        <v>1</v>
      </c>
      <c r="X61" s="91">
        <v>55.060514999999995</v>
      </c>
      <c r="Y61" s="328">
        <f t="shared" si="0"/>
        <v>55.060514999999995</v>
      </c>
      <c r="Z61" s="18"/>
      <c r="AA61" s="336">
        <v>0</v>
      </c>
      <c r="AB61" s="337">
        <f t="shared" si="10"/>
        <v>0</v>
      </c>
      <c r="AC61" s="338">
        <v>0</v>
      </c>
      <c r="AD61" s="339">
        <f t="shared" si="11"/>
        <v>0</v>
      </c>
      <c r="AE61" s="340">
        <f t="shared" si="3"/>
        <v>0</v>
      </c>
    </row>
    <row r="62" spans="1:33" ht="90.75" x14ac:dyDescent="0.25">
      <c r="A62" s="21"/>
      <c r="B62" s="85" t="s">
        <v>80</v>
      </c>
      <c r="C62" s="88" t="s">
        <v>341</v>
      </c>
      <c r="D62" s="87" t="s">
        <v>25</v>
      </c>
      <c r="E62" s="94" t="s">
        <v>370</v>
      </c>
      <c r="F62" s="324"/>
      <c r="G62" s="324"/>
      <c r="H62" s="89">
        <v>186</v>
      </c>
      <c r="I62" s="324"/>
      <c r="J62" s="96" t="s">
        <v>371</v>
      </c>
      <c r="K62" s="90" t="s">
        <v>311</v>
      </c>
      <c r="L62" s="92">
        <v>1</v>
      </c>
      <c r="M62" s="91">
        <v>86.88</v>
      </c>
      <c r="N62" s="93">
        <v>86.88</v>
      </c>
      <c r="O62" s="327"/>
      <c r="P62" s="328" t="e">
        <v>#VALUE!</v>
      </c>
      <c r="Q62" s="329" t="e">
        <f t="shared" si="8"/>
        <v>#VALUE!</v>
      </c>
      <c r="R62" s="287">
        <v>0</v>
      </c>
      <c r="S62" s="287">
        <v>69.504000000000005</v>
      </c>
      <c r="T62" s="329">
        <f t="shared" si="9"/>
        <v>69.504000000000005</v>
      </c>
      <c r="U62" s="111"/>
      <c r="V62" s="90" t="s">
        <v>311</v>
      </c>
      <c r="W62" s="92">
        <v>1</v>
      </c>
      <c r="X62" s="91">
        <v>69.504000000000005</v>
      </c>
      <c r="Y62" s="328">
        <f t="shared" si="0"/>
        <v>69.504000000000005</v>
      </c>
      <c r="Z62" s="18"/>
      <c r="AA62" s="336">
        <v>0</v>
      </c>
      <c r="AB62" s="337">
        <f t="shared" si="10"/>
        <v>0</v>
      </c>
      <c r="AC62" s="338">
        <v>0</v>
      </c>
      <c r="AD62" s="339">
        <f t="shared" si="11"/>
        <v>0</v>
      </c>
      <c r="AE62" s="340">
        <f t="shared" si="3"/>
        <v>0</v>
      </c>
    </row>
    <row r="63" spans="1:33" ht="15.75" x14ac:dyDescent="0.25">
      <c r="A63" s="21"/>
      <c r="B63" s="85" t="s">
        <v>80</v>
      </c>
      <c r="C63" s="88" t="s">
        <v>341</v>
      </c>
      <c r="D63" s="87" t="s">
        <v>25</v>
      </c>
      <c r="E63" s="97" t="s">
        <v>424</v>
      </c>
      <c r="F63" s="324"/>
      <c r="G63" s="324"/>
      <c r="H63" s="89">
        <v>190</v>
      </c>
      <c r="I63" s="324"/>
      <c r="J63" s="98" t="s">
        <v>379</v>
      </c>
      <c r="K63" s="90" t="s">
        <v>311</v>
      </c>
      <c r="L63" s="92">
        <v>1</v>
      </c>
      <c r="M63" s="99">
        <v>1500</v>
      </c>
      <c r="N63" s="93">
        <v>1500</v>
      </c>
      <c r="O63" s="327"/>
      <c r="P63" s="328" t="e">
        <v>#VALUE!</v>
      </c>
      <c r="Q63" s="329">
        <f t="shared" si="8"/>
        <v>1500</v>
      </c>
      <c r="R63" s="287" t="s">
        <v>381</v>
      </c>
      <c r="S63" s="287" t="s">
        <v>381</v>
      </c>
      <c r="T63" s="329">
        <f t="shared" si="9"/>
        <v>1500</v>
      </c>
      <c r="U63" s="111"/>
      <c r="V63" s="90" t="s">
        <v>311</v>
      </c>
      <c r="W63" s="92">
        <v>1</v>
      </c>
      <c r="X63" s="99" t="s">
        <v>381</v>
      </c>
      <c r="Y63" s="328">
        <v>1500</v>
      </c>
      <c r="Z63" s="18"/>
      <c r="AA63" s="336">
        <v>0</v>
      </c>
      <c r="AB63" s="337">
        <f t="shared" si="10"/>
        <v>0</v>
      </c>
      <c r="AC63" s="338">
        <v>0</v>
      </c>
      <c r="AD63" s="339">
        <f>Y63*AC63</f>
        <v>0</v>
      </c>
      <c r="AE63" s="340">
        <f t="shared" si="3"/>
        <v>0</v>
      </c>
    </row>
    <row r="64" spans="1:33" ht="26.25" x14ac:dyDescent="0.25">
      <c r="A64" s="21"/>
      <c r="B64" s="85" t="s">
        <v>80</v>
      </c>
      <c r="C64" s="88" t="s">
        <v>341</v>
      </c>
      <c r="D64" s="87" t="s">
        <v>25</v>
      </c>
      <c r="E64" s="100" t="s">
        <v>425</v>
      </c>
      <c r="F64" s="324"/>
      <c r="G64" s="324"/>
      <c r="H64" s="89">
        <v>191</v>
      </c>
      <c r="I64" s="324"/>
      <c r="J64" s="98" t="s">
        <v>379</v>
      </c>
      <c r="K64" s="90" t="s">
        <v>311</v>
      </c>
      <c r="L64" s="92">
        <v>1</v>
      </c>
      <c r="M64" s="99">
        <v>100</v>
      </c>
      <c r="N64" s="93">
        <v>100</v>
      </c>
      <c r="O64" s="327"/>
      <c r="P64" s="328" t="e">
        <v>#VALUE!</v>
      </c>
      <c r="Q64" s="329">
        <f t="shared" si="8"/>
        <v>100</v>
      </c>
      <c r="R64" s="287" t="s">
        <v>381</v>
      </c>
      <c r="S64" s="287" t="s">
        <v>381</v>
      </c>
      <c r="T64" s="329">
        <f t="shared" si="9"/>
        <v>100</v>
      </c>
      <c r="U64" s="111"/>
      <c r="V64" s="90" t="s">
        <v>311</v>
      </c>
      <c r="W64" s="92">
        <v>1</v>
      </c>
      <c r="X64" s="99" t="s">
        <v>381</v>
      </c>
      <c r="Y64" s="328">
        <v>100</v>
      </c>
      <c r="Z64" s="18"/>
      <c r="AA64" s="336">
        <v>0</v>
      </c>
      <c r="AB64" s="337">
        <f t="shared" si="10"/>
        <v>0</v>
      </c>
      <c r="AC64" s="338">
        <v>0</v>
      </c>
      <c r="AD64" s="339">
        <f t="shared" si="11"/>
        <v>0</v>
      </c>
      <c r="AE64" s="340">
        <f t="shared" si="3"/>
        <v>0</v>
      </c>
    </row>
    <row r="65" spans="1:32" ht="15.75" x14ac:dyDescent="0.25">
      <c r="A65" s="21"/>
      <c r="B65" s="85" t="s">
        <v>80</v>
      </c>
      <c r="C65" s="88" t="s">
        <v>341</v>
      </c>
      <c r="D65" s="87" t="s">
        <v>25</v>
      </c>
      <c r="E65" s="100" t="s">
        <v>426</v>
      </c>
      <c r="F65" s="324"/>
      <c r="G65" s="324"/>
      <c r="H65" s="89">
        <v>192</v>
      </c>
      <c r="I65" s="324"/>
      <c r="J65" s="98" t="s">
        <v>379</v>
      </c>
      <c r="K65" s="90" t="s">
        <v>311</v>
      </c>
      <c r="L65" s="92">
        <v>1</v>
      </c>
      <c r="M65" s="99">
        <v>100</v>
      </c>
      <c r="N65" s="93">
        <v>100</v>
      </c>
      <c r="O65" s="327"/>
      <c r="P65" s="328" t="e">
        <v>#VALUE!</v>
      </c>
      <c r="Q65" s="329">
        <f t="shared" si="8"/>
        <v>100</v>
      </c>
      <c r="R65" s="287" t="s">
        <v>381</v>
      </c>
      <c r="S65" s="287" t="s">
        <v>381</v>
      </c>
      <c r="T65" s="329">
        <f t="shared" si="9"/>
        <v>100</v>
      </c>
      <c r="U65" s="111"/>
      <c r="V65" s="90" t="s">
        <v>311</v>
      </c>
      <c r="W65" s="92">
        <v>1</v>
      </c>
      <c r="X65" s="99" t="s">
        <v>381</v>
      </c>
      <c r="Y65" s="328">
        <v>100</v>
      </c>
      <c r="Z65" s="18"/>
      <c r="AA65" s="336">
        <v>0</v>
      </c>
      <c r="AB65" s="337">
        <f t="shared" si="10"/>
        <v>0</v>
      </c>
      <c r="AC65" s="338">
        <v>0</v>
      </c>
      <c r="AD65" s="339">
        <f t="shared" si="11"/>
        <v>0</v>
      </c>
      <c r="AE65" s="340">
        <f t="shared" si="3"/>
        <v>0</v>
      </c>
    </row>
    <row r="66" spans="1:32" ht="15.75" x14ac:dyDescent="0.25">
      <c r="A66" s="21"/>
      <c r="B66" s="85" t="s">
        <v>80</v>
      </c>
      <c r="C66" s="88" t="s">
        <v>341</v>
      </c>
      <c r="D66" s="87" t="s">
        <v>25</v>
      </c>
      <c r="E66" s="100" t="s">
        <v>427</v>
      </c>
      <c r="F66" s="324"/>
      <c r="G66" s="324"/>
      <c r="H66" s="89">
        <v>193</v>
      </c>
      <c r="I66" s="324"/>
      <c r="J66" s="98" t="s">
        <v>379</v>
      </c>
      <c r="K66" s="90" t="s">
        <v>311</v>
      </c>
      <c r="L66" s="92">
        <v>1</v>
      </c>
      <c r="M66" s="99">
        <v>100</v>
      </c>
      <c r="N66" s="93">
        <v>100</v>
      </c>
      <c r="O66" s="327"/>
      <c r="P66" s="328" t="e">
        <v>#VALUE!</v>
      </c>
      <c r="Q66" s="329">
        <f t="shared" si="8"/>
        <v>100</v>
      </c>
      <c r="R66" s="287" t="s">
        <v>381</v>
      </c>
      <c r="S66" s="287" t="s">
        <v>381</v>
      </c>
      <c r="T66" s="329">
        <f t="shared" si="9"/>
        <v>100</v>
      </c>
      <c r="U66" s="111"/>
      <c r="V66" s="90" t="s">
        <v>311</v>
      </c>
      <c r="W66" s="92">
        <v>1</v>
      </c>
      <c r="X66" s="99" t="s">
        <v>381</v>
      </c>
      <c r="Y66" s="328">
        <v>100</v>
      </c>
      <c r="Z66" s="18"/>
      <c r="AA66" s="336">
        <v>0</v>
      </c>
      <c r="AB66" s="337">
        <f t="shared" si="10"/>
        <v>0</v>
      </c>
      <c r="AC66" s="338">
        <v>0</v>
      </c>
      <c r="AD66" s="339">
        <f t="shared" si="11"/>
        <v>0</v>
      </c>
      <c r="AE66" s="340">
        <f t="shared" si="3"/>
        <v>0</v>
      </c>
    </row>
    <row r="67" spans="1:32" ht="15.75" x14ac:dyDescent="0.25">
      <c r="A67" s="21"/>
      <c r="B67" s="85" t="s">
        <v>80</v>
      </c>
      <c r="C67" s="88" t="s">
        <v>341</v>
      </c>
      <c r="D67" s="87" t="s">
        <v>25</v>
      </c>
      <c r="E67" s="100" t="s">
        <v>428</v>
      </c>
      <c r="F67" s="324"/>
      <c r="G67" s="324"/>
      <c r="H67" s="89">
        <v>194</v>
      </c>
      <c r="I67" s="324"/>
      <c r="J67" s="98" t="s">
        <v>379</v>
      </c>
      <c r="K67" s="90" t="s">
        <v>311</v>
      </c>
      <c r="L67" s="92">
        <v>1</v>
      </c>
      <c r="M67" s="99">
        <v>350</v>
      </c>
      <c r="N67" s="93">
        <v>350</v>
      </c>
      <c r="O67" s="327"/>
      <c r="P67" s="328" t="e">
        <v>#VALUE!</v>
      </c>
      <c r="Q67" s="329">
        <f t="shared" si="8"/>
        <v>350</v>
      </c>
      <c r="R67" s="287" t="s">
        <v>381</v>
      </c>
      <c r="S67" s="287" t="s">
        <v>381</v>
      </c>
      <c r="T67" s="329">
        <f t="shared" si="9"/>
        <v>350</v>
      </c>
      <c r="U67" s="111"/>
      <c r="V67" s="90" t="s">
        <v>311</v>
      </c>
      <c r="W67" s="92">
        <v>1</v>
      </c>
      <c r="X67" s="99" t="s">
        <v>381</v>
      </c>
      <c r="Y67" s="328">
        <v>350</v>
      </c>
      <c r="Z67" s="18"/>
      <c r="AA67" s="336">
        <v>0</v>
      </c>
      <c r="AB67" s="337">
        <f t="shared" si="10"/>
        <v>0</v>
      </c>
      <c r="AC67" s="338">
        <v>0</v>
      </c>
      <c r="AD67" s="339">
        <f t="shared" si="11"/>
        <v>0</v>
      </c>
      <c r="AE67" s="340">
        <f t="shared" si="3"/>
        <v>0</v>
      </c>
    </row>
    <row r="68" spans="1:32" ht="88.35" customHeight="1" x14ac:dyDescent="0.25">
      <c r="A68" s="21"/>
      <c r="B68" s="85" t="s">
        <v>80</v>
      </c>
      <c r="C68" s="88" t="s">
        <v>164</v>
      </c>
      <c r="D68" s="87" t="s">
        <v>25</v>
      </c>
      <c r="E68" s="100" t="s">
        <v>169</v>
      </c>
      <c r="F68" s="324"/>
      <c r="G68" s="324"/>
      <c r="H68" s="89"/>
      <c r="I68" s="324"/>
      <c r="J68" s="98"/>
      <c r="K68" s="90"/>
      <c r="L68" s="92"/>
      <c r="M68" s="99"/>
      <c r="N68" s="93"/>
      <c r="O68" s="327"/>
      <c r="P68" s="328"/>
      <c r="Q68" s="329"/>
      <c r="R68" s="287"/>
      <c r="S68" s="287"/>
      <c r="T68" s="329"/>
      <c r="U68" s="111"/>
      <c r="V68" s="90" t="s">
        <v>652</v>
      </c>
      <c r="W68" s="92">
        <v>3</v>
      </c>
      <c r="X68" s="99">
        <v>25.75</v>
      </c>
      <c r="Y68" s="328">
        <f t="shared" ref="Y68:Y74" si="12">W68*X68</f>
        <v>77.25</v>
      </c>
      <c r="Z68" s="18"/>
      <c r="AA68" s="336">
        <v>1</v>
      </c>
      <c r="AB68" s="337">
        <f t="shared" ref="AB68:AB74" si="13">Y68*AA68</f>
        <v>77.25</v>
      </c>
      <c r="AC68" s="338">
        <v>1</v>
      </c>
      <c r="AD68" s="339">
        <f t="shared" ref="AD68:AD74" si="14">Y68*AC68</f>
        <v>77.25</v>
      </c>
      <c r="AE68" s="340">
        <f t="shared" ref="AE68:AE74" si="15">AB68-AD68</f>
        <v>0</v>
      </c>
    </row>
    <row r="69" spans="1:32" ht="15.75" x14ac:dyDescent="0.25">
      <c r="A69" s="21"/>
      <c r="B69" s="85" t="s">
        <v>80</v>
      </c>
      <c r="C69" s="88" t="s">
        <v>189</v>
      </c>
      <c r="D69" s="87" t="s">
        <v>25</v>
      </c>
      <c r="E69" s="100" t="s">
        <v>734</v>
      </c>
      <c r="F69" s="324"/>
      <c r="G69" s="324"/>
      <c r="H69" s="89"/>
      <c r="I69" s="324"/>
      <c r="J69" s="98"/>
      <c r="K69" s="90"/>
      <c r="L69" s="92"/>
      <c r="M69" s="99"/>
      <c r="N69" s="93"/>
      <c r="O69" s="327"/>
      <c r="P69" s="328"/>
      <c r="Q69" s="329"/>
      <c r="R69" s="287"/>
      <c r="S69" s="287"/>
      <c r="T69" s="329"/>
      <c r="U69" s="111"/>
      <c r="V69" s="90" t="s">
        <v>311</v>
      </c>
      <c r="W69" s="92">
        <v>1</v>
      </c>
      <c r="X69" s="99">
        <v>500</v>
      </c>
      <c r="Y69" s="328">
        <f t="shared" si="12"/>
        <v>500</v>
      </c>
      <c r="Z69" s="18"/>
      <c r="AA69" s="336">
        <v>0</v>
      </c>
      <c r="AB69" s="337">
        <f t="shared" si="13"/>
        <v>0</v>
      </c>
      <c r="AC69" s="338">
        <v>0</v>
      </c>
      <c r="AD69" s="339">
        <f t="shared" si="14"/>
        <v>0</v>
      </c>
      <c r="AE69" s="340">
        <f t="shared" si="15"/>
        <v>0</v>
      </c>
    </row>
    <row r="70" spans="1:32" ht="26.25" x14ac:dyDescent="0.25">
      <c r="A70" s="21"/>
      <c r="B70" s="85" t="s">
        <v>80</v>
      </c>
      <c r="C70" s="88" t="s">
        <v>164</v>
      </c>
      <c r="D70" s="87" t="s">
        <v>25</v>
      </c>
      <c r="E70" s="100" t="s">
        <v>670</v>
      </c>
      <c r="F70" s="324"/>
      <c r="G70" s="324"/>
      <c r="H70" s="89"/>
      <c r="I70" s="324"/>
      <c r="J70" s="98"/>
      <c r="K70" s="90"/>
      <c r="L70" s="92"/>
      <c r="M70" s="99"/>
      <c r="N70" s="93"/>
      <c r="O70" s="327"/>
      <c r="P70" s="328"/>
      <c r="Q70" s="329"/>
      <c r="R70" s="287"/>
      <c r="S70" s="287"/>
      <c r="T70" s="329"/>
      <c r="U70" s="111"/>
      <c r="V70" s="90" t="s">
        <v>673</v>
      </c>
      <c r="W70" s="92">
        <v>13</v>
      </c>
      <c r="X70" s="99">
        <v>143.43</v>
      </c>
      <c r="Y70" s="328">
        <f t="shared" si="12"/>
        <v>1864.5900000000001</v>
      </c>
      <c r="Z70" s="18"/>
      <c r="AA70" s="336">
        <v>1</v>
      </c>
      <c r="AB70" s="337">
        <f t="shared" si="13"/>
        <v>1864.5900000000001</v>
      </c>
      <c r="AC70" s="338">
        <v>1</v>
      </c>
      <c r="AD70" s="339">
        <f t="shared" si="14"/>
        <v>1864.5900000000001</v>
      </c>
      <c r="AE70" s="340">
        <f t="shared" si="15"/>
        <v>0</v>
      </c>
    </row>
    <row r="71" spans="1:32" ht="39" x14ac:dyDescent="0.25">
      <c r="A71" s="21"/>
      <c r="B71" s="85" t="s">
        <v>80</v>
      </c>
      <c r="C71" s="88" t="s">
        <v>164</v>
      </c>
      <c r="D71" s="87" t="s">
        <v>25</v>
      </c>
      <c r="E71" s="100" t="s">
        <v>187</v>
      </c>
      <c r="F71" s="324"/>
      <c r="G71" s="324"/>
      <c r="H71" s="89"/>
      <c r="I71" s="324"/>
      <c r="J71" s="98"/>
      <c r="K71" s="90"/>
      <c r="L71" s="92"/>
      <c r="M71" s="99"/>
      <c r="N71" s="93"/>
      <c r="O71" s="327"/>
      <c r="P71" s="328"/>
      <c r="Q71" s="329"/>
      <c r="R71" s="287"/>
      <c r="S71" s="287"/>
      <c r="T71" s="329"/>
      <c r="U71" s="111"/>
      <c r="V71" s="90" t="s">
        <v>652</v>
      </c>
      <c r="W71" s="92">
        <v>13</v>
      </c>
      <c r="X71" s="99">
        <v>6.41</v>
      </c>
      <c r="Y71" s="328">
        <f t="shared" si="12"/>
        <v>83.33</v>
      </c>
      <c r="Z71" s="18"/>
      <c r="AA71" s="336">
        <v>1</v>
      </c>
      <c r="AB71" s="337">
        <f t="shared" si="13"/>
        <v>83.33</v>
      </c>
      <c r="AC71" s="338">
        <v>1</v>
      </c>
      <c r="AD71" s="339">
        <f t="shared" si="14"/>
        <v>83.33</v>
      </c>
      <c r="AE71" s="340">
        <f t="shared" si="15"/>
        <v>0</v>
      </c>
    </row>
    <row r="72" spans="1:32" ht="15.75" x14ac:dyDescent="0.25">
      <c r="A72" s="21"/>
      <c r="B72" s="85" t="s">
        <v>80</v>
      </c>
      <c r="C72" s="88" t="s">
        <v>164</v>
      </c>
      <c r="D72" s="87" t="s">
        <v>25</v>
      </c>
      <c r="E72" s="100" t="s">
        <v>682</v>
      </c>
      <c r="F72" s="324"/>
      <c r="G72" s="324"/>
      <c r="H72" s="89"/>
      <c r="I72" s="324"/>
      <c r="J72" s="98"/>
      <c r="K72" s="90"/>
      <c r="L72" s="92"/>
      <c r="M72" s="99"/>
      <c r="N72" s="93"/>
      <c r="O72" s="327"/>
      <c r="P72" s="328"/>
      <c r="Q72" s="329"/>
      <c r="R72" s="287"/>
      <c r="S72" s="287"/>
      <c r="T72" s="329"/>
      <c r="U72" s="111"/>
      <c r="V72" s="90" t="s">
        <v>311</v>
      </c>
      <c r="W72" s="92">
        <v>3</v>
      </c>
      <c r="X72" s="99">
        <v>1500</v>
      </c>
      <c r="Y72" s="328">
        <f t="shared" si="12"/>
        <v>4500</v>
      </c>
      <c r="Z72" s="18"/>
      <c r="AA72" s="336">
        <v>0</v>
      </c>
      <c r="AB72" s="337">
        <f t="shared" si="13"/>
        <v>0</v>
      </c>
      <c r="AC72" s="338">
        <v>0</v>
      </c>
      <c r="AD72" s="339">
        <f t="shared" si="14"/>
        <v>0</v>
      </c>
      <c r="AE72" s="340">
        <f t="shared" si="15"/>
        <v>0</v>
      </c>
    </row>
    <row r="73" spans="1:32" ht="15.75" x14ac:dyDescent="0.25">
      <c r="A73" s="21"/>
      <c r="B73" s="85" t="s">
        <v>80</v>
      </c>
      <c r="C73" s="88" t="s">
        <v>24</v>
      </c>
      <c r="D73" s="87" t="s">
        <v>25</v>
      </c>
      <c r="E73" s="100" t="s">
        <v>38</v>
      </c>
      <c r="F73" s="324"/>
      <c r="G73" s="324"/>
      <c r="H73" s="89"/>
      <c r="I73" s="324"/>
      <c r="J73" s="98"/>
      <c r="K73" s="90"/>
      <c r="L73" s="92"/>
      <c r="M73" s="99"/>
      <c r="N73" s="93"/>
      <c r="O73" s="327"/>
      <c r="P73" s="328"/>
      <c r="Q73" s="329"/>
      <c r="R73" s="287"/>
      <c r="S73" s="287"/>
      <c r="T73" s="329"/>
      <c r="U73" s="111"/>
      <c r="V73" s="90" t="s">
        <v>311</v>
      </c>
      <c r="W73" s="92">
        <v>1</v>
      </c>
      <c r="X73" s="99">
        <v>1663.7</v>
      </c>
      <c r="Y73" s="328">
        <f t="shared" si="12"/>
        <v>1663.7</v>
      </c>
      <c r="Z73" s="18"/>
      <c r="AA73" s="336">
        <v>1</v>
      </c>
      <c r="AB73" s="337">
        <f t="shared" si="13"/>
        <v>1663.7</v>
      </c>
      <c r="AC73" s="338">
        <v>0</v>
      </c>
      <c r="AD73" s="339">
        <f t="shared" si="14"/>
        <v>0</v>
      </c>
      <c r="AE73" s="340">
        <f t="shared" si="15"/>
        <v>1663.7</v>
      </c>
      <c r="AF73" s="591" t="s">
        <v>793</v>
      </c>
    </row>
    <row r="74" spans="1:32" ht="15.75" x14ac:dyDescent="0.25">
      <c r="A74" s="21"/>
      <c r="B74" s="85" t="s">
        <v>80</v>
      </c>
      <c r="C74" s="88" t="s">
        <v>24</v>
      </c>
      <c r="D74" s="87" t="s">
        <v>25</v>
      </c>
      <c r="E74" s="100" t="s">
        <v>43</v>
      </c>
      <c r="F74" s="324"/>
      <c r="G74" s="324"/>
      <c r="H74" s="89"/>
      <c r="I74" s="324"/>
      <c r="J74" s="98"/>
      <c r="K74" s="90"/>
      <c r="L74" s="92"/>
      <c r="M74" s="99"/>
      <c r="N74" s="93"/>
      <c r="O74" s="327"/>
      <c r="P74" s="328"/>
      <c r="Q74" s="329"/>
      <c r="R74" s="287"/>
      <c r="S74" s="287"/>
      <c r="T74" s="329"/>
      <c r="U74" s="111"/>
      <c r="V74" s="90" t="s">
        <v>311</v>
      </c>
      <c r="W74" s="92">
        <v>1</v>
      </c>
      <c r="X74" s="99">
        <v>1069.3399999999999</v>
      </c>
      <c r="Y74" s="328">
        <f t="shared" si="12"/>
        <v>1069.3399999999999</v>
      </c>
      <c r="Z74" s="18"/>
      <c r="AA74" s="336">
        <v>1</v>
      </c>
      <c r="AB74" s="337">
        <f t="shared" si="13"/>
        <v>1069.3399999999999</v>
      </c>
      <c r="AC74" s="338">
        <v>1</v>
      </c>
      <c r="AD74" s="339">
        <f t="shared" si="14"/>
        <v>1069.3399999999999</v>
      </c>
      <c r="AE74" s="340">
        <f t="shared" si="15"/>
        <v>0</v>
      </c>
    </row>
    <row r="75" spans="1:32" s="586" customFormat="1" ht="15.75" x14ac:dyDescent="0.25">
      <c r="A75" s="21"/>
      <c r="B75" s="85"/>
      <c r="C75" s="88"/>
      <c r="D75" s="87"/>
      <c r="E75" s="686"/>
      <c r="F75" s="324"/>
      <c r="G75" s="324"/>
      <c r="H75" s="89"/>
      <c r="I75" s="324"/>
      <c r="J75" s="98"/>
      <c r="K75" s="90"/>
      <c r="L75" s="92"/>
      <c r="M75" s="99"/>
      <c r="N75" s="93"/>
      <c r="O75" s="327"/>
      <c r="P75" s="328"/>
      <c r="Q75" s="329"/>
      <c r="R75" s="287"/>
      <c r="S75" s="287"/>
      <c r="T75" s="329"/>
      <c r="U75" s="111"/>
      <c r="V75" s="90"/>
      <c r="W75" s="92"/>
      <c r="X75" s="99"/>
      <c r="Y75" s="328"/>
      <c r="Z75" s="18"/>
      <c r="AA75" s="336"/>
      <c r="AB75" s="337"/>
      <c r="AC75" s="338"/>
      <c r="AD75" s="339"/>
      <c r="AE75" s="340"/>
    </row>
    <row r="76" spans="1:32" s="586" customFormat="1" ht="15.75" x14ac:dyDescent="0.25">
      <c r="A76" s="21"/>
      <c r="B76" s="85" t="s">
        <v>80</v>
      </c>
      <c r="C76" s="321" t="s">
        <v>72</v>
      </c>
      <c r="D76" s="322" t="s">
        <v>25</v>
      </c>
      <c r="E76" s="323" t="s">
        <v>821</v>
      </c>
      <c r="F76" s="324"/>
      <c r="G76" s="324"/>
      <c r="H76" s="325"/>
      <c r="I76" s="324"/>
      <c r="J76" s="326"/>
      <c r="K76" s="324"/>
      <c r="L76" s="288"/>
      <c r="M76" s="288"/>
      <c r="N76" s="119"/>
      <c r="O76" s="327"/>
      <c r="P76" s="328"/>
      <c r="Q76" s="329"/>
      <c r="R76" s="287"/>
      <c r="S76" s="287"/>
      <c r="T76" s="329"/>
      <c r="U76" s="329"/>
      <c r="V76" s="324" t="s">
        <v>311</v>
      </c>
      <c r="W76" s="288">
        <v>1</v>
      </c>
      <c r="X76" s="330">
        <v>12675.94</v>
      </c>
      <c r="Y76" s="328">
        <f t="shared" ref="Y76" si="16">X76*W76</f>
        <v>12675.94</v>
      </c>
      <c r="Z76" s="18"/>
      <c r="AA76" s="336">
        <v>1</v>
      </c>
      <c r="AB76" s="662">
        <f t="shared" ref="AB76" si="17">Y76*AA76</f>
        <v>12675.94</v>
      </c>
      <c r="AC76" s="338"/>
      <c r="AD76" s="339">
        <f t="shared" ref="AD76:AD77" si="18">Y76*AC76</f>
        <v>0</v>
      </c>
      <c r="AE76" s="340">
        <f t="shared" ref="AE76:AE77" si="19">AB76-AD76</f>
        <v>12675.94</v>
      </c>
    </row>
    <row r="77" spans="1:32" s="586" customFormat="1" ht="15.75" x14ac:dyDescent="0.25">
      <c r="A77" s="21"/>
      <c r="B77" s="85" t="s">
        <v>80</v>
      </c>
      <c r="C77" s="88" t="s">
        <v>24</v>
      </c>
      <c r="D77" s="322" t="s">
        <v>25</v>
      </c>
      <c r="E77" s="323" t="s">
        <v>824</v>
      </c>
      <c r="F77" s="324"/>
      <c r="G77" s="324"/>
      <c r="H77" s="89"/>
      <c r="I77" s="324"/>
      <c r="J77" s="98"/>
      <c r="K77" s="90"/>
      <c r="L77" s="92"/>
      <c r="M77" s="99"/>
      <c r="N77" s="93"/>
      <c r="O77" s="327"/>
      <c r="P77" s="328"/>
      <c r="Q77" s="329"/>
      <c r="R77" s="287"/>
      <c r="S77" s="287"/>
      <c r="T77" s="329"/>
      <c r="U77" s="111"/>
      <c r="V77" s="324" t="s">
        <v>311</v>
      </c>
      <c r="W77" s="288">
        <v>1</v>
      </c>
      <c r="X77" s="330">
        <v>13365.788461080001</v>
      </c>
      <c r="Y77" s="328">
        <f t="shared" ref="Y77" si="20">X77*W77</f>
        <v>13365.788461080001</v>
      </c>
      <c r="Z77" s="18"/>
      <c r="AA77" s="336">
        <v>1</v>
      </c>
      <c r="AB77" s="662">
        <f t="shared" ref="AB77" si="21">Y77*AA77</f>
        <v>13365.788461080001</v>
      </c>
      <c r="AC77" s="338"/>
      <c r="AD77" s="339">
        <f t="shared" si="18"/>
        <v>0</v>
      </c>
      <c r="AE77" s="340">
        <f t="shared" si="19"/>
        <v>13365.788461080001</v>
      </c>
    </row>
    <row r="78" spans="1:32" s="586" customFormat="1" ht="15.75" x14ac:dyDescent="0.25">
      <c r="A78" s="21"/>
      <c r="B78" s="85"/>
      <c r="C78" s="88"/>
      <c r="D78" s="87"/>
      <c r="E78" s="686"/>
      <c r="F78" s="324"/>
      <c r="G78" s="324"/>
      <c r="H78" s="89"/>
      <c r="I78" s="324"/>
      <c r="J78" s="98"/>
      <c r="K78" s="90"/>
      <c r="L78" s="92"/>
      <c r="M78" s="99"/>
      <c r="N78" s="93"/>
      <c r="O78" s="327"/>
      <c r="P78" s="328"/>
      <c r="Q78" s="329"/>
      <c r="R78" s="287"/>
      <c r="S78" s="287"/>
      <c r="T78" s="329"/>
      <c r="U78" s="111"/>
      <c r="V78" s="90"/>
      <c r="W78" s="92"/>
      <c r="X78" s="99"/>
      <c r="Y78" s="328"/>
      <c r="Z78" s="18"/>
      <c r="AA78" s="336"/>
      <c r="AB78" s="337"/>
      <c r="AC78" s="338"/>
      <c r="AD78" s="339"/>
      <c r="AE78" s="340"/>
    </row>
    <row r="79" spans="1:32" s="586" customFormat="1" ht="15.75" x14ac:dyDescent="0.25">
      <c r="A79" s="21"/>
      <c r="B79" s="85"/>
      <c r="C79" s="88"/>
      <c r="D79" s="87"/>
      <c r="E79" s="686"/>
      <c r="F79" s="324"/>
      <c r="G79" s="324"/>
      <c r="H79" s="89"/>
      <c r="I79" s="324"/>
      <c r="J79" s="98"/>
      <c r="K79" s="90"/>
      <c r="L79" s="92"/>
      <c r="M79" s="99"/>
      <c r="N79" s="93"/>
      <c r="O79" s="327"/>
      <c r="P79" s="328"/>
      <c r="Q79" s="329"/>
      <c r="R79" s="287"/>
      <c r="S79" s="287"/>
      <c r="T79" s="329"/>
      <c r="U79" s="111"/>
      <c r="V79" s="90"/>
      <c r="W79" s="92"/>
      <c r="X79" s="99"/>
      <c r="Y79" s="328"/>
      <c r="Z79" s="18"/>
      <c r="AA79" s="336"/>
      <c r="AB79" s="337"/>
      <c r="AC79" s="338"/>
      <c r="AD79" s="339"/>
      <c r="AE79" s="340"/>
    </row>
    <row r="80" spans="1:32" ht="15.75" x14ac:dyDescent="0.25">
      <c r="A80" s="21"/>
      <c r="B80" s="85"/>
      <c r="C80" s="88"/>
      <c r="D80" s="87"/>
      <c r="E80" s="100"/>
      <c r="F80" s="324"/>
      <c r="G80" s="324"/>
      <c r="H80" s="89"/>
      <c r="I80" s="324"/>
      <c r="J80" s="98"/>
      <c r="K80" s="90"/>
      <c r="L80" s="92"/>
      <c r="M80" s="99"/>
      <c r="N80" s="93"/>
      <c r="O80" s="327"/>
      <c r="P80" s="328"/>
      <c r="Q80" s="329"/>
      <c r="R80" s="287"/>
      <c r="S80" s="287"/>
      <c r="T80" s="329"/>
      <c r="U80" s="111"/>
      <c r="V80" s="90"/>
      <c r="W80" s="92"/>
      <c r="X80" s="99"/>
      <c r="Y80" s="328"/>
      <c r="Z80" s="18"/>
      <c r="AA80" s="336"/>
      <c r="AB80" s="337"/>
      <c r="AC80" s="338"/>
      <c r="AD80" s="339"/>
      <c r="AE80" s="340"/>
    </row>
    <row r="81" spans="1:31" ht="15.75" thickBot="1" x14ac:dyDescent="0.3">
      <c r="A81" s="21"/>
      <c r="B81" s="371"/>
      <c r="C81" s="23"/>
      <c r="D81" s="24"/>
      <c r="E81" s="25"/>
      <c r="F81" s="21"/>
      <c r="G81" s="21"/>
      <c r="H81" s="26"/>
      <c r="I81" s="21"/>
      <c r="J81" s="27"/>
      <c r="K81" s="21"/>
      <c r="L81" s="28"/>
      <c r="M81" s="27"/>
      <c r="N81" s="17"/>
      <c r="O81" s="18"/>
      <c r="P81" s="16"/>
      <c r="Q81" s="37"/>
      <c r="R81" s="37"/>
      <c r="S81" s="37"/>
      <c r="T81" s="37"/>
    </row>
    <row r="82" spans="1:31" ht="15.75" thickBot="1" x14ac:dyDescent="0.3">
      <c r="A82" s="21"/>
      <c r="B82" s="22"/>
      <c r="C82" s="23"/>
      <c r="D82" s="24"/>
      <c r="E82" s="25"/>
      <c r="F82" s="21"/>
      <c r="G82" s="21"/>
      <c r="H82" s="26"/>
      <c r="I82" s="21"/>
      <c r="J82" s="27"/>
      <c r="K82" s="21"/>
      <c r="L82" s="28"/>
      <c r="M82" s="27"/>
      <c r="N82" s="17"/>
      <c r="O82" s="18"/>
      <c r="P82" s="16"/>
      <c r="Q82" s="37"/>
      <c r="R82" s="37"/>
      <c r="S82" s="67" t="s">
        <v>5</v>
      </c>
      <c r="T82" s="68">
        <f>SUM(T11:T80)</f>
        <v>17108.690870999999</v>
      </c>
      <c r="U82" s="65"/>
      <c r="V82" s="21"/>
      <c r="W82" s="28"/>
      <c r="X82" s="67" t="s">
        <v>5</v>
      </c>
      <c r="Y82" s="68">
        <f>SUM(Y11:Y80)</f>
        <v>62039.496619428006</v>
      </c>
      <c r="Z82" s="18"/>
      <c r="AA82" s="75"/>
      <c r="AB82" s="115">
        <f>SUM(AB11:AB80)</f>
        <v>51205.681532428003</v>
      </c>
      <c r="AC82" s="75"/>
      <c r="AD82" s="116">
        <f>SUM(AD11:AD67)</f>
        <v>12231.869058999999</v>
      </c>
      <c r="AE82" s="122">
        <f>SUM(AE11:AE80)</f>
        <v>35879.302473428004</v>
      </c>
    </row>
    <row r="84" spans="1:31" x14ac:dyDescent="0.25">
      <c r="C84" t="s">
        <v>372</v>
      </c>
      <c r="D84" s="155"/>
      <c r="T84" s="307">
        <f t="shared" ref="T84:T92" si="22">SUMIF($C$10:$C$80,$C84,T$10:T$80)</f>
        <v>399.99552</v>
      </c>
      <c r="U84" s="65"/>
      <c r="Y84" s="307">
        <f t="shared" ref="Y84:Y92" si="23">SUMIF($C$10:$C$80,$C84,Y$10:Y$80)</f>
        <v>399.99552</v>
      </c>
      <c r="AA84" s="310">
        <f>AB84/Y84</f>
        <v>0</v>
      </c>
      <c r="AB84" s="307">
        <f t="shared" ref="AB84:AB92" si="24">SUMIF($C$10:$C$80,$C84,AB$10:AB$80)</f>
        <v>0</v>
      </c>
      <c r="AC84" s="310">
        <f>AD84/Y84</f>
        <v>0</v>
      </c>
      <c r="AD84" s="307">
        <f t="shared" ref="AD84:AE92" si="25">SUMIF($C$10:$C$80,$C84,AD$10:AD$80)</f>
        <v>0</v>
      </c>
      <c r="AE84" s="307">
        <f t="shared" si="25"/>
        <v>0</v>
      </c>
    </row>
    <row r="85" spans="1:31" x14ac:dyDescent="0.25">
      <c r="C85" t="s">
        <v>308</v>
      </c>
      <c r="D85" s="155"/>
      <c r="T85" s="307">
        <f t="shared" si="22"/>
        <v>222.29999999999998</v>
      </c>
      <c r="U85" s="65"/>
      <c r="Y85" s="307">
        <f t="shared" si="23"/>
        <v>222.29999999999998</v>
      </c>
      <c r="AA85" s="310">
        <f t="shared" ref="AA85:AA92" si="26">AB85/Y85</f>
        <v>1</v>
      </c>
      <c r="AB85" s="307">
        <f t="shared" si="24"/>
        <v>222.29999999999998</v>
      </c>
      <c r="AC85" s="310">
        <f t="shared" ref="AC85:AC92" si="27">AD85/Y85</f>
        <v>1</v>
      </c>
      <c r="AD85" s="307">
        <f t="shared" si="25"/>
        <v>222.29999999999998</v>
      </c>
      <c r="AE85" s="307">
        <f t="shared" si="25"/>
        <v>0</v>
      </c>
    </row>
    <row r="86" spans="1:31" x14ac:dyDescent="0.25">
      <c r="C86" t="s">
        <v>285</v>
      </c>
      <c r="D86" s="155"/>
      <c r="T86" s="307">
        <f t="shared" si="22"/>
        <v>690.28563200000008</v>
      </c>
      <c r="U86" s="65"/>
      <c r="Y86" s="307">
        <f t="shared" si="23"/>
        <v>690.28563200000008</v>
      </c>
      <c r="AA86" s="310">
        <f t="shared" si="26"/>
        <v>0</v>
      </c>
      <c r="AB86" s="307">
        <f t="shared" si="24"/>
        <v>0</v>
      </c>
      <c r="AC86" s="310">
        <f t="shared" si="27"/>
        <v>0</v>
      </c>
      <c r="AD86" s="307">
        <f t="shared" si="25"/>
        <v>0</v>
      </c>
      <c r="AE86" s="307">
        <f t="shared" si="25"/>
        <v>0</v>
      </c>
    </row>
    <row r="87" spans="1:31" x14ac:dyDescent="0.25">
      <c r="C87" t="s">
        <v>189</v>
      </c>
      <c r="D87" s="155"/>
      <c r="T87" s="307">
        <f t="shared" si="22"/>
        <v>5433.8332500000006</v>
      </c>
      <c r="U87" s="65"/>
      <c r="Y87" s="307">
        <f t="shared" si="23"/>
        <v>5933.8332500000006</v>
      </c>
      <c r="AA87" s="310">
        <f t="shared" si="26"/>
        <v>0.86657566590702551</v>
      </c>
      <c r="AB87" s="307">
        <f t="shared" si="24"/>
        <v>5142.1154999999999</v>
      </c>
      <c r="AC87" s="310">
        <f t="shared" si="27"/>
        <v>0.29892649915634212</v>
      </c>
      <c r="AD87" s="307">
        <f t="shared" si="25"/>
        <v>1773.78</v>
      </c>
      <c r="AE87" s="307">
        <f t="shared" si="25"/>
        <v>3368.3355000000001</v>
      </c>
    </row>
    <row r="88" spans="1:31" x14ac:dyDescent="0.25">
      <c r="C88" t="s">
        <v>72</v>
      </c>
      <c r="D88" s="155"/>
      <c r="T88" s="307">
        <f t="shared" si="22"/>
        <v>1849.4246089999999</v>
      </c>
      <c r="U88" s="65"/>
      <c r="Y88" s="307">
        <f t="shared" si="23"/>
        <v>14525.364609</v>
      </c>
      <c r="AA88" s="310">
        <f t="shared" si="26"/>
        <v>1</v>
      </c>
      <c r="AB88" s="307">
        <f t="shared" si="24"/>
        <v>14525.364609</v>
      </c>
      <c r="AC88" s="310">
        <f t="shared" si="27"/>
        <v>0.1273237993526225</v>
      </c>
      <c r="AD88" s="307">
        <f t="shared" si="25"/>
        <v>1849.4246089999999</v>
      </c>
      <c r="AE88" s="307">
        <f t="shared" si="25"/>
        <v>12675.94</v>
      </c>
    </row>
    <row r="89" spans="1:31" x14ac:dyDescent="0.25">
      <c r="C89" t="s">
        <v>164</v>
      </c>
      <c r="D89" s="155"/>
      <c r="T89" s="307">
        <f t="shared" si="22"/>
        <v>1594.4854950000001</v>
      </c>
      <c r="U89" s="65"/>
      <c r="Y89" s="307">
        <f t="shared" si="23"/>
        <v>8558.4286700000011</v>
      </c>
      <c r="AA89" s="310">
        <f t="shared" si="26"/>
        <v>0.33916463663183161</v>
      </c>
      <c r="AB89" s="307">
        <f t="shared" si="24"/>
        <v>2902.7163500000001</v>
      </c>
      <c r="AC89" s="310">
        <f t="shared" si="27"/>
        <v>0.33916463663183161</v>
      </c>
      <c r="AD89" s="307">
        <f t="shared" si="25"/>
        <v>2902.7163500000001</v>
      </c>
      <c r="AE89" s="307">
        <f t="shared" si="25"/>
        <v>0</v>
      </c>
    </row>
    <row r="90" spans="1:31" x14ac:dyDescent="0.25">
      <c r="C90" t="s">
        <v>24</v>
      </c>
      <c r="D90" s="155"/>
      <c r="T90" s="307">
        <f t="shared" si="22"/>
        <v>3008.3760000000002</v>
      </c>
      <c r="U90" s="65"/>
      <c r="Y90" s="307">
        <f t="shared" si="23"/>
        <v>27799.298573428001</v>
      </c>
      <c r="AA90" s="310">
        <f t="shared" si="26"/>
        <v>1</v>
      </c>
      <c r="AB90" s="307">
        <f t="shared" si="24"/>
        <v>27799.298573428001</v>
      </c>
      <c r="AC90" s="310">
        <f t="shared" si="27"/>
        <v>0.28649181845230659</v>
      </c>
      <c r="AD90" s="307">
        <f t="shared" si="25"/>
        <v>7964.2716</v>
      </c>
      <c r="AE90" s="307">
        <f t="shared" si="25"/>
        <v>19835.026973428001</v>
      </c>
    </row>
    <row r="91" spans="1:31" x14ac:dyDescent="0.25">
      <c r="C91" t="s">
        <v>312</v>
      </c>
      <c r="D91" s="155"/>
      <c r="T91" s="307">
        <f t="shared" si="22"/>
        <v>1013.8864999999998</v>
      </c>
      <c r="U91" s="65"/>
      <c r="Y91" s="307">
        <f t="shared" si="23"/>
        <v>1013.8864999999998</v>
      </c>
      <c r="AA91" s="310">
        <f t="shared" si="26"/>
        <v>0.60547852249734058</v>
      </c>
      <c r="AB91" s="307">
        <f t="shared" si="24"/>
        <v>613.88649999999984</v>
      </c>
      <c r="AC91" s="310">
        <f t="shared" si="27"/>
        <v>0.60547852249734058</v>
      </c>
      <c r="AD91" s="307">
        <f t="shared" si="25"/>
        <v>613.88649999999984</v>
      </c>
      <c r="AE91" s="307">
        <f t="shared" si="25"/>
        <v>0</v>
      </c>
    </row>
    <row r="92" spans="1:31" x14ac:dyDescent="0.25">
      <c r="C92" t="s">
        <v>341</v>
      </c>
      <c r="D92" s="155"/>
      <c r="T92" s="307">
        <f t="shared" si="22"/>
        <v>2896.103865</v>
      </c>
      <c r="U92" s="65"/>
      <c r="Y92" s="307">
        <f t="shared" si="23"/>
        <v>2896.103865</v>
      </c>
      <c r="AA92" s="310">
        <f t="shared" si="26"/>
        <v>0</v>
      </c>
      <c r="AB92" s="307">
        <f t="shared" si="24"/>
        <v>0</v>
      </c>
      <c r="AC92" s="310">
        <f t="shared" si="27"/>
        <v>0</v>
      </c>
      <c r="AD92" s="307">
        <f t="shared" si="25"/>
        <v>0</v>
      </c>
      <c r="AE92" s="307">
        <f t="shared" si="25"/>
        <v>0</v>
      </c>
    </row>
  </sheetData>
  <autoFilter ref="B8:AE74" xr:uid="{00000000-0009-0000-0000-000018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X11:X12 X14 X16:X18 X20:X29 X31:X35 X37:X38 X40:X45 X47:X51 S53:S80" xr:uid="{00000000-0002-0000-1800-000000000000}">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66FFCC"/>
  </sheetPr>
  <dimension ref="A1:AE73"/>
  <sheetViews>
    <sheetView topLeftCell="B1" zoomScale="70" zoomScaleNormal="70" workbookViewId="0">
      <pane xSplit="9" ySplit="8" topLeftCell="K48" activePane="bottomRight" state="frozen"/>
      <selection activeCell="E57" sqref="E57"/>
      <selection pane="topRight" activeCell="E57" sqref="E57"/>
      <selection pane="bottomLeft" activeCell="E57" sqref="E57"/>
      <selection pane="bottomRight" activeCell="AD55" sqref="AD55:AE56"/>
    </sheetView>
  </sheetViews>
  <sheetFormatPr defaultRowHeight="15" x14ac:dyDescent="0.25"/>
  <cols>
    <col min="1" max="1" width="14.5703125" hidden="1" customWidth="1"/>
    <col min="2" max="2" width="14.5703125" customWidth="1"/>
    <col min="3" max="3" width="25.5703125" customWidth="1"/>
    <col min="4" max="4" width="12.5703125" style="669"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2" width="8.5703125" customWidth="1"/>
    <col min="23" max="23" width="8.5703125" style="669" customWidth="1"/>
    <col min="24" max="25" width="15.5703125" customWidth="1"/>
    <col min="26" max="26" width="1.5703125" customWidth="1"/>
    <col min="27" max="31" width="15.5703125" customWidth="1"/>
  </cols>
  <sheetData>
    <row r="1" spans="1:31" s="188" customFormat="1" x14ac:dyDescent="0.25">
      <c r="B1" s="188" t="str">
        <f>'Valuation Summary'!A1</f>
        <v>Mulalley &amp; Co Ltd</v>
      </c>
      <c r="D1" s="668"/>
      <c r="W1" s="668"/>
    </row>
    <row r="2" spans="1:31" s="188" customFormat="1" x14ac:dyDescent="0.25">
      <c r="D2" s="668"/>
      <c r="W2" s="668"/>
    </row>
    <row r="3" spans="1:31" s="188" customFormat="1" x14ac:dyDescent="0.25">
      <c r="B3" s="188" t="str">
        <f>'Valuation Summary'!A3</f>
        <v>Camden Better Homes - NW5 Blocks</v>
      </c>
      <c r="D3" s="668"/>
      <c r="W3" s="668"/>
    </row>
    <row r="4" spans="1:31" s="188" customFormat="1" x14ac:dyDescent="0.25">
      <c r="D4" s="668"/>
      <c r="W4" s="668"/>
    </row>
    <row r="5" spans="1:31" s="188" customFormat="1" x14ac:dyDescent="0.25">
      <c r="B5" s="188" t="s">
        <v>521</v>
      </c>
      <c r="D5" s="668"/>
      <c r="W5" s="668"/>
    </row>
    <row r="6" spans="1:31" s="188" customFormat="1" ht="16.5" thickBot="1" x14ac:dyDescent="0.3">
      <c r="B6" s="189"/>
      <c r="C6" s="190"/>
      <c r="D6" s="191"/>
      <c r="E6" s="190"/>
      <c r="F6" s="191"/>
      <c r="G6" s="191"/>
      <c r="H6" s="192"/>
      <c r="I6" s="191"/>
      <c r="J6" s="193"/>
      <c r="K6" s="191"/>
      <c r="L6" s="194"/>
      <c r="M6" s="193"/>
      <c r="N6" s="194"/>
      <c r="O6" s="195"/>
      <c r="P6" s="196"/>
      <c r="Q6" s="197"/>
      <c r="R6" s="193"/>
      <c r="S6" s="193"/>
      <c r="T6" s="193"/>
      <c r="W6" s="668"/>
    </row>
    <row r="7" spans="1:31"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row>
    <row r="8" spans="1:31" s="260" customFormat="1" ht="75.75" thickBot="1" x14ac:dyDescent="0.3">
      <c r="A8" s="238" t="s">
        <v>377</v>
      </c>
      <c r="B8" s="239" t="s">
        <v>260</v>
      </c>
      <c r="C8" s="238" t="s">
        <v>6</v>
      </c>
      <c r="D8" s="238" t="s">
        <v>7</v>
      </c>
      <c r="E8" s="238" t="s">
        <v>8</v>
      </c>
      <c r="F8" s="238" t="s">
        <v>9</v>
      </c>
      <c r="G8" s="238" t="s">
        <v>10</v>
      </c>
      <c r="H8" s="240" t="s">
        <v>11</v>
      </c>
      <c r="I8" s="238" t="s">
        <v>12</v>
      </c>
      <c r="J8" s="238" t="s">
        <v>13</v>
      </c>
      <c r="K8" s="238" t="s">
        <v>14</v>
      </c>
      <c r="L8" s="241" t="s">
        <v>15</v>
      </c>
      <c r="M8" s="238" t="s">
        <v>16</v>
      </c>
      <c r="N8" s="241" t="s">
        <v>17</v>
      </c>
      <c r="O8" s="253"/>
      <c r="P8" s="254" t="s">
        <v>18</v>
      </c>
      <c r="Q8" s="255" t="s">
        <v>19</v>
      </c>
      <c r="R8" s="255" t="s">
        <v>20</v>
      </c>
      <c r="S8" s="256" t="s">
        <v>21</v>
      </c>
      <c r="T8" s="256" t="s">
        <v>22</v>
      </c>
      <c r="V8" s="259" t="s">
        <v>14</v>
      </c>
      <c r="W8" s="259" t="s">
        <v>15</v>
      </c>
      <c r="X8" s="259" t="s">
        <v>21</v>
      </c>
      <c r="Y8" s="259" t="s">
        <v>22</v>
      </c>
      <c r="AA8" s="261" t="s">
        <v>392</v>
      </c>
      <c r="AB8" s="261" t="s">
        <v>5</v>
      </c>
      <c r="AC8" s="262" t="s">
        <v>392</v>
      </c>
      <c r="AD8" s="262" t="s">
        <v>5</v>
      </c>
      <c r="AE8" s="263"/>
    </row>
    <row r="9" spans="1:31"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1" ht="15.75" thickBot="1" x14ac:dyDescent="0.3">
      <c r="A10" s="29" t="s">
        <v>429</v>
      </c>
      <c r="B10" s="44" t="s">
        <v>260</v>
      </c>
      <c r="C10" s="674" t="s">
        <v>372</v>
      </c>
      <c r="D10" s="46" t="s">
        <v>378</v>
      </c>
      <c r="E10" s="47"/>
      <c r="F10" s="29"/>
      <c r="G10" s="29"/>
      <c r="H10" s="49"/>
      <c r="I10" s="29"/>
      <c r="J10" s="50"/>
      <c r="K10" s="50"/>
      <c r="L10" s="50"/>
      <c r="M10" s="50"/>
      <c r="N10" s="50"/>
      <c r="O10" s="18"/>
      <c r="P10" s="16"/>
      <c r="Q10" s="37"/>
      <c r="R10" s="37"/>
      <c r="S10" s="37"/>
      <c r="T10" s="37"/>
      <c r="AA10" s="75"/>
      <c r="AB10" s="75"/>
      <c r="AC10" s="75"/>
      <c r="AD10" s="75"/>
    </row>
    <row r="11" spans="1:31" ht="90.75" thickBot="1" x14ac:dyDescent="0.3">
      <c r="A11" s="29"/>
      <c r="B11" s="346" t="s">
        <v>260</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V11" s="324" t="s">
        <v>139</v>
      </c>
      <c r="W11" s="672">
        <v>1</v>
      </c>
      <c r="X11" s="287">
        <v>0</v>
      </c>
      <c r="Y11" s="328">
        <f>W11*X11</f>
        <v>0</v>
      </c>
      <c r="Z11" s="18"/>
      <c r="AA11" s="76">
        <v>0</v>
      </c>
      <c r="AB11" s="77">
        <f>Y11*AA11</f>
        <v>0</v>
      </c>
      <c r="AC11" s="78">
        <v>0</v>
      </c>
      <c r="AD11" s="79">
        <f>Y11*AC11</f>
        <v>0</v>
      </c>
      <c r="AE11" s="123">
        <f>AB11-AD11</f>
        <v>0</v>
      </c>
    </row>
    <row r="12" spans="1:31" ht="45.75" thickBot="1" x14ac:dyDescent="0.3">
      <c r="A12" s="29"/>
      <c r="B12" s="346" t="s">
        <v>260</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V12" s="324" t="s">
        <v>79</v>
      </c>
      <c r="W12" s="672">
        <v>46.04</v>
      </c>
      <c r="X12" s="287">
        <v>8.6880000000000006</v>
      </c>
      <c r="Y12" s="328">
        <f t="shared" ref="Y12:Y48" si="0">W12*X12</f>
        <v>399.99552</v>
      </c>
      <c r="Z12" s="18"/>
      <c r="AA12" s="76">
        <v>0</v>
      </c>
      <c r="AB12" s="77">
        <f t="shared" ref="AB12:AB52" si="1">Y12*AA12</f>
        <v>0</v>
      </c>
      <c r="AC12" s="78">
        <v>0</v>
      </c>
      <c r="AD12" s="79">
        <f t="shared" ref="AD12:AD52" si="2">Y12*AC12</f>
        <v>0</v>
      </c>
      <c r="AE12" s="123">
        <f t="shared" ref="AE12:AE53" si="3">AB12-AD12</f>
        <v>0</v>
      </c>
    </row>
    <row r="13" spans="1:31" ht="15.75" thickBot="1" x14ac:dyDescent="0.3">
      <c r="A13" s="15"/>
      <c r="B13" s="346" t="s">
        <v>260</v>
      </c>
      <c r="C13" s="321" t="s">
        <v>308</v>
      </c>
      <c r="D13" s="322" t="s">
        <v>378</v>
      </c>
      <c r="E13" s="323"/>
      <c r="F13" s="350"/>
      <c r="G13" s="350"/>
      <c r="H13" s="325"/>
      <c r="I13" s="350"/>
      <c r="J13" s="326"/>
      <c r="K13" s="324"/>
      <c r="L13" s="288"/>
      <c r="M13" s="326"/>
      <c r="N13" s="119"/>
      <c r="O13" s="327"/>
      <c r="P13" s="347"/>
      <c r="Q13" s="348"/>
      <c r="R13" s="348"/>
      <c r="S13" s="348"/>
      <c r="T13" s="348"/>
      <c r="V13" s="324"/>
      <c r="W13" s="672"/>
      <c r="X13" s="348"/>
      <c r="Y13" s="328">
        <f t="shared" si="0"/>
        <v>0</v>
      </c>
      <c r="Z13" s="18"/>
      <c r="AA13" s="76"/>
      <c r="AB13" s="77"/>
      <c r="AC13" s="78"/>
      <c r="AD13" s="79"/>
      <c r="AE13" s="123">
        <f t="shared" si="3"/>
        <v>0</v>
      </c>
    </row>
    <row r="14" spans="1:31" ht="30.75" thickBot="1" x14ac:dyDescent="0.3">
      <c r="A14" s="15"/>
      <c r="B14" s="346" t="s">
        <v>260</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V14" s="324" t="s">
        <v>311</v>
      </c>
      <c r="W14" s="672">
        <v>1</v>
      </c>
      <c r="X14" s="287">
        <v>222.29999999999998</v>
      </c>
      <c r="Y14" s="328">
        <f t="shared" si="0"/>
        <v>222.29999999999998</v>
      </c>
      <c r="Z14" s="18"/>
      <c r="AA14" s="76">
        <v>1</v>
      </c>
      <c r="AB14" s="77">
        <f t="shared" si="1"/>
        <v>222.29999999999998</v>
      </c>
      <c r="AC14" s="78">
        <v>1</v>
      </c>
      <c r="AD14" s="79">
        <f t="shared" si="2"/>
        <v>222.29999999999998</v>
      </c>
      <c r="AE14" s="123">
        <f t="shared" si="3"/>
        <v>0</v>
      </c>
    </row>
    <row r="15" spans="1:31" ht="15.75" thickBot="1" x14ac:dyDescent="0.3">
      <c r="A15" s="15"/>
      <c r="B15" s="346" t="s">
        <v>260</v>
      </c>
      <c r="C15" s="321" t="s">
        <v>285</v>
      </c>
      <c r="D15" s="322" t="s">
        <v>378</v>
      </c>
      <c r="E15" s="323"/>
      <c r="F15" s="350"/>
      <c r="G15" s="350"/>
      <c r="H15" s="325"/>
      <c r="I15" s="350"/>
      <c r="J15" s="326"/>
      <c r="K15" s="324"/>
      <c r="L15" s="288"/>
      <c r="M15" s="326"/>
      <c r="N15" s="119"/>
      <c r="O15" s="327"/>
      <c r="P15" s="347"/>
      <c r="Q15" s="348"/>
      <c r="R15" s="348"/>
      <c r="S15" s="348"/>
      <c r="T15" s="348"/>
      <c r="V15" s="324"/>
      <c r="W15" s="672"/>
      <c r="X15" s="348"/>
      <c r="Y15" s="328"/>
      <c r="Z15" s="18"/>
      <c r="AA15" s="76"/>
      <c r="AB15" s="77"/>
      <c r="AC15" s="78"/>
      <c r="AD15" s="79"/>
      <c r="AE15" s="123">
        <f t="shared" si="3"/>
        <v>0</v>
      </c>
    </row>
    <row r="16" spans="1:31" ht="105.75" thickBot="1" x14ac:dyDescent="0.3">
      <c r="A16" s="15"/>
      <c r="B16" s="346" t="s">
        <v>260</v>
      </c>
      <c r="C16" s="321" t="s">
        <v>285</v>
      </c>
      <c r="D16" s="322" t="s">
        <v>25</v>
      </c>
      <c r="E16" s="323" t="s">
        <v>306</v>
      </c>
      <c r="F16" s="350"/>
      <c r="G16" s="350"/>
      <c r="H16" s="325">
        <v>5.0999999999999996</v>
      </c>
      <c r="I16" s="350"/>
      <c r="J16" s="326" t="s">
        <v>307</v>
      </c>
      <c r="K16" s="324" t="s">
        <v>139</v>
      </c>
      <c r="L16" s="288">
        <v>1</v>
      </c>
      <c r="M16" s="349">
        <v>480</v>
      </c>
      <c r="N16" s="119">
        <v>480</v>
      </c>
      <c r="O16" s="327"/>
      <c r="P16" s="328" t="e">
        <v>#VALUE!</v>
      </c>
      <c r="Q16" s="329" t="e">
        <f>IF(J16="PROV SUM",N16,L16*P16)</f>
        <v>#VALUE!</v>
      </c>
      <c r="R16" s="287">
        <v>0</v>
      </c>
      <c r="S16" s="287">
        <v>408</v>
      </c>
      <c r="T16" s="329">
        <f>IF(J16="SC024",N16,IF(ISERROR(S16),"",IF(J16="PROV SUM",N16,L16*S16)))</f>
        <v>408</v>
      </c>
      <c r="V16" s="324" t="s">
        <v>139</v>
      </c>
      <c r="W16" s="672">
        <v>1</v>
      </c>
      <c r="X16" s="287">
        <v>408</v>
      </c>
      <c r="Y16" s="328">
        <f t="shared" si="0"/>
        <v>408</v>
      </c>
      <c r="Z16" s="18"/>
      <c r="AA16" s="76">
        <v>0</v>
      </c>
      <c r="AB16" s="77">
        <f t="shared" si="1"/>
        <v>0</v>
      </c>
      <c r="AC16" s="78">
        <v>0</v>
      </c>
      <c r="AD16" s="79">
        <f t="shared" si="2"/>
        <v>0</v>
      </c>
      <c r="AE16" s="123">
        <f t="shared" si="3"/>
        <v>0</v>
      </c>
    </row>
    <row r="17" spans="1:31" ht="61.5" thickBot="1" x14ac:dyDescent="0.3">
      <c r="A17" s="15"/>
      <c r="B17" s="346" t="s">
        <v>260</v>
      </c>
      <c r="C17" s="321" t="s">
        <v>285</v>
      </c>
      <c r="D17" s="322" t="s">
        <v>25</v>
      </c>
      <c r="E17" s="368" t="s">
        <v>500</v>
      </c>
      <c r="F17" s="350"/>
      <c r="G17" s="350"/>
      <c r="H17" s="325">
        <v>5.1540000000000203</v>
      </c>
      <c r="I17" s="350"/>
      <c r="J17" s="326" t="s">
        <v>301</v>
      </c>
      <c r="K17" s="324" t="s">
        <v>79</v>
      </c>
      <c r="L17" s="288">
        <v>20</v>
      </c>
      <c r="M17" s="349">
        <v>16.28</v>
      </c>
      <c r="N17" s="119">
        <v>325.60000000000002</v>
      </c>
      <c r="O17" s="327"/>
      <c r="P17" s="328" t="e">
        <v>#VALUE!</v>
      </c>
      <c r="Q17" s="329" t="e">
        <f>IF(J17="PROV SUM",N17,L17*P17)</f>
        <v>#VALUE!</v>
      </c>
      <c r="R17" s="287">
        <v>0</v>
      </c>
      <c r="S17" s="287">
        <v>13.714272000000001</v>
      </c>
      <c r="T17" s="329">
        <f>IF(J17="SC024",N17,IF(ISERROR(S17),"",IF(J17="PROV SUM",N17,L17*S17)))</f>
        <v>274.28543999999999</v>
      </c>
      <c r="V17" s="324" t="s">
        <v>79</v>
      </c>
      <c r="W17" s="672">
        <v>20</v>
      </c>
      <c r="X17" s="287">
        <v>13.714272000000001</v>
      </c>
      <c r="Y17" s="328">
        <f t="shared" si="0"/>
        <v>274.28543999999999</v>
      </c>
      <c r="Z17" s="18"/>
      <c r="AA17" s="76">
        <v>0</v>
      </c>
      <c r="AB17" s="77">
        <f t="shared" si="1"/>
        <v>0</v>
      </c>
      <c r="AC17" s="78">
        <v>0</v>
      </c>
      <c r="AD17" s="79">
        <f t="shared" si="2"/>
        <v>0</v>
      </c>
      <c r="AE17" s="123">
        <f t="shared" si="3"/>
        <v>0</v>
      </c>
    </row>
    <row r="18" spans="1:31" ht="30.75" thickBot="1" x14ac:dyDescent="0.3">
      <c r="A18" s="15"/>
      <c r="B18" s="346" t="s">
        <v>260</v>
      </c>
      <c r="C18" s="321" t="s">
        <v>285</v>
      </c>
      <c r="D18" s="322" t="s">
        <v>25</v>
      </c>
      <c r="E18" s="323" t="s">
        <v>303</v>
      </c>
      <c r="F18" s="350"/>
      <c r="G18" s="350"/>
      <c r="H18" s="325">
        <v>5.1570000000000196</v>
      </c>
      <c r="I18" s="350"/>
      <c r="J18" s="326" t="s">
        <v>304</v>
      </c>
      <c r="K18" s="324" t="s">
        <v>75</v>
      </c>
      <c r="L18" s="288">
        <v>16</v>
      </c>
      <c r="M18" s="349">
        <v>9.6199999999999992</v>
      </c>
      <c r="N18" s="119">
        <v>153.91999999999999</v>
      </c>
      <c r="O18" s="327"/>
      <c r="P18" s="328" t="e">
        <v>#VALUE!</v>
      </c>
      <c r="Q18" s="329" t="e">
        <f>IF(J18="PROV SUM",N18,L18*P18)</f>
        <v>#VALUE!</v>
      </c>
      <c r="R18" s="287">
        <v>0</v>
      </c>
      <c r="S18" s="287">
        <v>8.1038879999999995</v>
      </c>
      <c r="T18" s="329">
        <f>IF(J18="SC024",N18,IF(ISERROR(S18),"",IF(J18="PROV SUM",N18,L18*S18)))</f>
        <v>129.66220799999999</v>
      </c>
      <c r="V18" s="324" t="s">
        <v>75</v>
      </c>
      <c r="W18" s="672">
        <v>16</v>
      </c>
      <c r="X18" s="287">
        <v>8.1038879999999995</v>
      </c>
      <c r="Y18" s="328">
        <f t="shared" si="0"/>
        <v>129.66220799999999</v>
      </c>
      <c r="Z18" s="18"/>
      <c r="AA18" s="76">
        <v>0</v>
      </c>
      <c r="AB18" s="77">
        <f t="shared" si="1"/>
        <v>0</v>
      </c>
      <c r="AC18" s="78">
        <v>0</v>
      </c>
      <c r="AD18" s="79">
        <f t="shared" si="2"/>
        <v>0</v>
      </c>
      <c r="AE18" s="123">
        <f t="shared" si="3"/>
        <v>0</v>
      </c>
    </row>
    <row r="19" spans="1:31" ht="120.75" thickBot="1" x14ac:dyDescent="0.3">
      <c r="A19" s="15"/>
      <c r="B19" s="346" t="s">
        <v>260</v>
      </c>
      <c r="C19" s="321" t="s">
        <v>285</v>
      </c>
      <c r="D19" s="322" t="s">
        <v>25</v>
      </c>
      <c r="E19" s="323" t="s">
        <v>288</v>
      </c>
      <c r="F19" s="350"/>
      <c r="G19" s="350"/>
      <c r="H19" s="325">
        <v>5.2950000000000603</v>
      </c>
      <c r="I19" s="350"/>
      <c r="J19" s="326" t="s">
        <v>289</v>
      </c>
      <c r="K19" s="324" t="s">
        <v>75</v>
      </c>
      <c r="L19" s="288">
        <v>1</v>
      </c>
      <c r="M19" s="349">
        <v>197.62</v>
      </c>
      <c r="N19" s="119">
        <v>197.62</v>
      </c>
      <c r="O19" s="327"/>
      <c r="P19" s="328" t="e">
        <v>#VALUE!</v>
      </c>
      <c r="Q19" s="329" t="e">
        <f>IF(J19="PROV SUM",N19,L19*P19)</f>
        <v>#VALUE!</v>
      </c>
      <c r="R19" s="287">
        <v>0</v>
      </c>
      <c r="S19" s="287">
        <v>175.19012999999998</v>
      </c>
      <c r="T19" s="329">
        <f>IF(J19="SC024",N19,IF(ISERROR(S19),"",IF(J19="PROV SUM",N19,L19*S19)))</f>
        <v>175.19012999999998</v>
      </c>
      <c r="V19" s="324" t="s">
        <v>75</v>
      </c>
      <c r="W19" s="672">
        <v>1</v>
      </c>
      <c r="X19" s="287">
        <v>175.19012999999998</v>
      </c>
      <c r="Y19" s="328">
        <f t="shared" si="0"/>
        <v>175.19012999999998</v>
      </c>
      <c r="Z19" s="18"/>
      <c r="AA19" s="76">
        <v>0</v>
      </c>
      <c r="AB19" s="77">
        <f t="shared" si="1"/>
        <v>0</v>
      </c>
      <c r="AC19" s="78">
        <v>0</v>
      </c>
      <c r="AD19" s="79">
        <f t="shared" si="2"/>
        <v>0</v>
      </c>
      <c r="AE19" s="123">
        <f t="shared" si="3"/>
        <v>0</v>
      </c>
    </row>
    <row r="20" spans="1:31" ht="15.75" thickBot="1" x14ac:dyDescent="0.3">
      <c r="A20" s="15"/>
      <c r="B20" s="346" t="s">
        <v>260</v>
      </c>
      <c r="C20" s="351" t="s">
        <v>189</v>
      </c>
      <c r="D20" s="322" t="s">
        <v>378</v>
      </c>
      <c r="E20" s="323"/>
      <c r="F20" s="350"/>
      <c r="G20" s="350"/>
      <c r="H20" s="325"/>
      <c r="I20" s="350"/>
      <c r="J20" s="326"/>
      <c r="K20" s="324"/>
      <c r="L20" s="288"/>
      <c r="M20" s="326"/>
      <c r="N20" s="288"/>
      <c r="O20" s="327"/>
      <c r="P20" s="326"/>
      <c r="Q20" s="286"/>
      <c r="R20" s="286"/>
      <c r="S20" s="286"/>
      <c r="T20" s="286"/>
      <c r="V20" s="324"/>
      <c r="W20" s="672"/>
      <c r="X20" s="286"/>
      <c r="Y20" s="328"/>
      <c r="Z20" s="18"/>
      <c r="AA20" s="76"/>
      <c r="AB20" s="77"/>
      <c r="AC20" s="78"/>
      <c r="AD20" s="79"/>
      <c r="AE20" s="123">
        <f t="shared" si="3"/>
        <v>0</v>
      </c>
    </row>
    <row r="21" spans="1:31" ht="30.75" thickBot="1" x14ac:dyDescent="0.3">
      <c r="A21" s="15"/>
      <c r="B21" s="346" t="s">
        <v>260</v>
      </c>
      <c r="C21" s="351" t="s">
        <v>189</v>
      </c>
      <c r="D21" s="322" t="s">
        <v>25</v>
      </c>
      <c r="E21" s="323" t="s">
        <v>337</v>
      </c>
      <c r="F21" s="350"/>
      <c r="G21" s="350"/>
      <c r="H21" s="325">
        <v>6.91</v>
      </c>
      <c r="I21" s="350"/>
      <c r="J21" s="326" t="s">
        <v>338</v>
      </c>
      <c r="K21" s="324" t="s">
        <v>79</v>
      </c>
      <c r="L21" s="288">
        <v>3</v>
      </c>
      <c r="M21" s="349">
        <v>20.13</v>
      </c>
      <c r="N21" s="288">
        <v>60.39</v>
      </c>
      <c r="O21" s="327"/>
      <c r="P21" s="328" t="e">
        <v>#VALUE!</v>
      </c>
      <c r="Q21" s="329" t="e">
        <f t="shared" ref="Q21:Q26" si="4">IF(J21="PROV SUM",N21,L21*P21)</f>
        <v>#VALUE!</v>
      </c>
      <c r="R21" s="287">
        <v>0</v>
      </c>
      <c r="S21" s="287">
        <v>14.594249999999999</v>
      </c>
      <c r="T21" s="329">
        <f t="shared" ref="T21:T26" si="5">IF(J21="SC024",N21,IF(ISERROR(S21),"",IF(J21="PROV SUM",N21,L21*S21)))</f>
        <v>43.782749999999993</v>
      </c>
      <c r="V21" s="324" t="s">
        <v>79</v>
      </c>
      <c r="W21" s="672">
        <v>3</v>
      </c>
      <c r="X21" s="287">
        <v>14.594249999999999</v>
      </c>
      <c r="Y21" s="328">
        <f t="shared" si="0"/>
        <v>43.782749999999993</v>
      </c>
      <c r="Z21" s="18"/>
      <c r="AA21" s="76">
        <v>0</v>
      </c>
      <c r="AB21" s="77">
        <f t="shared" si="1"/>
        <v>0</v>
      </c>
      <c r="AC21" s="78">
        <v>0</v>
      </c>
      <c r="AD21" s="79">
        <f t="shared" si="2"/>
        <v>0</v>
      </c>
      <c r="AE21" s="123">
        <f t="shared" si="3"/>
        <v>0</v>
      </c>
    </row>
    <row r="22" spans="1:31" ht="45.75" thickBot="1" x14ac:dyDescent="0.3">
      <c r="A22" s="15"/>
      <c r="B22" s="346" t="s">
        <v>260</v>
      </c>
      <c r="C22" s="351" t="s">
        <v>189</v>
      </c>
      <c r="D22" s="322" t="s">
        <v>25</v>
      </c>
      <c r="E22" s="323" t="s">
        <v>221</v>
      </c>
      <c r="F22" s="350"/>
      <c r="G22" s="350"/>
      <c r="H22" s="325">
        <v>6.1860000000000301</v>
      </c>
      <c r="I22" s="350"/>
      <c r="J22" s="326" t="s">
        <v>222</v>
      </c>
      <c r="K22" s="324" t="s">
        <v>79</v>
      </c>
      <c r="L22" s="288">
        <v>12</v>
      </c>
      <c r="M22" s="349">
        <v>11.63</v>
      </c>
      <c r="N22" s="288">
        <v>139.56</v>
      </c>
      <c r="O22" s="327"/>
      <c r="P22" s="328" t="e">
        <v>#VALUE!</v>
      </c>
      <c r="Q22" s="329" t="e">
        <f t="shared" si="4"/>
        <v>#VALUE!</v>
      </c>
      <c r="R22" s="287">
        <v>0</v>
      </c>
      <c r="S22" s="287">
        <v>9.8855000000000004</v>
      </c>
      <c r="T22" s="329">
        <f t="shared" si="5"/>
        <v>118.626</v>
      </c>
      <c r="V22" s="324" t="s">
        <v>79</v>
      </c>
      <c r="W22" s="672">
        <v>12</v>
      </c>
      <c r="X22" s="287">
        <v>9.8855000000000004</v>
      </c>
      <c r="Y22" s="328">
        <f t="shared" si="0"/>
        <v>118.626</v>
      </c>
      <c r="Z22" s="18"/>
      <c r="AA22" s="76">
        <v>0</v>
      </c>
      <c r="AB22" s="77">
        <f t="shared" si="1"/>
        <v>0</v>
      </c>
      <c r="AC22" s="78">
        <v>0</v>
      </c>
      <c r="AD22" s="79">
        <f t="shared" si="2"/>
        <v>0</v>
      </c>
      <c r="AE22" s="123">
        <f t="shared" si="3"/>
        <v>0</v>
      </c>
    </row>
    <row r="23" spans="1:31" ht="45.75" thickBot="1" x14ac:dyDescent="0.3">
      <c r="A23" s="15"/>
      <c r="B23" s="346" t="s">
        <v>260</v>
      </c>
      <c r="C23" s="351" t="s">
        <v>189</v>
      </c>
      <c r="D23" s="322" t="s">
        <v>25</v>
      </c>
      <c r="E23" s="323" t="s">
        <v>234</v>
      </c>
      <c r="F23" s="350"/>
      <c r="G23" s="350"/>
      <c r="H23" s="325">
        <v>6.2040000000000299</v>
      </c>
      <c r="I23" s="350"/>
      <c r="J23" s="326" t="s">
        <v>235</v>
      </c>
      <c r="K23" s="324" t="s">
        <v>79</v>
      </c>
      <c r="L23" s="288">
        <v>6</v>
      </c>
      <c r="M23" s="349">
        <v>20.51</v>
      </c>
      <c r="N23" s="288">
        <v>123.06</v>
      </c>
      <c r="O23" s="327"/>
      <c r="P23" s="328" t="e">
        <v>#VALUE!</v>
      </c>
      <c r="Q23" s="329" t="e">
        <f t="shared" si="4"/>
        <v>#VALUE!</v>
      </c>
      <c r="R23" s="287">
        <v>0</v>
      </c>
      <c r="S23" s="287">
        <v>17.433500000000002</v>
      </c>
      <c r="T23" s="329">
        <f t="shared" si="5"/>
        <v>104.60100000000001</v>
      </c>
      <c r="V23" s="324" t="s">
        <v>79</v>
      </c>
      <c r="W23" s="672">
        <v>6</v>
      </c>
      <c r="X23" s="287">
        <v>17.433500000000002</v>
      </c>
      <c r="Y23" s="328">
        <f t="shared" si="0"/>
        <v>104.60100000000001</v>
      </c>
      <c r="Z23" s="18"/>
      <c r="AA23" s="76">
        <v>0</v>
      </c>
      <c r="AB23" s="77">
        <f t="shared" si="1"/>
        <v>0</v>
      </c>
      <c r="AC23" s="78">
        <v>0</v>
      </c>
      <c r="AD23" s="79">
        <f t="shared" si="2"/>
        <v>0</v>
      </c>
      <c r="AE23" s="123">
        <f t="shared" si="3"/>
        <v>0</v>
      </c>
    </row>
    <row r="24" spans="1:31" ht="30.75" thickBot="1" x14ac:dyDescent="0.3">
      <c r="A24" s="15"/>
      <c r="B24" s="346" t="s">
        <v>260</v>
      </c>
      <c r="C24" s="351" t="s">
        <v>189</v>
      </c>
      <c r="D24" s="322" t="s">
        <v>25</v>
      </c>
      <c r="E24" s="323" t="s">
        <v>261</v>
      </c>
      <c r="F24" s="350"/>
      <c r="G24" s="350"/>
      <c r="H24" s="325">
        <v>6.2490000000000503</v>
      </c>
      <c r="I24" s="350"/>
      <c r="J24" s="326" t="s">
        <v>262</v>
      </c>
      <c r="K24" s="324" t="s">
        <v>79</v>
      </c>
      <c r="L24" s="288">
        <v>22</v>
      </c>
      <c r="M24" s="349">
        <v>24.54</v>
      </c>
      <c r="N24" s="288">
        <v>539.88</v>
      </c>
      <c r="O24" s="327"/>
      <c r="P24" s="328" t="e">
        <v>#VALUE!</v>
      </c>
      <c r="Q24" s="329" t="e">
        <f t="shared" si="4"/>
        <v>#VALUE!</v>
      </c>
      <c r="R24" s="287">
        <v>0</v>
      </c>
      <c r="S24" s="287">
        <v>20.858999999999998</v>
      </c>
      <c r="T24" s="329">
        <f t="shared" si="5"/>
        <v>458.89799999999997</v>
      </c>
      <c r="V24" s="324" t="s">
        <v>79</v>
      </c>
      <c r="W24" s="672">
        <v>22</v>
      </c>
      <c r="X24" s="287">
        <v>20.858999999999998</v>
      </c>
      <c r="Y24" s="328">
        <f t="shared" si="0"/>
        <v>458.89799999999997</v>
      </c>
      <c r="Z24" s="18"/>
      <c r="AA24" s="76">
        <v>0</v>
      </c>
      <c r="AB24" s="77">
        <f t="shared" si="1"/>
        <v>0</v>
      </c>
      <c r="AC24" s="78">
        <v>0</v>
      </c>
      <c r="AD24" s="79">
        <f t="shared" si="2"/>
        <v>0</v>
      </c>
      <c r="AE24" s="123">
        <f t="shared" si="3"/>
        <v>0</v>
      </c>
    </row>
    <row r="25" spans="1:31" ht="30.75" thickBot="1" x14ac:dyDescent="0.3">
      <c r="A25" s="15"/>
      <c r="B25" s="346" t="s">
        <v>260</v>
      </c>
      <c r="C25" s="351" t="s">
        <v>189</v>
      </c>
      <c r="D25" s="322" t="s">
        <v>25</v>
      </c>
      <c r="E25" s="323" t="s">
        <v>263</v>
      </c>
      <c r="F25" s="350"/>
      <c r="G25" s="350"/>
      <c r="H25" s="325">
        <v>6.2500000000000497</v>
      </c>
      <c r="I25" s="350"/>
      <c r="J25" s="326" t="s">
        <v>264</v>
      </c>
      <c r="K25" s="324" t="s">
        <v>104</v>
      </c>
      <c r="L25" s="288">
        <v>30</v>
      </c>
      <c r="M25" s="349">
        <v>5.84</v>
      </c>
      <c r="N25" s="288">
        <v>175.2</v>
      </c>
      <c r="O25" s="327"/>
      <c r="P25" s="328" t="e">
        <v>#VALUE!</v>
      </c>
      <c r="Q25" s="329" t="e">
        <f t="shared" si="4"/>
        <v>#VALUE!</v>
      </c>
      <c r="R25" s="287">
        <v>0</v>
      </c>
      <c r="S25" s="287">
        <v>4.9639999999999995</v>
      </c>
      <c r="T25" s="329">
        <f t="shared" si="5"/>
        <v>148.91999999999999</v>
      </c>
      <c r="V25" s="324" t="s">
        <v>104</v>
      </c>
      <c r="W25" s="672">
        <v>30</v>
      </c>
      <c r="X25" s="287">
        <v>4.9639999999999995</v>
      </c>
      <c r="Y25" s="328">
        <f t="shared" si="0"/>
        <v>148.91999999999999</v>
      </c>
      <c r="Z25" s="18"/>
      <c r="AA25" s="76">
        <v>0</v>
      </c>
      <c r="AB25" s="77">
        <f t="shared" si="1"/>
        <v>0</v>
      </c>
      <c r="AC25" s="78">
        <v>0</v>
      </c>
      <c r="AD25" s="79">
        <f t="shared" si="2"/>
        <v>0</v>
      </c>
      <c r="AE25" s="123">
        <f t="shared" si="3"/>
        <v>0</v>
      </c>
    </row>
    <row r="26" spans="1:31" ht="30.75" thickBot="1" x14ac:dyDescent="0.3">
      <c r="A26" s="15"/>
      <c r="B26" s="346" t="s">
        <v>260</v>
      </c>
      <c r="C26" s="351" t="s">
        <v>189</v>
      </c>
      <c r="D26" s="322" t="s">
        <v>25</v>
      </c>
      <c r="E26" s="323" t="s">
        <v>459</v>
      </c>
      <c r="F26" s="350"/>
      <c r="G26" s="350"/>
      <c r="H26" s="325">
        <v>6.2760000000000602</v>
      </c>
      <c r="I26" s="350"/>
      <c r="J26" s="326" t="s">
        <v>281</v>
      </c>
      <c r="K26" s="324" t="s">
        <v>139</v>
      </c>
      <c r="L26" s="288">
        <v>1</v>
      </c>
      <c r="M26" s="349">
        <v>33.520000000000003</v>
      </c>
      <c r="N26" s="288">
        <v>33.520000000000003</v>
      </c>
      <c r="O26" s="327"/>
      <c r="P26" s="328" t="e">
        <v>#VALUE!</v>
      </c>
      <c r="Q26" s="329" t="e">
        <f t="shared" si="4"/>
        <v>#VALUE!</v>
      </c>
      <c r="R26" s="287">
        <v>0</v>
      </c>
      <c r="S26" s="287">
        <v>28.492000000000001</v>
      </c>
      <c r="T26" s="329">
        <f t="shared" si="5"/>
        <v>28.492000000000001</v>
      </c>
      <c r="V26" s="324" t="s">
        <v>139</v>
      </c>
      <c r="W26" s="672">
        <v>1</v>
      </c>
      <c r="X26" s="287">
        <v>28.492000000000001</v>
      </c>
      <c r="Y26" s="328">
        <f t="shared" si="0"/>
        <v>28.492000000000001</v>
      </c>
      <c r="Z26" s="18"/>
      <c r="AA26" s="76">
        <v>0</v>
      </c>
      <c r="AB26" s="77">
        <f t="shared" si="1"/>
        <v>0</v>
      </c>
      <c r="AC26" s="78">
        <v>0</v>
      </c>
      <c r="AD26" s="79">
        <f t="shared" si="2"/>
        <v>0</v>
      </c>
      <c r="AE26" s="123">
        <f t="shared" si="3"/>
        <v>0</v>
      </c>
    </row>
    <row r="27" spans="1:31" ht="15.75" thickBot="1" x14ac:dyDescent="0.3">
      <c r="A27" s="15"/>
      <c r="B27" s="346" t="s">
        <v>260</v>
      </c>
      <c r="C27" s="351" t="s">
        <v>72</v>
      </c>
      <c r="D27" s="322" t="s">
        <v>378</v>
      </c>
      <c r="E27" s="323"/>
      <c r="F27" s="350"/>
      <c r="G27" s="350"/>
      <c r="H27" s="325"/>
      <c r="I27" s="350"/>
      <c r="J27" s="326"/>
      <c r="K27" s="324"/>
      <c r="L27" s="288"/>
      <c r="M27" s="326"/>
      <c r="N27" s="288"/>
      <c r="O27" s="352"/>
      <c r="P27" s="326"/>
      <c r="Q27" s="286"/>
      <c r="R27" s="286"/>
      <c r="S27" s="286"/>
      <c r="T27" s="286"/>
      <c r="V27" s="324"/>
      <c r="W27" s="672"/>
      <c r="X27" s="286"/>
      <c r="Y27" s="328"/>
      <c r="Z27" s="18"/>
      <c r="AA27" s="76"/>
      <c r="AB27" s="77"/>
      <c r="AC27" s="78"/>
      <c r="AD27" s="79"/>
      <c r="AE27" s="123">
        <f t="shared" si="3"/>
        <v>0</v>
      </c>
    </row>
    <row r="28" spans="1:31" ht="15.75" thickBot="1" x14ac:dyDescent="0.3">
      <c r="A28" s="15"/>
      <c r="B28" s="346" t="s">
        <v>260</v>
      </c>
      <c r="C28" s="351"/>
      <c r="D28" s="322"/>
      <c r="E28" s="323"/>
      <c r="F28" s="350"/>
      <c r="G28" s="350"/>
      <c r="H28" s="325"/>
      <c r="I28" s="350"/>
      <c r="J28" s="326"/>
      <c r="K28" s="324"/>
      <c r="L28" s="288"/>
      <c r="M28" s="349"/>
      <c r="N28" s="288"/>
      <c r="O28" s="352"/>
      <c r="P28" s="326"/>
      <c r="Q28" s="286"/>
      <c r="R28" s="286"/>
      <c r="S28" s="286"/>
      <c r="T28" s="286"/>
      <c r="V28" s="324"/>
      <c r="W28" s="672"/>
      <c r="X28" s="286"/>
      <c r="Y28" s="328"/>
      <c r="Z28" s="18"/>
      <c r="AA28" s="76"/>
      <c r="AB28" s="77"/>
      <c r="AC28" s="78"/>
      <c r="AD28" s="79"/>
      <c r="AE28" s="123">
        <f t="shared" si="3"/>
        <v>0</v>
      </c>
    </row>
    <row r="29" spans="1:31" ht="15.75" thickBot="1" x14ac:dyDescent="0.3">
      <c r="A29" s="15"/>
      <c r="B29" s="346" t="s">
        <v>260</v>
      </c>
      <c r="C29" s="351" t="s">
        <v>164</v>
      </c>
      <c r="D29" s="322" t="s">
        <v>378</v>
      </c>
      <c r="E29" s="323"/>
      <c r="F29" s="350"/>
      <c r="G29" s="350"/>
      <c r="H29" s="325"/>
      <c r="I29" s="350"/>
      <c r="J29" s="326"/>
      <c r="K29" s="324"/>
      <c r="L29" s="288"/>
      <c r="M29" s="326"/>
      <c r="N29" s="288"/>
      <c r="O29" s="352"/>
      <c r="P29" s="326"/>
      <c r="Q29" s="286"/>
      <c r="R29" s="286"/>
      <c r="S29" s="286"/>
      <c r="T29" s="286"/>
      <c r="V29" s="324"/>
      <c r="W29" s="672"/>
      <c r="X29" s="286"/>
      <c r="Y29" s="328"/>
      <c r="Z29" s="18"/>
      <c r="AA29" s="76"/>
      <c r="AB29" s="77"/>
      <c r="AC29" s="78"/>
      <c r="AD29" s="79"/>
      <c r="AE29" s="123">
        <f t="shared" si="3"/>
        <v>0</v>
      </c>
    </row>
    <row r="30" spans="1:31" ht="90.75" thickBot="1" x14ac:dyDescent="0.3">
      <c r="A30" s="15"/>
      <c r="B30" s="346" t="s">
        <v>260</v>
      </c>
      <c r="C30" s="351" t="s">
        <v>164</v>
      </c>
      <c r="D30" s="322" t="s">
        <v>25</v>
      </c>
      <c r="E30" s="323" t="s">
        <v>169</v>
      </c>
      <c r="F30" s="350"/>
      <c r="G30" s="350"/>
      <c r="H30" s="325">
        <v>4.8899999999999801</v>
      </c>
      <c r="I30" s="350"/>
      <c r="J30" s="326" t="s">
        <v>170</v>
      </c>
      <c r="K30" s="324" t="s">
        <v>75</v>
      </c>
      <c r="L30" s="288">
        <v>5</v>
      </c>
      <c r="M30" s="349">
        <v>29.05</v>
      </c>
      <c r="N30" s="288">
        <v>145.25</v>
      </c>
      <c r="O30" s="352"/>
      <c r="P30" s="328" t="e">
        <v>#VALUE!</v>
      </c>
      <c r="Q30" s="329" t="e">
        <f>IF(J30="PROV SUM",N30,L30*P30)</f>
        <v>#VALUE!</v>
      </c>
      <c r="R30" s="287">
        <v>0</v>
      </c>
      <c r="S30" s="287">
        <v>25.752824999999998</v>
      </c>
      <c r="T30" s="329">
        <f>IF(J30="SC024",N30,IF(ISERROR(S30),"",IF(J30="PROV SUM",N30,L30*S30)))</f>
        <v>128.76412499999998</v>
      </c>
      <c r="V30" s="324" t="s">
        <v>75</v>
      </c>
      <c r="W30" s="672">
        <v>5</v>
      </c>
      <c r="X30" s="287">
        <v>25.752824999999998</v>
      </c>
      <c r="Y30" s="328">
        <f t="shared" si="0"/>
        <v>128.76412499999998</v>
      </c>
      <c r="Z30" s="18"/>
      <c r="AA30" s="76">
        <v>0</v>
      </c>
      <c r="AB30" s="77">
        <f t="shared" si="1"/>
        <v>0</v>
      </c>
      <c r="AC30" s="78">
        <v>0</v>
      </c>
      <c r="AD30" s="79">
        <f t="shared" si="2"/>
        <v>0</v>
      </c>
      <c r="AE30" s="123">
        <f t="shared" si="3"/>
        <v>0</v>
      </c>
    </row>
    <row r="31" spans="1:31" ht="90.75" thickBot="1" x14ac:dyDescent="0.3">
      <c r="A31" s="15"/>
      <c r="B31" s="346" t="s">
        <v>260</v>
      </c>
      <c r="C31" s="351" t="s">
        <v>164</v>
      </c>
      <c r="D31" s="322" t="s">
        <v>25</v>
      </c>
      <c r="E31" s="323" t="s">
        <v>171</v>
      </c>
      <c r="F31" s="350"/>
      <c r="G31" s="350"/>
      <c r="H31" s="325">
        <v>4.8999999999999799</v>
      </c>
      <c r="I31" s="350"/>
      <c r="J31" s="326" t="s">
        <v>172</v>
      </c>
      <c r="K31" s="324" t="s">
        <v>75</v>
      </c>
      <c r="L31" s="288">
        <v>6</v>
      </c>
      <c r="M31" s="349">
        <v>35.61</v>
      </c>
      <c r="N31" s="288">
        <v>213.66</v>
      </c>
      <c r="O31" s="352"/>
      <c r="P31" s="328" t="e">
        <v>#VALUE!</v>
      </c>
      <c r="Q31" s="329" t="e">
        <f>IF(J31="PROV SUM",N31,L31*P31)</f>
        <v>#VALUE!</v>
      </c>
      <c r="R31" s="287">
        <v>0</v>
      </c>
      <c r="S31" s="287">
        <v>31.568264999999997</v>
      </c>
      <c r="T31" s="329">
        <f>IF(J31="SC024",N31,IF(ISERROR(S31),"",IF(J31="PROV SUM",N31,L31*S31)))</f>
        <v>189.40958999999998</v>
      </c>
      <c r="V31" s="324" t="s">
        <v>75</v>
      </c>
      <c r="W31" s="672">
        <v>6</v>
      </c>
      <c r="X31" s="287">
        <v>31.568264999999997</v>
      </c>
      <c r="Y31" s="328">
        <f t="shared" si="0"/>
        <v>189.40958999999998</v>
      </c>
      <c r="Z31" s="18"/>
      <c r="AA31" s="76">
        <v>0</v>
      </c>
      <c r="AB31" s="77">
        <f t="shared" si="1"/>
        <v>0</v>
      </c>
      <c r="AC31" s="78">
        <v>0</v>
      </c>
      <c r="AD31" s="79">
        <f t="shared" si="2"/>
        <v>0</v>
      </c>
      <c r="AE31" s="123">
        <f t="shared" si="3"/>
        <v>0</v>
      </c>
    </row>
    <row r="32" spans="1:31" ht="15.75" thickBot="1" x14ac:dyDescent="0.3">
      <c r="A32" s="15"/>
      <c r="B32" s="346" t="s">
        <v>260</v>
      </c>
      <c r="C32" s="351" t="s">
        <v>24</v>
      </c>
      <c r="D32" s="322" t="s">
        <v>378</v>
      </c>
      <c r="E32" s="323"/>
      <c r="F32" s="350"/>
      <c r="G32" s="350"/>
      <c r="H32" s="325"/>
      <c r="I32" s="350"/>
      <c r="J32" s="326"/>
      <c r="K32" s="324"/>
      <c r="L32" s="288"/>
      <c r="M32" s="326"/>
      <c r="N32" s="288"/>
      <c r="O32" s="352"/>
      <c r="P32" s="326"/>
      <c r="Q32" s="286"/>
      <c r="R32" s="286"/>
      <c r="S32" s="286"/>
      <c r="T32" s="286"/>
      <c r="V32" s="324"/>
      <c r="W32" s="672"/>
      <c r="X32" s="286"/>
      <c r="Y32" s="328">
        <f t="shared" si="0"/>
        <v>0</v>
      </c>
      <c r="Z32" s="18"/>
      <c r="AA32" s="76"/>
      <c r="AB32" s="77"/>
      <c r="AC32" s="78"/>
      <c r="AD32" s="79"/>
      <c r="AE32" s="123">
        <f t="shared" si="3"/>
        <v>0</v>
      </c>
    </row>
    <row r="33" spans="1:31" ht="120.75" thickBot="1" x14ac:dyDescent="0.3">
      <c r="A33" s="21"/>
      <c r="B33" s="321" t="s">
        <v>260</v>
      </c>
      <c r="C33" s="321" t="s">
        <v>24</v>
      </c>
      <c r="D33" s="322" t="s">
        <v>25</v>
      </c>
      <c r="E33" s="323" t="s">
        <v>26</v>
      </c>
      <c r="F33" s="324"/>
      <c r="G33" s="324"/>
      <c r="H33" s="325">
        <v>2.1</v>
      </c>
      <c r="I33" s="324"/>
      <c r="J33" s="326" t="s">
        <v>27</v>
      </c>
      <c r="K33" s="324" t="s">
        <v>28</v>
      </c>
      <c r="L33" s="288">
        <v>170</v>
      </c>
      <c r="M33" s="118">
        <v>12.92</v>
      </c>
      <c r="N33" s="119">
        <v>2196.4</v>
      </c>
      <c r="O33" s="327"/>
      <c r="P33" s="328" t="e">
        <v>#VALUE!</v>
      </c>
      <c r="Q33" s="329" t="e">
        <f>IF(J33="PROV SUM",N33,L33*P33)</f>
        <v>#VALUE!</v>
      </c>
      <c r="R33" s="287">
        <v>0</v>
      </c>
      <c r="S33" s="287">
        <v>16.4084</v>
      </c>
      <c r="T33" s="329">
        <f>IF(J33="SC024",N33,IF(ISERROR(S33),"",IF(J33="PROV SUM",N33,L33*S33)))</f>
        <v>2789.4279999999999</v>
      </c>
      <c r="V33" s="324" t="s">
        <v>28</v>
      </c>
      <c r="W33" s="672">
        <v>240</v>
      </c>
      <c r="X33" s="287">
        <v>16.4084</v>
      </c>
      <c r="Y33" s="328">
        <f t="shared" si="0"/>
        <v>3938.0160000000001</v>
      </c>
      <c r="Z33" s="18"/>
      <c r="AA33" s="76">
        <v>1</v>
      </c>
      <c r="AB33" s="77">
        <f t="shared" si="1"/>
        <v>3938.0160000000001</v>
      </c>
      <c r="AC33" s="78">
        <v>0.46050000000000002</v>
      </c>
      <c r="AD33" s="79">
        <f t="shared" si="2"/>
        <v>1813.4563680000001</v>
      </c>
      <c r="AE33" s="123">
        <f t="shared" si="3"/>
        <v>2124.559632</v>
      </c>
    </row>
    <row r="34" spans="1:31" ht="30.75" thickBot="1" x14ac:dyDescent="0.3">
      <c r="A34" s="21"/>
      <c r="B34" s="321" t="s">
        <v>260</v>
      </c>
      <c r="C34" s="321" t="s">
        <v>24</v>
      </c>
      <c r="D34" s="322" t="s">
        <v>25</v>
      </c>
      <c r="E34" s="323" t="s">
        <v>29</v>
      </c>
      <c r="F34" s="324"/>
      <c r="G34" s="324"/>
      <c r="H34" s="325">
        <v>2.5</v>
      </c>
      <c r="I34" s="324"/>
      <c r="J34" s="326" t="s">
        <v>30</v>
      </c>
      <c r="K34" s="324" t="s">
        <v>31</v>
      </c>
      <c r="L34" s="288">
        <v>1</v>
      </c>
      <c r="M34" s="118">
        <v>420</v>
      </c>
      <c r="N34" s="119">
        <v>420</v>
      </c>
      <c r="O34" s="327"/>
      <c r="P34" s="328" t="e">
        <v>#VALUE!</v>
      </c>
      <c r="Q34" s="329" t="e">
        <f>IF(J34="PROV SUM",N34,L34*P34)</f>
        <v>#VALUE!</v>
      </c>
      <c r="R34" s="287">
        <v>0</v>
      </c>
      <c r="S34" s="287">
        <v>533.4</v>
      </c>
      <c r="T34" s="329">
        <f>IF(J34="SC024",N34,IF(ISERROR(S34),"",IF(J34="PROV SUM",N34,L34*S34)))</f>
        <v>533.4</v>
      </c>
      <c r="V34" s="324" t="s">
        <v>31</v>
      </c>
      <c r="W34" s="672">
        <v>1</v>
      </c>
      <c r="X34" s="287">
        <v>533.4</v>
      </c>
      <c r="Y34" s="328">
        <f t="shared" si="0"/>
        <v>533.4</v>
      </c>
      <c r="Z34" s="18"/>
      <c r="AA34" s="76">
        <v>1</v>
      </c>
      <c r="AB34" s="77">
        <f t="shared" si="1"/>
        <v>533.4</v>
      </c>
      <c r="AC34" s="78">
        <v>0.65</v>
      </c>
      <c r="AD34" s="79">
        <f t="shared" si="2"/>
        <v>346.71</v>
      </c>
      <c r="AE34" s="123">
        <f t="shared" si="3"/>
        <v>186.69</v>
      </c>
    </row>
    <row r="35" spans="1:31" ht="15.75" thickBot="1" x14ac:dyDescent="0.3">
      <c r="A35" s="21"/>
      <c r="B35" s="321" t="s">
        <v>260</v>
      </c>
      <c r="C35" s="321" t="s">
        <v>24</v>
      </c>
      <c r="D35" s="322" t="s">
        <v>25</v>
      </c>
      <c r="E35" s="323" t="s">
        <v>32</v>
      </c>
      <c r="F35" s="324"/>
      <c r="G35" s="324"/>
      <c r="H35" s="325">
        <v>2.6</v>
      </c>
      <c r="I35" s="324"/>
      <c r="J35" s="326" t="s">
        <v>33</v>
      </c>
      <c r="K35" s="324" t="s">
        <v>31</v>
      </c>
      <c r="L35" s="288">
        <v>1</v>
      </c>
      <c r="M35" s="118">
        <v>50</v>
      </c>
      <c r="N35" s="119">
        <v>50</v>
      </c>
      <c r="O35" s="327"/>
      <c r="P35" s="328" t="e">
        <v>#VALUE!</v>
      </c>
      <c r="Q35" s="329" t="e">
        <f>IF(J35="PROV SUM",N35,L35*P35)</f>
        <v>#VALUE!</v>
      </c>
      <c r="R35" s="287">
        <v>0</v>
      </c>
      <c r="S35" s="287">
        <v>63.5</v>
      </c>
      <c r="T35" s="329">
        <f>IF(J35="SC024",N35,IF(ISERROR(S35),"",IF(J35="PROV SUM",N35,L35*S35)))</f>
        <v>63.5</v>
      </c>
      <c r="V35" s="324" t="s">
        <v>31</v>
      </c>
      <c r="W35" s="672">
        <v>1</v>
      </c>
      <c r="X35" s="287">
        <v>63.5</v>
      </c>
      <c r="Y35" s="328">
        <f t="shared" si="0"/>
        <v>63.5</v>
      </c>
      <c r="Z35" s="18"/>
      <c r="AA35" s="76">
        <v>1</v>
      </c>
      <c r="AB35" s="77">
        <f t="shared" si="1"/>
        <v>63.5</v>
      </c>
      <c r="AC35" s="78">
        <v>0.65</v>
      </c>
      <c r="AD35" s="79">
        <f t="shared" si="2"/>
        <v>41.274999999999999</v>
      </c>
      <c r="AE35" s="123">
        <f t="shared" si="3"/>
        <v>22.225000000000001</v>
      </c>
    </row>
    <row r="36" spans="1:31" ht="60.75" thickBot="1" x14ac:dyDescent="0.3">
      <c r="A36" s="21"/>
      <c r="B36" s="321" t="s">
        <v>260</v>
      </c>
      <c r="C36" s="321" t="s">
        <v>24</v>
      </c>
      <c r="D36" s="322" t="s">
        <v>25</v>
      </c>
      <c r="E36" s="323" t="s">
        <v>382</v>
      </c>
      <c r="F36" s="324"/>
      <c r="G36" s="324"/>
      <c r="H36" s="325"/>
      <c r="I36" s="324"/>
      <c r="J36" s="326" t="s">
        <v>383</v>
      </c>
      <c r="K36" s="324" t="s">
        <v>31</v>
      </c>
      <c r="L36" s="288"/>
      <c r="M36" s="118">
        <v>4.8300000000000003E-2</v>
      </c>
      <c r="N36" s="119">
        <v>0</v>
      </c>
      <c r="O36" s="327"/>
      <c r="P36" s="328" t="e">
        <v>#VALUE!</v>
      </c>
      <c r="Q36" s="329" t="e">
        <f>IF(J36="PROV SUM",N36,L36*P36)</f>
        <v>#VALUE!</v>
      </c>
      <c r="R36" s="287" t="e">
        <v>#N/A</v>
      </c>
      <c r="S36" s="287" t="e">
        <v>#N/A</v>
      </c>
      <c r="T36" s="329">
        <f>IF(J36="SC024",N36,IF(ISERROR(S36),"",IF(J36="PROV SUM",N36,L36*S36)))</f>
        <v>0</v>
      </c>
      <c r="V36" s="324" t="s">
        <v>31</v>
      </c>
      <c r="W36" s="672"/>
      <c r="X36" s="287" t="e">
        <v>#N/A</v>
      </c>
      <c r="Y36" s="328"/>
      <c r="Z36" s="18"/>
      <c r="AA36" s="76">
        <v>0</v>
      </c>
      <c r="AB36" s="77">
        <f t="shared" si="1"/>
        <v>0</v>
      </c>
      <c r="AC36" s="78">
        <v>0</v>
      </c>
      <c r="AD36" s="79">
        <f t="shared" si="2"/>
        <v>0</v>
      </c>
      <c r="AE36" s="123">
        <f t="shared" si="3"/>
        <v>0</v>
      </c>
    </row>
    <row r="37" spans="1:31" ht="15.75" thickBot="1" x14ac:dyDescent="0.3">
      <c r="A37" s="21"/>
      <c r="B37" s="320" t="s">
        <v>260</v>
      </c>
      <c r="C37" s="321" t="s">
        <v>312</v>
      </c>
      <c r="D37" s="322" t="s">
        <v>378</v>
      </c>
      <c r="E37" s="323"/>
      <c r="F37" s="324"/>
      <c r="G37" s="324"/>
      <c r="H37" s="325"/>
      <c r="I37" s="324"/>
      <c r="J37" s="326"/>
      <c r="K37" s="324"/>
      <c r="L37" s="288"/>
      <c r="M37" s="326"/>
      <c r="N37" s="119"/>
      <c r="O37" s="327"/>
      <c r="P37" s="347"/>
      <c r="Q37" s="348"/>
      <c r="R37" s="348"/>
      <c r="S37" s="348"/>
      <c r="T37" s="348"/>
      <c r="V37" s="324"/>
      <c r="W37" s="672"/>
      <c r="X37" s="348"/>
      <c r="Y37" s="328"/>
      <c r="Z37" s="18"/>
      <c r="AA37" s="76"/>
      <c r="AB37" s="77"/>
      <c r="AC37" s="78"/>
      <c r="AD37" s="79"/>
      <c r="AE37" s="123">
        <f t="shared" si="3"/>
        <v>0</v>
      </c>
    </row>
    <row r="38" spans="1:31" ht="16.5" thickBot="1" x14ac:dyDescent="0.3">
      <c r="A38" s="15"/>
      <c r="B38" s="85" t="s">
        <v>260</v>
      </c>
      <c r="C38" s="88" t="s">
        <v>341</v>
      </c>
      <c r="D38" s="638" t="s">
        <v>378</v>
      </c>
      <c r="E38" s="88"/>
      <c r="F38" s="350"/>
      <c r="G38" s="350"/>
      <c r="H38" s="89"/>
      <c r="I38" s="350"/>
      <c r="J38" s="88"/>
      <c r="K38" s="90"/>
      <c r="L38" s="288"/>
      <c r="M38" s="91"/>
      <c r="N38" s="119"/>
      <c r="O38" s="327"/>
      <c r="P38" s="347"/>
      <c r="Q38" s="348"/>
      <c r="R38" s="348"/>
      <c r="S38" s="348"/>
      <c r="T38" s="348"/>
      <c r="V38" s="90"/>
      <c r="W38" s="672"/>
      <c r="X38" s="348"/>
      <c r="Y38" s="328"/>
      <c r="Z38" s="18"/>
      <c r="AA38" s="76"/>
      <c r="AB38" s="77"/>
      <c r="AC38" s="78"/>
      <c r="AD38" s="79"/>
      <c r="AE38" s="123">
        <f t="shared" si="3"/>
        <v>0</v>
      </c>
    </row>
    <row r="39" spans="1:31" ht="120.75" thickBot="1" x14ac:dyDescent="0.3">
      <c r="A39" s="15"/>
      <c r="B39" s="85" t="s">
        <v>260</v>
      </c>
      <c r="C39" s="88" t="s">
        <v>341</v>
      </c>
      <c r="D39" s="638" t="s">
        <v>25</v>
      </c>
      <c r="E39" s="88" t="s">
        <v>346</v>
      </c>
      <c r="F39" s="324"/>
      <c r="G39" s="324"/>
      <c r="H39" s="89">
        <v>13</v>
      </c>
      <c r="I39" s="324"/>
      <c r="J39" s="88" t="s">
        <v>347</v>
      </c>
      <c r="K39" s="324" t="s">
        <v>311</v>
      </c>
      <c r="L39" s="92">
        <v>2</v>
      </c>
      <c r="M39" s="91">
        <v>180.78</v>
      </c>
      <c r="N39" s="93">
        <v>361.56</v>
      </c>
      <c r="O39" s="327"/>
      <c r="P39" s="328" t="e">
        <v>#VALUE!</v>
      </c>
      <c r="Q39" s="329" t="e">
        <f t="shared" ref="Q39:Q53" si="6">IF(J39="PROV SUM",N39,L39*P39)</f>
        <v>#VALUE!</v>
      </c>
      <c r="R39" s="287">
        <v>0</v>
      </c>
      <c r="S39" s="287">
        <v>160.26147</v>
      </c>
      <c r="T39" s="329">
        <f t="shared" ref="T39:T53" si="7">IF(J39="SC024",N39,IF(ISERROR(S39),"",IF(J39="PROV SUM",N39,L39*S39)))</f>
        <v>320.52294000000001</v>
      </c>
      <c r="V39" s="324" t="s">
        <v>311</v>
      </c>
      <c r="W39" s="92">
        <v>2</v>
      </c>
      <c r="X39" s="287">
        <v>160.26147</v>
      </c>
      <c r="Y39" s="328">
        <f t="shared" si="0"/>
        <v>320.52294000000001</v>
      </c>
      <c r="Z39" s="18"/>
      <c r="AA39" s="76">
        <v>0</v>
      </c>
      <c r="AB39" s="77">
        <f t="shared" si="1"/>
        <v>0</v>
      </c>
      <c r="AC39" s="78">
        <v>0</v>
      </c>
      <c r="AD39" s="79">
        <f t="shared" si="2"/>
        <v>0</v>
      </c>
      <c r="AE39" s="123">
        <f t="shared" si="3"/>
        <v>0</v>
      </c>
    </row>
    <row r="40" spans="1:31" ht="105.75" thickBot="1" x14ac:dyDescent="0.3">
      <c r="A40" s="15"/>
      <c r="B40" s="85" t="s">
        <v>260</v>
      </c>
      <c r="C40" s="88" t="s">
        <v>341</v>
      </c>
      <c r="D40" s="638" t="s">
        <v>25</v>
      </c>
      <c r="E40" s="88" t="s">
        <v>356</v>
      </c>
      <c r="F40" s="350"/>
      <c r="G40" s="350"/>
      <c r="H40" s="89">
        <v>27</v>
      </c>
      <c r="I40" s="350"/>
      <c r="J40" s="88" t="s">
        <v>357</v>
      </c>
      <c r="K40" s="90" t="s">
        <v>311</v>
      </c>
      <c r="L40" s="92">
        <v>1</v>
      </c>
      <c r="M40" s="91">
        <v>22.53</v>
      </c>
      <c r="N40" s="93">
        <v>22.53</v>
      </c>
      <c r="O40" s="327"/>
      <c r="P40" s="328" t="e">
        <v>#VALUE!</v>
      </c>
      <c r="Q40" s="329" t="e">
        <f t="shared" si="6"/>
        <v>#VALUE!</v>
      </c>
      <c r="R40" s="287">
        <v>0</v>
      </c>
      <c r="S40" s="287">
        <v>19.150500000000001</v>
      </c>
      <c r="T40" s="329">
        <f t="shared" si="7"/>
        <v>19.150500000000001</v>
      </c>
      <c r="V40" s="90" t="s">
        <v>311</v>
      </c>
      <c r="W40" s="92">
        <v>1</v>
      </c>
      <c r="X40" s="287">
        <v>19.150500000000001</v>
      </c>
      <c r="Y40" s="328">
        <f t="shared" si="0"/>
        <v>19.150500000000001</v>
      </c>
      <c r="Z40" s="18"/>
      <c r="AA40" s="76">
        <v>0</v>
      </c>
      <c r="AB40" s="77">
        <f t="shared" si="1"/>
        <v>0</v>
      </c>
      <c r="AC40" s="78">
        <v>0</v>
      </c>
      <c r="AD40" s="79">
        <f t="shared" si="2"/>
        <v>0</v>
      </c>
      <c r="AE40" s="123">
        <f t="shared" si="3"/>
        <v>0</v>
      </c>
    </row>
    <row r="41" spans="1:31" ht="120.75" thickBot="1" x14ac:dyDescent="0.3">
      <c r="A41" s="15"/>
      <c r="B41" s="85" t="s">
        <v>260</v>
      </c>
      <c r="C41" s="88" t="s">
        <v>341</v>
      </c>
      <c r="D41" s="638" t="s">
        <v>25</v>
      </c>
      <c r="E41" s="88" t="s">
        <v>358</v>
      </c>
      <c r="F41" s="350"/>
      <c r="G41" s="350"/>
      <c r="H41" s="89">
        <v>41</v>
      </c>
      <c r="I41" s="350"/>
      <c r="J41" s="88" t="s">
        <v>359</v>
      </c>
      <c r="K41" s="90" t="s">
        <v>311</v>
      </c>
      <c r="L41" s="92">
        <v>1</v>
      </c>
      <c r="M41" s="91">
        <v>29.34</v>
      </c>
      <c r="N41" s="93">
        <v>29.34</v>
      </c>
      <c r="O41" s="327"/>
      <c r="P41" s="328" t="e">
        <v>#VALUE!</v>
      </c>
      <c r="Q41" s="329" t="e">
        <f t="shared" si="6"/>
        <v>#VALUE!</v>
      </c>
      <c r="R41" s="287">
        <v>0</v>
      </c>
      <c r="S41" s="287">
        <v>24.939</v>
      </c>
      <c r="T41" s="329">
        <f t="shared" si="7"/>
        <v>24.939</v>
      </c>
      <c r="V41" s="90" t="s">
        <v>311</v>
      </c>
      <c r="W41" s="92">
        <v>1</v>
      </c>
      <c r="X41" s="287">
        <v>24.939</v>
      </c>
      <c r="Y41" s="328">
        <f t="shared" si="0"/>
        <v>24.939</v>
      </c>
      <c r="Z41" s="18"/>
      <c r="AA41" s="76">
        <v>0</v>
      </c>
      <c r="AB41" s="77">
        <f t="shared" si="1"/>
        <v>0</v>
      </c>
      <c r="AC41" s="78">
        <v>0</v>
      </c>
      <c r="AD41" s="79">
        <f t="shared" si="2"/>
        <v>0</v>
      </c>
      <c r="AE41" s="123">
        <f t="shared" si="3"/>
        <v>0</v>
      </c>
    </row>
    <row r="42" spans="1:31" ht="105.75" thickBot="1" x14ac:dyDescent="0.3">
      <c r="A42" s="15"/>
      <c r="B42" s="85" t="s">
        <v>260</v>
      </c>
      <c r="C42" s="88" t="s">
        <v>341</v>
      </c>
      <c r="D42" s="638" t="s">
        <v>25</v>
      </c>
      <c r="E42" s="88" t="s">
        <v>360</v>
      </c>
      <c r="F42" s="350"/>
      <c r="G42" s="350"/>
      <c r="H42" s="89">
        <v>43</v>
      </c>
      <c r="I42" s="350"/>
      <c r="J42" s="88" t="s">
        <v>361</v>
      </c>
      <c r="K42" s="90" t="s">
        <v>311</v>
      </c>
      <c r="L42" s="92">
        <v>1</v>
      </c>
      <c r="M42" s="91">
        <v>20.399999999999999</v>
      </c>
      <c r="N42" s="93">
        <v>20.399999999999999</v>
      </c>
      <c r="O42" s="327"/>
      <c r="P42" s="328" t="e">
        <v>#VALUE!</v>
      </c>
      <c r="Q42" s="329" t="e">
        <f t="shared" si="6"/>
        <v>#VALUE!</v>
      </c>
      <c r="R42" s="287">
        <v>0</v>
      </c>
      <c r="S42" s="287">
        <v>17.34</v>
      </c>
      <c r="T42" s="329">
        <f t="shared" si="7"/>
        <v>17.34</v>
      </c>
      <c r="V42" s="90" t="s">
        <v>311</v>
      </c>
      <c r="W42" s="92">
        <v>1</v>
      </c>
      <c r="X42" s="287">
        <v>17.34</v>
      </c>
      <c r="Y42" s="328">
        <f t="shared" si="0"/>
        <v>17.34</v>
      </c>
      <c r="Z42" s="18"/>
      <c r="AA42" s="76">
        <v>0</v>
      </c>
      <c r="AB42" s="77">
        <f t="shared" si="1"/>
        <v>0</v>
      </c>
      <c r="AC42" s="78">
        <v>0</v>
      </c>
      <c r="AD42" s="79">
        <f t="shared" si="2"/>
        <v>0</v>
      </c>
      <c r="AE42" s="123">
        <f t="shared" si="3"/>
        <v>0</v>
      </c>
    </row>
    <row r="43" spans="1:31" ht="45.75" thickBot="1" x14ac:dyDescent="0.3">
      <c r="A43" s="15"/>
      <c r="B43" s="85" t="s">
        <v>260</v>
      </c>
      <c r="C43" s="88" t="s">
        <v>341</v>
      </c>
      <c r="D43" s="638" t="s">
        <v>25</v>
      </c>
      <c r="E43" s="88" t="s">
        <v>364</v>
      </c>
      <c r="F43" s="350"/>
      <c r="G43" s="350"/>
      <c r="H43" s="89">
        <v>93</v>
      </c>
      <c r="I43" s="350"/>
      <c r="J43" s="88" t="s">
        <v>365</v>
      </c>
      <c r="K43" s="90" t="s">
        <v>311</v>
      </c>
      <c r="L43" s="92">
        <v>1</v>
      </c>
      <c r="M43" s="91">
        <v>550</v>
      </c>
      <c r="N43" s="93">
        <v>550</v>
      </c>
      <c r="O43" s="327"/>
      <c r="P43" s="328" t="e">
        <v>#VALUE!</v>
      </c>
      <c r="Q43" s="329" t="e">
        <f t="shared" si="6"/>
        <v>#VALUE!</v>
      </c>
      <c r="R43" s="287">
        <v>0</v>
      </c>
      <c r="S43" s="287">
        <v>440</v>
      </c>
      <c r="T43" s="329">
        <f t="shared" si="7"/>
        <v>440</v>
      </c>
      <c r="V43" s="90" t="s">
        <v>311</v>
      </c>
      <c r="W43" s="92">
        <v>1</v>
      </c>
      <c r="X43" s="287">
        <v>440</v>
      </c>
      <c r="Y43" s="328">
        <f t="shared" si="0"/>
        <v>440</v>
      </c>
      <c r="Z43" s="18"/>
      <c r="AA43" s="76">
        <v>0</v>
      </c>
      <c r="AB43" s="77">
        <f t="shared" si="1"/>
        <v>0</v>
      </c>
      <c r="AC43" s="78">
        <v>0</v>
      </c>
      <c r="AD43" s="79">
        <f t="shared" si="2"/>
        <v>0</v>
      </c>
      <c r="AE43" s="123">
        <f t="shared" si="3"/>
        <v>0</v>
      </c>
    </row>
    <row r="44" spans="1:31" ht="45.75" thickBot="1" x14ac:dyDescent="0.3">
      <c r="A44" s="15"/>
      <c r="B44" s="85" t="s">
        <v>260</v>
      </c>
      <c r="C44" s="88" t="s">
        <v>341</v>
      </c>
      <c r="D44" s="638" t="s">
        <v>25</v>
      </c>
      <c r="E44" s="88" t="s">
        <v>352</v>
      </c>
      <c r="F44" s="350"/>
      <c r="G44" s="350"/>
      <c r="H44" s="89">
        <v>104</v>
      </c>
      <c r="I44" s="350"/>
      <c r="J44" s="88" t="s">
        <v>353</v>
      </c>
      <c r="K44" s="90" t="s">
        <v>311</v>
      </c>
      <c r="L44" s="92">
        <v>3</v>
      </c>
      <c r="M44" s="91">
        <v>3.44</v>
      </c>
      <c r="N44" s="93">
        <v>10.32</v>
      </c>
      <c r="O44" s="327"/>
      <c r="P44" s="328" t="e">
        <v>#VALUE!</v>
      </c>
      <c r="Q44" s="329" t="e">
        <f t="shared" si="6"/>
        <v>#VALUE!</v>
      </c>
      <c r="R44" s="287">
        <v>0</v>
      </c>
      <c r="S44" s="287">
        <v>3.0495599999999996</v>
      </c>
      <c r="T44" s="329">
        <f t="shared" si="7"/>
        <v>9.1486799999999988</v>
      </c>
      <c r="V44" s="90" t="s">
        <v>311</v>
      </c>
      <c r="W44" s="92">
        <v>3</v>
      </c>
      <c r="X44" s="287">
        <v>3.0495599999999996</v>
      </c>
      <c r="Y44" s="328">
        <f t="shared" si="0"/>
        <v>9.1486799999999988</v>
      </c>
      <c r="Z44" s="18"/>
      <c r="AA44" s="76">
        <v>0</v>
      </c>
      <c r="AB44" s="77">
        <f t="shared" si="1"/>
        <v>0</v>
      </c>
      <c r="AC44" s="78">
        <v>0</v>
      </c>
      <c r="AD44" s="79">
        <f t="shared" si="2"/>
        <v>0</v>
      </c>
      <c r="AE44" s="123">
        <f t="shared" si="3"/>
        <v>0</v>
      </c>
    </row>
    <row r="45" spans="1:31" ht="90.75" thickBot="1" x14ac:dyDescent="0.3">
      <c r="A45" s="15"/>
      <c r="B45" s="85" t="s">
        <v>260</v>
      </c>
      <c r="C45" s="88" t="s">
        <v>341</v>
      </c>
      <c r="D45" s="638" t="s">
        <v>25</v>
      </c>
      <c r="E45" s="88" t="s">
        <v>366</v>
      </c>
      <c r="F45" s="350"/>
      <c r="G45" s="350"/>
      <c r="H45" s="89">
        <v>115</v>
      </c>
      <c r="I45" s="350"/>
      <c r="J45" s="88" t="s">
        <v>367</v>
      </c>
      <c r="K45" s="90" t="s">
        <v>311</v>
      </c>
      <c r="L45" s="92">
        <v>3</v>
      </c>
      <c r="M45" s="91">
        <v>70.11</v>
      </c>
      <c r="N45" s="93">
        <v>210.32999999999998</v>
      </c>
      <c r="O45" s="327"/>
      <c r="P45" s="328" t="e">
        <v>#VALUE!</v>
      </c>
      <c r="Q45" s="329" t="e">
        <f t="shared" si="6"/>
        <v>#VALUE!</v>
      </c>
      <c r="R45" s="287">
        <v>0</v>
      </c>
      <c r="S45" s="287">
        <v>56.088000000000001</v>
      </c>
      <c r="T45" s="329">
        <f t="shared" si="7"/>
        <v>168.26400000000001</v>
      </c>
      <c r="V45" s="90" t="s">
        <v>311</v>
      </c>
      <c r="W45" s="92">
        <v>3</v>
      </c>
      <c r="X45" s="287">
        <v>56.088000000000001</v>
      </c>
      <c r="Y45" s="328">
        <f t="shared" si="0"/>
        <v>168.26400000000001</v>
      </c>
      <c r="Z45" s="18"/>
      <c r="AA45" s="76">
        <v>0</v>
      </c>
      <c r="AB45" s="77">
        <f t="shared" si="1"/>
        <v>0</v>
      </c>
      <c r="AC45" s="78">
        <v>0</v>
      </c>
      <c r="AD45" s="79">
        <f t="shared" si="2"/>
        <v>0</v>
      </c>
      <c r="AE45" s="123">
        <f t="shared" si="3"/>
        <v>0</v>
      </c>
    </row>
    <row r="46" spans="1:31" ht="46.5" thickBot="1" x14ac:dyDescent="0.3">
      <c r="A46" s="15"/>
      <c r="B46" s="85" t="s">
        <v>260</v>
      </c>
      <c r="C46" s="88" t="s">
        <v>341</v>
      </c>
      <c r="D46" s="638" t="s">
        <v>25</v>
      </c>
      <c r="E46" s="94" t="s">
        <v>354</v>
      </c>
      <c r="F46" s="350"/>
      <c r="G46" s="350"/>
      <c r="H46" s="89">
        <v>175</v>
      </c>
      <c r="I46" s="350"/>
      <c r="J46" s="95" t="s">
        <v>355</v>
      </c>
      <c r="K46" s="90" t="s">
        <v>311</v>
      </c>
      <c r="L46" s="92">
        <v>3</v>
      </c>
      <c r="M46" s="91">
        <v>9.81</v>
      </c>
      <c r="N46" s="93">
        <v>29.43</v>
      </c>
      <c r="O46" s="327"/>
      <c r="P46" s="328" t="e">
        <v>#VALUE!</v>
      </c>
      <c r="Q46" s="329" t="e">
        <f t="shared" si="6"/>
        <v>#VALUE!</v>
      </c>
      <c r="R46" s="287">
        <v>0</v>
      </c>
      <c r="S46" s="287">
        <v>8.6965649999999997</v>
      </c>
      <c r="T46" s="329">
        <f t="shared" si="7"/>
        <v>26.089694999999999</v>
      </c>
      <c r="V46" s="90" t="s">
        <v>311</v>
      </c>
      <c r="W46" s="92">
        <v>3</v>
      </c>
      <c r="X46" s="287">
        <v>8.6965649999999997</v>
      </c>
      <c r="Y46" s="328">
        <f t="shared" si="0"/>
        <v>26.089694999999999</v>
      </c>
      <c r="Z46" s="18"/>
      <c r="AA46" s="76">
        <v>0</v>
      </c>
      <c r="AB46" s="77">
        <f t="shared" si="1"/>
        <v>0</v>
      </c>
      <c r="AC46" s="78">
        <v>0</v>
      </c>
      <c r="AD46" s="79">
        <f t="shared" si="2"/>
        <v>0</v>
      </c>
      <c r="AE46" s="123">
        <f t="shared" si="3"/>
        <v>0</v>
      </c>
    </row>
    <row r="47" spans="1:31" ht="76.5" thickBot="1" x14ac:dyDescent="0.3">
      <c r="A47" s="21"/>
      <c r="B47" s="85" t="s">
        <v>260</v>
      </c>
      <c r="C47" s="88" t="s">
        <v>341</v>
      </c>
      <c r="D47" s="638" t="s">
        <v>25</v>
      </c>
      <c r="E47" s="94" t="s">
        <v>342</v>
      </c>
      <c r="F47" s="324"/>
      <c r="G47" s="324"/>
      <c r="H47" s="89">
        <v>180</v>
      </c>
      <c r="I47" s="324"/>
      <c r="J47" s="95" t="s">
        <v>343</v>
      </c>
      <c r="K47" s="90" t="s">
        <v>311</v>
      </c>
      <c r="L47" s="92">
        <v>1</v>
      </c>
      <c r="M47" s="91">
        <v>62.11</v>
      </c>
      <c r="N47" s="93">
        <v>62.11</v>
      </c>
      <c r="O47" s="327"/>
      <c r="P47" s="328" t="e">
        <v>#VALUE!</v>
      </c>
      <c r="Q47" s="329" t="e">
        <f t="shared" si="6"/>
        <v>#VALUE!</v>
      </c>
      <c r="R47" s="287">
        <v>0</v>
      </c>
      <c r="S47" s="287">
        <v>55.060514999999995</v>
      </c>
      <c r="T47" s="329">
        <f t="shared" si="7"/>
        <v>55.060514999999995</v>
      </c>
      <c r="V47" s="90" t="s">
        <v>311</v>
      </c>
      <c r="W47" s="92">
        <v>1</v>
      </c>
      <c r="X47" s="287">
        <v>55.060514999999995</v>
      </c>
      <c r="Y47" s="328">
        <f t="shared" si="0"/>
        <v>55.060514999999995</v>
      </c>
      <c r="Z47" s="18"/>
      <c r="AA47" s="76">
        <v>0</v>
      </c>
      <c r="AB47" s="77">
        <f t="shared" si="1"/>
        <v>0</v>
      </c>
      <c r="AC47" s="78">
        <v>0</v>
      </c>
      <c r="AD47" s="79">
        <f t="shared" si="2"/>
        <v>0</v>
      </c>
      <c r="AE47" s="123">
        <f t="shared" si="3"/>
        <v>0</v>
      </c>
    </row>
    <row r="48" spans="1:31" ht="91.5" thickBot="1" x14ac:dyDescent="0.3">
      <c r="A48" s="21"/>
      <c r="B48" s="85" t="s">
        <v>260</v>
      </c>
      <c r="C48" s="88" t="s">
        <v>341</v>
      </c>
      <c r="D48" s="638" t="s">
        <v>25</v>
      </c>
      <c r="E48" s="94" t="s">
        <v>370</v>
      </c>
      <c r="F48" s="324"/>
      <c r="G48" s="324"/>
      <c r="H48" s="89">
        <v>186</v>
      </c>
      <c r="I48" s="324"/>
      <c r="J48" s="96" t="s">
        <v>371</v>
      </c>
      <c r="K48" s="90" t="s">
        <v>311</v>
      </c>
      <c r="L48" s="92">
        <v>1</v>
      </c>
      <c r="M48" s="91">
        <v>86.88</v>
      </c>
      <c r="N48" s="93">
        <v>86.88</v>
      </c>
      <c r="O48" s="327"/>
      <c r="P48" s="328" t="e">
        <v>#VALUE!</v>
      </c>
      <c r="Q48" s="329" t="e">
        <f t="shared" si="6"/>
        <v>#VALUE!</v>
      </c>
      <c r="R48" s="287">
        <v>0</v>
      </c>
      <c r="S48" s="287">
        <v>69.504000000000005</v>
      </c>
      <c r="T48" s="329">
        <f t="shared" si="7"/>
        <v>69.504000000000005</v>
      </c>
      <c r="V48" s="90" t="s">
        <v>311</v>
      </c>
      <c r="W48" s="92">
        <v>1</v>
      </c>
      <c r="X48" s="287">
        <v>69.504000000000005</v>
      </c>
      <c r="Y48" s="328">
        <f t="shared" si="0"/>
        <v>69.504000000000005</v>
      </c>
      <c r="Z48" s="18"/>
      <c r="AA48" s="76">
        <v>0</v>
      </c>
      <c r="AB48" s="77">
        <f t="shared" si="1"/>
        <v>0</v>
      </c>
      <c r="AC48" s="78">
        <v>0</v>
      </c>
      <c r="AD48" s="79">
        <f t="shared" si="2"/>
        <v>0</v>
      </c>
      <c r="AE48" s="123">
        <f t="shared" si="3"/>
        <v>0</v>
      </c>
    </row>
    <row r="49" spans="1:31" ht="16.5" thickBot="1" x14ac:dyDescent="0.3">
      <c r="A49" s="21"/>
      <c r="B49" s="85" t="s">
        <v>260</v>
      </c>
      <c r="C49" s="88" t="s">
        <v>341</v>
      </c>
      <c r="D49" s="638" t="s">
        <v>25</v>
      </c>
      <c r="E49" s="690" t="s">
        <v>424</v>
      </c>
      <c r="F49" s="324"/>
      <c r="G49" s="324"/>
      <c r="H49" s="89">
        <v>190</v>
      </c>
      <c r="I49" s="324"/>
      <c r="J49" s="98" t="s">
        <v>379</v>
      </c>
      <c r="K49" s="90" t="s">
        <v>311</v>
      </c>
      <c r="L49" s="92">
        <v>1</v>
      </c>
      <c r="M49" s="99">
        <v>1500</v>
      </c>
      <c r="N49" s="93">
        <v>1500</v>
      </c>
      <c r="O49" s="327"/>
      <c r="P49" s="328" t="e">
        <v>#VALUE!</v>
      </c>
      <c r="Q49" s="329">
        <f t="shared" si="6"/>
        <v>1500</v>
      </c>
      <c r="R49" s="287" t="s">
        <v>381</v>
      </c>
      <c r="S49" s="287" t="s">
        <v>381</v>
      </c>
      <c r="T49" s="329">
        <f t="shared" si="7"/>
        <v>1500</v>
      </c>
      <c r="V49" s="90" t="s">
        <v>311</v>
      </c>
      <c r="W49" s="92">
        <v>1</v>
      </c>
      <c r="X49" s="287" t="s">
        <v>381</v>
      </c>
      <c r="Y49" s="328">
        <v>1500</v>
      </c>
      <c r="Z49" s="18"/>
      <c r="AA49" s="76">
        <v>0</v>
      </c>
      <c r="AB49" s="77">
        <f t="shared" si="1"/>
        <v>0</v>
      </c>
      <c r="AC49" s="78">
        <v>0</v>
      </c>
      <c r="AD49" s="79">
        <f t="shared" si="2"/>
        <v>0</v>
      </c>
      <c r="AE49" s="123">
        <f t="shared" si="3"/>
        <v>0</v>
      </c>
    </row>
    <row r="50" spans="1:31" ht="27" thickBot="1" x14ac:dyDescent="0.3">
      <c r="A50" s="21"/>
      <c r="B50" s="85" t="s">
        <v>260</v>
      </c>
      <c r="C50" s="88" t="s">
        <v>341</v>
      </c>
      <c r="D50" s="638" t="s">
        <v>25</v>
      </c>
      <c r="E50" s="686" t="s">
        <v>425</v>
      </c>
      <c r="F50" s="324"/>
      <c r="G50" s="324"/>
      <c r="H50" s="89">
        <v>191</v>
      </c>
      <c r="I50" s="324"/>
      <c r="J50" s="98" t="s">
        <v>379</v>
      </c>
      <c r="K50" s="90" t="s">
        <v>311</v>
      </c>
      <c r="L50" s="92">
        <v>1</v>
      </c>
      <c r="M50" s="99">
        <v>100</v>
      </c>
      <c r="N50" s="93">
        <v>100</v>
      </c>
      <c r="O50" s="327"/>
      <c r="P50" s="328" t="e">
        <v>#VALUE!</v>
      </c>
      <c r="Q50" s="329">
        <f t="shared" si="6"/>
        <v>100</v>
      </c>
      <c r="R50" s="287" t="s">
        <v>381</v>
      </c>
      <c r="S50" s="287" t="s">
        <v>381</v>
      </c>
      <c r="T50" s="329">
        <f t="shared" si="7"/>
        <v>100</v>
      </c>
      <c r="V50" s="90" t="s">
        <v>311</v>
      </c>
      <c r="W50" s="92">
        <v>1</v>
      </c>
      <c r="X50" s="287" t="s">
        <v>381</v>
      </c>
      <c r="Y50" s="328">
        <v>100</v>
      </c>
      <c r="Z50" s="18"/>
      <c r="AA50" s="76">
        <v>0</v>
      </c>
      <c r="AB50" s="77">
        <f t="shared" si="1"/>
        <v>0</v>
      </c>
      <c r="AC50" s="78">
        <v>0</v>
      </c>
      <c r="AD50" s="79">
        <f t="shared" si="2"/>
        <v>0</v>
      </c>
      <c r="AE50" s="123">
        <f t="shared" si="3"/>
        <v>0</v>
      </c>
    </row>
    <row r="51" spans="1:31" ht="16.5" thickBot="1" x14ac:dyDescent="0.3">
      <c r="A51" s="21"/>
      <c r="B51" s="85" t="s">
        <v>260</v>
      </c>
      <c r="C51" s="88" t="s">
        <v>341</v>
      </c>
      <c r="D51" s="638" t="s">
        <v>25</v>
      </c>
      <c r="E51" s="686" t="s">
        <v>426</v>
      </c>
      <c r="F51" s="324"/>
      <c r="G51" s="324"/>
      <c r="H51" s="89">
        <v>192</v>
      </c>
      <c r="I51" s="324"/>
      <c r="J51" s="98" t="s">
        <v>379</v>
      </c>
      <c r="K51" s="90" t="s">
        <v>311</v>
      </c>
      <c r="L51" s="92">
        <v>1</v>
      </c>
      <c r="M51" s="99">
        <v>100</v>
      </c>
      <c r="N51" s="93">
        <v>100</v>
      </c>
      <c r="O51" s="327"/>
      <c r="P51" s="328" t="e">
        <v>#VALUE!</v>
      </c>
      <c r="Q51" s="329">
        <f t="shared" si="6"/>
        <v>100</v>
      </c>
      <c r="R51" s="287" t="s">
        <v>381</v>
      </c>
      <c r="S51" s="287" t="s">
        <v>381</v>
      </c>
      <c r="T51" s="329">
        <f t="shared" si="7"/>
        <v>100</v>
      </c>
      <c r="V51" s="90" t="s">
        <v>311</v>
      </c>
      <c r="W51" s="92">
        <v>1</v>
      </c>
      <c r="X51" s="287" t="s">
        <v>381</v>
      </c>
      <c r="Y51" s="328">
        <v>100</v>
      </c>
      <c r="Z51" s="18"/>
      <c r="AA51" s="76">
        <v>0</v>
      </c>
      <c r="AB51" s="77">
        <f t="shared" si="1"/>
        <v>0</v>
      </c>
      <c r="AC51" s="78">
        <v>0</v>
      </c>
      <c r="AD51" s="79">
        <f t="shared" si="2"/>
        <v>0</v>
      </c>
      <c r="AE51" s="123">
        <f t="shared" si="3"/>
        <v>0</v>
      </c>
    </row>
    <row r="52" spans="1:31" ht="16.5" thickBot="1" x14ac:dyDescent="0.3">
      <c r="A52" s="21"/>
      <c r="B52" s="85" t="s">
        <v>260</v>
      </c>
      <c r="C52" s="88" t="s">
        <v>341</v>
      </c>
      <c r="D52" s="638" t="s">
        <v>25</v>
      </c>
      <c r="E52" s="686" t="s">
        <v>427</v>
      </c>
      <c r="F52" s="324"/>
      <c r="G52" s="324"/>
      <c r="H52" s="89">
        <v>193</v>
      </c>
      <c r="I52" s="324"/>
      <c r="J52" s="98" t="s">
        <v>379</v>
      </c>
      <c r="K52" s="90" t="s">
        <v>311</v>
      </c>
      <c r="L52" s="92">
        <v>1</v>
      </c>
      <c r="M52" s="99">
        <v>100</v>
      </c>
      <c r="N52" s="93">
        <v>100</v>
      </c>
      <c r="O52" s="327"/>
      <c r="P52" s="328" t="e">
        <v>#VALUE!</v>
      </c>
      <c r="Q52" s="329">
        <f t="shared" si="6"/>
        <v>100</v>
      </c>
      <c r="R52" s="287" t="s">
        <v>381</v>
      </c>
      <c r="S52" s="287" t="s">
        <v>381</v>
      </c>
      <c r="T52" s="329">
        <f t="shared" si="7"/>
        <v>100</v>
      </c>
      <c r="V52" s="90" t="s">
        <v>311</v>
      </c>
      <c r="W52" s="92">
        <v>1</v>
      </c>
      <c r="X52" s="287" t="s">
        <v>381</v>
      </c>
      <c r="Y52" s="328">
        <v>100</v>
      </c>
      <c r="Z52" s="18"/>
      <c r="AA52" s="76">
        <v>0</v>
      </c>
      <c r="AB52" s="77">
        <f t="shared" si="1"/>
        <v>0</v>
      </c>
      <c r="AC52" s="78">
        <v>0</v>
      </c>
      <c r="AD52" s="79">
        <f t="shared" si="2"/>
        <v>0</v>
      </c>
      <c r="AE52" s="123">
        <f t="shared" si="3"/>
        <v>0</v>
      </c>
    </row>
    <row r="53" spans="1:31" ht="16.5" thickBot="1" x14ac:dyDescent="0.3">
      <c r="A53" s="21"/>
      <c r="B53" s="85" t="s">
        <v>260</v>
      </c>
      <c r="C53" s="88" t="s">
        <v>341</v>
      </c>
      <c r="D53" s="638" t="s">
        <v>25</v>
      </c>
      <c r="E53" s="686" t="s">
        <v>428</v>
      </c>
      <c r="F53" s="324"/>
      <c r="G53" s="324"/>
      <c r="H53" s="89">
        <v>194</v>
      </c>
      <c r="I53" s="324"/>
      <c r="J53" s="98" t="s">
        <v>379</v>
      </c>
      <c r="K53" s="90" t="s">
        <v>311</v>
      </c>
      <c r="L53" s="92">
        <v>1</v>
      </c>
      <c r="M53" s="99">
        <v>350</v>
      </c>
      <c r="N53" s="93">
        <v>350</v>
      </c>
      <c r="O53" s="327"/>
      <c r="P53" s="328" t="e">
        <v>#VALUE!</v>
      </c>
      <c r="Q53" s="329">
        <f t="shared" si="6"/>
        <v>350</v>
      </c>
      <c r="R53" s="287" t="s">
        <v>381</v>
      </c>
      <c r="S53" s="287" t="str">
        <f>IF(R53&gt;0,R53,P53)</f>
        <v/>
      </c>
      <c r="T53" s="329">
        <f t="shared" si="7"/>
        <v>350</v>
      </c>
      <c r="V53" s="90" t="s">
        <v>311</v>
      </c>
      <c r="W53" s="92">
        <v>1</v>
      </c>
      <c r="X53" s="99"/>
      <c r="Y53" s="93">
        <v>350</v>
      </c>
      <c r="Z53" s="18"/>
      <c r="AA53" s="331">
        <v>0</v>
      </c>
      <c r="AB53" s="332">
        <f>Y53*AA53</f>
        <v>0</v>
      </c>
      <c r="AC53" s="333">
        <v>0</v>
      </c>
      <c r="AD53" s="334">
        <f>Y53*AC53</f>
        <v>0</v>
      </c>
      <c r="AE53" s="335">
        <f t="shared" si="3"/>
        <v>0</v>
      </c>
    </row>
    <row r="54" spans="1:31" s="586" customFormat="1" ht="15.75" x14ac:dyDescent="0.25">
      <c r="A54" s="21"/>
      <c r="B54" s="85"/>
      <c r="C54" s="88"/>
      <c r="D54" s="638"/>
      <c r="E54" s="686"/>
      <c r="F54" s="324"/>
      <c r="G54" s="324"/>
      <c r="H54" s="89"/>
      <c r="I54" s="324"/>
      <c r="J54" s="98"/>
      <c r="K54" s="90"/>
      <c r="L54" s="92"/>
      <c r="M54" s="99"/>
      <c r="N54" s="93"/>
      <c r="O54" s="327"/>
      <c r="P54" s="328"/>
      <c r="Q54" s="329"/>
      <c r="R54" s="287"/>
      <c r="S54" s="287"/>
      <c r="T54" s="329"/>
      <c r="V54" s="90"/>
      <c r="W54" s="92"/>
      <c r="X54" s="99"/>
      <c r="Y54" s="93"/>
      <c r="Z54" s="18"/>
      <c r="AA54" s="336"/>
      <c r="AB54" s="337"/>
      <c r="AC54" s="333">
        <v>0</v>
      </c>
      <c r="AD54" s="334">
        <f t="shared" ref="AD54:AD61" si="8">Y54*AC54</f>
        <v>0</v>
      </c>
      <c r="AE54" s="335">
        <f t="shared" ref="AE54:AE61" si="9">AB54-AD54</f>
        <v>0</v>
      </c>
    </row>
    <row r="55" spans="1:31" s="586" customFormat="1" ht="15.75" x14ac:dyDescent="0.25">
      <c r="A55" s="21"/>
      <c r="B55" s="85" t="s">
        <v>260</v>
      </c>
      <c r="C55" s="88" t="s">
        <v>24</v>
      </c>
      <c r="D55" s="322" t="s">
        <v>25</v>
      </c>
      <c r="E55" s="323" t="s">
        <v>824</v>
      </c>
      <c r="F55" s="324"/>
      <c r="G55" s="324"/>
      <c r="H55" s="89"/>
      <c r="I55" s="324"/>
      <c r="J55" s="98"/>
      <c r="K55" s="90"/>
      <c r="L55" s="92"/>
      <c r="M55" s="99"/>
      <c r="N55" s="93"/>
      <c r="O55" s="327"/>
      <c r="P55" s="328"/>
      <c r="Q55" s="329"/>
      <c r="R55" s="287"/>
      <c r="S55" s="287"/>
      <c r="T55" s="329"/>
      <c r="U55" s="673"/>
      <c r="V55" s="324" t="s">
        <v>311</v>
      </c>
      <c r="W55" s="672">
        <v>1</v>
      </c>
      <c r="X55" s="330">
        <v>13441.201999999999</v>
      </c>
      <c r="Y55" s="328">
        <f t="shared" ref="Y55:Y56" si="10">X55*W55</f>
        <v>13441.201999999999</v>
      </c>
      <c r="Z55" s="18"/>
      <c r="AA55" s="336">
        <v>1</v>
      </c>
      <c r="AB55" s="662">
        <f t="shared" ref="AB55:AB56" si="11">Y55*AA55</f>
        <v>13441.201999999999</v>
      </c>
      <c r="AC55" s="333">
        <v>0</v>
      </c>
      <c r="AD55" s="339">
        <f t="shared" si="8"/>
        <v>0</v>
      </c>
      <c r="AE55" s="340">
        <f t="shared" si="9"/>
        <v>13441.201999999999</v>
      </c>
    </row>
    <row r="56" spans="1:31" s="586" customFormat="1" ht="16.5" thickBot="1" x14ac:dyDescent="0.3">
      <c r="A56" s="21"/>
      <c r="B56" s="85" t="s">
        <v>260</v>
      </c>
      <c r="C56" s="321" t="s">
        <v>308</v>
      </c>
      <c r="D56" s="322" t="s">
        <v>25</v>
      </c>
      <c r="E56" s="323" t="s">
        <v>825</v>
      </c>
      <c r="F56" s="324"/>
      <c r="G56" s="288"/>
      <c r="H56" s="287"/>
      <c r="I56" s="329"/>
      <c r="J56" s="329"/>
      <c r="K56" s="324"/>
      <c r="L56" s="672"/>
      <c r="M56" s="330">
        <v>666.9</v>
      </c>
      <c r="N56" s="328">
        <v>666.9</v>
      </c>
      <c r="O56" s="18"/>
      <c r="P56" s="336">
        <v>1</v>
      </c>
      <c r="Q56" s="662">
        <v>666.9</v>
      </c>
      <c r="R56" s="287"/>
      <c r="S56" s="287"/>
      <c r="T56" s="329"/>
      <c r="U56" s="111"/>
      <c r="V56" s="324" t="s">
        <v>311</v>
      </c>
      <c r="W56" s="672">
        <v>1</v>
      </c>
      <c r="X56" s="330">
        <v>222.29999999999998</v>
      </c>
      <c r="Y56" s="328">
        <f t="shared" si="10"/>
        <v>222.29999999999998</v>
      </c>
      <c r="Z56" s="18"/>
      <c r="AA56" s="336">
        <v>1</v>
      </c>
      <c r="AB56" s="662">
        <f t="shared" si="11"/>
        <v>222.29999999999998</v>
      </c>
      <c r="AC56" s="333">
        <v>0</v>
      </c>
      <c r="AD56" s="339">
        <f t="shared" si="8"/>
        <v>0</v>
      </c>
      <c r="AE56" s="340">
        <f t="shared" si="9"/>
        <v>222.29999999999998</v>
      </c>
    </row>
    <row r="57" spans="1:31" s="586" customFormat="1" ht="16.5" thickBot="1" x14ac:dyDescent="0.3">
      <c r="A57" s="21"/>
      <c r="B57" s="85"/>
      <c r="C57" s="88"/>
      <c r="D57" s="638"/>
      <c r="E57" s="686"/>
      <c r="F57" s="324"/>
      <c r="G57" s="324"/>
      <c r="H57" s="89"/>
      <c r="I57" s="324"/>
      <c r="J57" s="98"/>
      <c r="K57" s="90"/>
      <c r="L57" s="92"/>
      <c r="M57" s="99"/>
      <c r="N57" s="93"/>
      <c r="O57" s="327"/>
      <c r="P57" s="328"/>
      <c r="Q57" s="329"/>
      <c r="R57" s="287"/>
      <c r="S57" s="287"/>
      <c r="T57" s="329"/>
      <c r="V57" s="90"/>
      <c r="W57" s="92"/>
      <c r="X57" s="99"/>
      <c r="Y57" s="93"/>
      <c r="Z57" s="18"/>
      <c r="AA57" s="336"/>
      <c r="AB57" s="337"/>
      <c r="AC57" s="333">
        <v>0</v>
      </c>
      <c r="AD57" s="334">
        <f t="shared" si="8"/>
        <v>0</v>
      </c>
      <c r="AE57" s="335">
        <f t="shared" si="9"/>
        <v>0</v>
      </c>
    </row>
    <row r="58" spans="1:31" s="586" customFormat="1" ht="16.5" thickBot="1" x14ac:dyDescent="0.3">
      <c r="A58" s="21"/>
      <c r="B58" s="85"/>
      <c r="C58" s="88"/>
      <c r="D58" s="638"/>
      <c r="E58" s="686"/>
      <c r="F58" s="324"/>
      <c r="G58" s="324"/>
      <c r="H58" s="89"/>
      <c r="I58" s="324"/>
      <c r="J58" s="98"/>
      <c r="K58" s="90"/>
      <c r="L58" s="92"/>
      <c r="M58" s="99"/>
      <c r="N58" s="93"/>
      <c r="O58" s="327"/>
      <c r="P58" s="328"/>
      <c r="Q58" s="329"/>
      <c r="R58" s="287"/>
      <c r="S58" s="287"/>
      <c r="T58" s="329"/>
      <c r="V58" s="90"/>
      <c r="W58" s="92"/>
      <c r="X58" s="99"/>
      <c r="Y58" s="93"/>
      <c r="Z58" s="18"/>
      <c r="AA58" s="336"/>
      <c r="AB58" s="337"/>
      <c r="AC58" s="333">
        <v>0</v>
      </c>
      <c r="AD58" s="334">
        <f t="shared" si="8"/>
        <v>0</v>
      </c>
      <c r="AE58" s="335">
        <f t="shared" si="9"/>
        <v>0</v>
      </c>
    </row>
    <row r="59" spans="1:31" s="586" customFormat="1" ht="16.5" thickBot="1" x14ac:dyDescent="0.3">
      <c r="A59" s="21"/>
      <c r="B59" s="85"/>
      <c r="C59" s="88"/>
      <c r="D59" s="638"/>
      <c r="E59" s="686"/>
      <c r="F59" s="324"/>
      <c r="G59" s="324"/>
      <c r="H59" s="89"/>
      <c r="I59" s="324"/>
      <c r="J59" s="98"/>
      <c r="K59" s="90"/>
      <c r="L59" s="92"/>
      <c r="M59" s="99"/>
      <c r="N59" s="93"/>
      <c r="O59" s="327"/>
      <c r="P59" s="328"/>
      <c r="Q59" s="329"/>
      <c r="R59" s="287"/>
      <c r="S59" s="287"/>
      <c r="T59" s="329"/>
      <c r="V59" s="90"/>
      <c r="W59" s="92"/>
      <c r="X59" s="99"/>
      <c r="Y59" s="93"/>
      <c r="Z59" s="18"/>
      <c r="AA59" s="336"/>
      <c r="AB59" s="337"/>
      <c r="AC59" s="333">
        <v>0</v>
      </c>
      <c r="AD59" s="334">
        <f t="shared" si="8"/>
        <v>0</v>
      </c>
      <c r="AE59" s="335">
        <f t="shared" si="9"/>
        <v>0</v>
      </c>
    </row>
    <row r="60" spans="1:31" s="586" customFormat="1" ht="16.5" thickBot="1" x14ac:dyDescent="0.3">
      <c r="A60" s="21"/>
      <c r="B60" s="85"/>
      <c r="C60" s="88"/>
      <c r="D60" s="638"/>
      <c r="E60" s="100"/>
      <c r="F60" s="324"/>
      <c r="G60" s="324"/>
      <c r="H60" s="89"/>
      <c r="I60" s="324"/>
      <c r="J60" s="98"/>
      <c r="K60" s="90"/>
      <c r="L60" s="92"/>
      <c r="M60" s="99"/>
      <c r="N60" s="93"/>
      <c r="O60" s="327"/>
      <c r="P60" s="328"/>
      <c r="Q60" s="329"/>
      <c r="R60" s="287"/>
      <c r="S60" s="287"/>
      <c r="T60" s="329"/>
      <c r="V60" s="90"/>
      <c r="W60" s="92"/>
      <c r="X60" s="99"/>
      <c r="Y60" s="93"/>
      <c r="Z60" s="18"/>
      <c r="AA60" s="336"/>
      <c r="AB60" s="337"/>
      <c r="AC60" s="333">
        <v>0</v>
      </c>
      <c r="AD60" s="334">
        <f t="shared" si="8"/>
        <v>0</v>
      </c>
      <c r="AE60" s="335">
        <f t="shared" si="9"/>
        <v>0</v>
      </c>
    </row>
    <row r="61" spans="1:31" s="586" customFormat="1" ht="15.75" x14ac:dyDescent="0.25">
      <c r="A61" s="21"/>
      <c r="B61" s="85"/>
      <c r="C61" s="88"/>
      <c r="D61" s="638"/>
      <c r="E61" s="100"/>
      <c r="F61" s="324"/>
      <c r="G61" s="324"/>
      <c r="H61" s="89"/>
      <c r="I61" s="324"/>
      <c r="J61" s="98"/>
      <c r="K61" s="90"/>
      <c r="L61" s="92"/>
      <c r="M61" s="99"/>
      <c r="N61" s="93"/>
      <c r="O61" s="327"/>
      <c r="P61" s="328"/>
      <c r="Q61" s="329"/>
      <c r="R61" s="287"/>
      <c r="S61" s="287"/>
      <c r="T61" s="329"/>
      <c r="V61" s="90"/>
      <c r="W61" s="92"/>
      <c r="X61" s="99"/>
      <c r="Y61" s="93"/>
      <c r="Z61" s="18"/>
      <c r="AA61" s="336"/>
      <c r="AB61" s="337"/>
      <c r="AC61" s="333">
        <v>0</v>
      </c>
      <c r="AD61" s="334">
        <f t="shared" si="8"/>
        <v>0</v>
      </c>
      <c r="AE61" s="335">
        <f t="shared" si="9"/>
        <v>0</v>
      </c>
    </row>
    <row r="62" spans="1:31" ht="15.75" thickBot="1" x14ac:dyDescent="0.3">
      <c r="A62" s="21"/>
      <c r="B62" s="63"/>
      <c r="C62" s="54"/>
      <c r="D62" s="55"/>
      <c r="E62" s="56"/>
      <c r="F62" s="57"/>
      <c r="G62" s="57"/>
      <c r="H62" s="58"/>
      <c r="I62" s="57"/>
      <c r="J62" s="59"/>
      <c r="K62" s="57"/>
      <c r="L62" s="60"/>
      <c r="M62" s="64"/>
      <c r="N62" s="62"/>
      <c r="O62" s="18"/>
      <c r="P62" s="16"/>
      <c r="Q62" s="37"/>
      <c r="R62" s="37"/>
      <c r="S62" s="37"/>
      <c r="T62" s="37"/>
    </row>
    <row r="63" spans="1:31" ht="15.75" thickBot="1" x14ac:dyDescent="0.3">
      <c r="S63" s="67" t="s">
        <v>5</v>
      </c>
      <c r="T63" s="68">
        <f>SUM(T11:T53)</f>
        <v>9517.274093</v>
      </c>
      <c r="U63" s="65"/>
      <c r="V63" s="21"/>
      <c r="W63" s="675"/>
      <c r="X63" s="67" t="s">
        <v>5</v>
      </c>
      <c r="Y63" s="68">
        <f>SUM(Y11:Y61)</f>
        <v>24329.364093</v>
      </c>
      <c r="Z63" s="18"/>
      <c r="AA63" s="75"/>
      <c r="AB63" s="115">
        <f>SUM(AB11:AB61)</f>
        <v>18420.717999999997</v>
      </c>
      <c r="AC63" s="75"/>
      <c r="AD63" s="116">
        <f>SUM(AD11:AD61)</f>
        <v>2423.741368</v>
      </c>
      <c r="AE63" s="122">
        <f>SUM(AE11:AE61)</f>
        <v>15996.976631999998</v>
      </c>
    </row>
    <row r="65" spans="3:31" x14ac:dyDescent="0.25">
      <c r="C65" t="s">
        <v>372</v>
      </c>
      <c r="D65" s="676"/>
      <c r="T65" s="307">
        <f>SUMIF($C$10:$C$62,$C65,T$10:T$62)</f>
        <v>399.99552</v>
      </c>
      <c r="U65" s="65"/>
      <c r="Y65" s="307">
        <f>SUMIF($C$10:$C$62,$C65,Y$10:Y$62)</f>
        <v>399.99552</v>
      </c>
      <c r="AA65" s="310">
        <f>AB65/Y65</f>
        <v>0</v>
      </c>
      <c r="AB65" s="307">
        <f>SUMIF($C$10:$C$62,$C65,AB$10:AB$62)</f>
        <v>0</v>
      </c>
      <c r="AC65" s="310">
        <f>AD65/Y65</f>
        <v>0</v>
      </c>
      <c r="AD65" s="307">
        <f>SUMIF($C$10:$C$62,$C65,AD$10:AD$62)</f>
        <v>0</v>
      </c>
      <c r="AE65" s="307">
        <f>SUMIF($C$10:$C$62,$C65,AE$10:AE$62)</f>
        <v>0</v>
      </c>
    </row>
    <row r="66" spans="3:31" x14ac:dyDescent="0.25">
      <c r="C66" t="s">
        <v>308</v>
      </c>
      <c r="D66" s="676"/>
      <c r="T66" s="307">
        <f t="shared" ref="T66:T73" si="12">SUMIF($C$10:$C$62,$C66,T$10:T$62)</f>
        <v>222.29999999999998</v>
      </c>
      <c r="U66" s="65"/>
      <c r="Y66" s="307">
        <f t="shared" ref="Y66:Y73" si="13">SUMIF($C$10:$C$62,$C66,Y$10:Y$62)</f>
        <v>444.59999999999997</v>
      </c>
      <c r="AA66" s="310">
        <f t="shared" ref="AA66:AA73" si="14">AB66/Y66</f>
        <v>1</v>
      </c>
      <c r="AB66" s="307">
        <f t="shared" ref="AB66:AB73" si="15">SUMIF($C$10:$C$62,$C66,AB$10:AB$62)</f>
        <v>444.59999999999997</v>
      </c>
      <c r="AC66" s="310">
        <f t="shared" ref="AC66:AC73" si="16">AD66/Y66</f>
        <v>0.5</v>
      </c>
      <c r="AD66" s="307">
        <f t="shared" ref="AD66:AE73" si="17">SUMIF($C$10:$C$62,$C66,AD$10:AD$62)</f>
        <v>222.29999999999998</v>
      </c>
      <c r="AE66" s="307">
        <f t="shared" si="17"/>
        <v>222.29999999999998</v>
      </c>
    </row>
    <row r="67" spans="3:31" x14ac:dyDescent="0.25">
      <c r="C67" t="s">
        <v>285</v>
      </c>
      <c r="D67" s="676"/>
      <c r="T67" s="307">
        <f t="shared" si="12"/>
        <v>987.13777799999991</v>
      </c>
      <c r="U67" s="66"/>
      <c r="Y67" s="307">
        <f t="shared" si="13"/>
        <v>987.13777799999991</v>
      </c>
      <c r="AA67" s="310">
        <f t="shared" si="14"/>
        <v>0</v>
      </c>
      <c r="AB67" s="307">
        <f t="shared" si="15"/>
        <v>0</v>
      </c>
      <c r="AC67" s="310">
        <f t="shared" si="16"/>
        <v>0</v>
      </c>
      <c r="AD67" s="307">
        <f t="shared" si="17"/>
        <v>0</v>
      </c>
      <c r="AE67" s="307">
        <f t="shared" si="17"/>
        <v>0</v>
      </c>
    </row>
    <row r="68" spans="3:31" x14ac:dyDescent="0.25">
      <c r="C68" t="s">
        <v>189</v>
      </c>
      <c r="D68" s="676"/>
      <c r="T68" s="307">
        <f t="shared" si="12"/>
        <v>903.31974999999989</v>
      </c>
      <c r="U68" s="66"/>
      <c r="Y68" s="307">
        <f t="shared" si="13"/>
        <v>903.31974999999989</v>
      </c>
      <c r="AA68" s="310">
        <f t="shared" si="14"/>
        <v>0</v>
      </c>
      <c r="AB68" s="307">
        <f t="shared" si="15"/>
        <v>0</v>
      </c>
      <c r="AC68" s="310">
        <f t="shared" si="16"/>
        <v>0</v>
      </c>
      <c r="AD68" s="307">
        <f t="shared" si="17"/>
        <v>0</v>
      </c>
      <c r="AE68" s="307">
        <f t="shared" si="17"/>
        <v>0</v>
      </c>
    </row>
    <row r="69" spans="3:31" x14ac:dyDescent="0.25">
      <c r="C69" t="s">
        <v>72</v>
      </c>
      <c r="D69" s="676"/>
      <c r="T69" s="307">
        <f t="shared" si="12"/>
        <v>0</v>
      </c>
      <c r="U69" s="66"/>
      <c r="Y69" s="307">
        <f t="shared" si="13"/>
        <v>0</v>
      </c>
      <c r="AA69" s="310" t="e">
        <f t="shared" si="14"/>
        <v>#DIV/0!</v>
      </c>
      <c r="AB69" s="307">
        <f t="shared" si="15"/>
        <v>0</v>
      </c>
      <c r="AC69" s="310" t="e">
        <f t="shared" si="16"/>
        <v>#DIV/0!</v>
      </c>
      <c r="AD69" s="307">
        <f t="shared" si="17"/>
        <v>0</v>
      </c>
      <c r="AE69" s="307">
        <f t="shared" si="17"/>
        <v>0</v>
      </c>
    </row>
    <row r="70" spans="3:31" x14ac:dyDescent="0.25">
      <c r="C70" t="s">
        <v>164</v>
      </c>
      <c r="D70" s="676"/>
      <c r="T70" s="307">
        <f t="shared" si="12"/>
        <v>318.17371499999996</v>
      </c>
      <c r="U70" s="66"/>
      <c r="Y70" s="307">
        <f t="shared" si="13"/>
        <v>318.17371499999996</v>
      </c>
      <c r="AA70" s="310">
        <f t="shared" si="14"/>
        <v>0</v>
      </c>
      <c r="AB70" s="307">
        <f t="shared" si="15"/>
        <v>0</v>
      </c>
      <c r="AC70" s="310">
        <f t="shared" si="16"/>
        <v>0</v>
      </c>
      <c r="AD70" s="307">
        <f t="shared" si="17"/>
        <v>0</v>
      </c>
      <c r="AE70" s="307">
        <f t="shared" si="17"/>
        <v>0</v>
      </c>
    </row>
    <row r="71" spans="3:31" x14ac:dyDescent="0.25">
      <c r="C71" t="s">
        <v>24</v>
      </c>
      <c r="D71" s="676"/>
      <c r="T71" s="307">
        <f t="shared" si="12"/>
        <v>3386.328</v>
      </c>
      <c r="U71" s="66"/>
      <c r="Y71" s="307">
        <f t="shared" si="13"/>
        <v>17976.117999999999</v>
      </c>
      <c r="AA71" s="310">
        <f t="shared" si="14"/>
        <v>1</v>
      </c>
      <c r="AB71" s="307">
        <f t="shared" si="15"/>
        <v>17976.117999999999</v>
      </c>
      <c r="AC71" s="310">
        <f t="shared" si="16"/>
        <v>0.12246478177323938</v>
      </c>
      <c r="AD71" s="307">
        <f t="shared" si="17"/>
        <v>2201.4413680000002</v>
      </c>
      <c r="AE71" s="307">
        <f t="shared" si="17"/>
        <v>15774.676631999999</v>
      </c>
    </row>
    <row r="72" spans="3:31" x14ac:dyDescent="0.25">
      <c r="C72" t="s">
        <v>312</v>
      </c>
      <c r="D72" s="676"/>
      <c r="T72" s="307">
        <f t="shared" si="12"/>
        <v>0</v>
      </c>
      <c r="Y72" s="307">
        <f t="shared" si="13"/>
        <v>0</v>
      </c>
      <c r="AA72" s="310" t="e">
        <f t="shared" si="14"/>
        <v>#DIV/0!</v>
      </c>
      <c r="AB72" s="307">
        <f t="shared" si="15"/>
        <v>0</v>
      </c>
      <c r="AC72" s="310" t="e">
        <f t="shared" si="16"/>
        <v>#DIV/0!</v>
      </c>
      <c r="AD72" s="307">
        <f t="shared" si="17"/>
        <v>0</v>
      </c>
      <c r="AE72" s="307">
        <f t="shared" si="17"/>
        <v>0</v>
      </c>
    </row>
    <row r="73" spans="3:31" x14ac:dyDescent="0.25">
      <c r="C73" t="s">
        <v>341</v>
      </c>
      <c r="D73" s="676"/>
      <c r="T73" s="307">
        <f t="shared" si="12"/>
        <v>3300.0193300000001</v>
      </c>
      <c r="Y73" s="307">
        <f t="shared" si="13"/>
        <v>3300.0193300000001</v>
      </c>
      <c r="AA73" s="310">
        <f t="shared" si="14"/>
        <v>0</v>
      </c>
      <c r="AB73" s="307">
        <f t="shared" si="15"/>
        <v>0</v>
      </c>
      <c r="AC73" s="310">
        <f t="shared" si="16"/>
        <v>0</v>
      </c>
      <c r="AD73" s="307">
        <f t="shared" si="17"/>
        <v>0</v>
      </c>
      <c r="AE73" s="307">
        <f t="shared" si="17"/>
        <v>0</v>
      </c>
    </row>
  </sheetData>
  <autoFilter ref="B8:AE53" xr:uid="{00000000-0009-0000-0000-000019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X39:X52 X11:X12 X14 X16:X19 X21:X26 X30:X31 X33:X36 S39:S61 H56" xr:uid="{00000000-0002-0000-1900-000000000000}">
      <formula1>E11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AE58"/>
  <sheetViews>
    <sheetView topLeftCell="B1" zoomScale="55" zoomScaleNormal="55" workbookViewId="0">
      <pane xSplit="9" ySplit="8" topLeftCell="K33" activePane="bottomRight" state="frozen"/>
      <selection activeCell="E57" sqref="E57"/>
      <selection pane="topRight" activeCell="E57" sqref="E57"/>
      <selection pane="bottomLeft" activeCell="E57" sqref="E57"/>
      <selection pane="bottomRight" activeCell="Y48" sqref="Y48"/>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s>
  <sheetData>
    <row r="1" spans="1:31" s="188" customFormat="1" x14ac:dyDescent="0.25">
      <c r="B1" s="188" t="str">
        <f>'Valuation Summary'!A1</f>
        <v>Mulalley &amp; Co Ltd</v>
      </c>
    </row>
    <row r="2" spans="1:31" s="188" customFormat="1" x14ac:dyDescent="0.25"/>
    <row r="3" spans="1:31" s="188" customFormat="1" x14ac:dyDescent="0.25">
      <c r="B3" s="188" t="str">
        <f>'Valuation Summary'!A3</f>
        <v>Camden Better Homes - NW5 Blocks</v>
      </c>
    </row>
    <row r="4" spans="1:31" s="188" customFormat="1" x14ac:dyDescent="0.25"/>
    <row r="5" spans="1:31" s="188" customFormat="1" x14ac:dyDescent="0.25">
      <c r="B5" s="188" t="s">
        <v>522</v>
      </c>
    </row>
    <row r="6" spans="1:31" s="188" customFormat="1" ht="16.5" thickBot="1" x14ac:dyDescent="0.3">
      <c r="B6" s="189"/>
      <c r="C6" s="190"/>
      <c r="D6" s="191"/>
      <c r="E6" s="190"/>
      <c r="F6" s="191"/>
      <c r="G6" s="191"/>
      <c r="H6" s="192"/>
      <c r="I6" s="191"/>
      <c r="J6" s="193"/>
      <c r="K6" s="191"/>
      <c r="L6" s="194"/>
      <c r="M6" s="193"/>
      <c r="N6" s="194"/>
      <c r="O6" s="195"/>
      <c r="P6" s="196"/>
      <c r="Q6" s="197"/>
      <c r="R6" s="193"/>
      <c r="S6" s="193"/>
      <c r="T6" s="193"/>
    </row>
    <row r="7" spans="1:31" s="260" customFormat="1" ht="15.75" thickBot="1" x14ac:dyDescent="0.3">
      <c r="A7" s="232"/>
      <c r="B7" s="233"/>
      <c r="C7" s="234"/>
      <c r="D7" s="232"/>
      <c r="E7" s="235"/>
      <c r="F7" s="232"/>
      <c r="G7" s="232"/>
      <c r="H7" s="236"/>
      <c r="I7" s="232"/>
      <c r="J7" s="237"/>
      <c r="K7" s="702" t="s">
        <v>388</v>
      </c>
      <c r="L7" s="703"/>
      <c r="M7" s="703"/>
      <c r="N7" s="703"/>
      <c r="O7" s="703"/>
      <c r="P7" s="703"/>
      <c r="Q7" s="703"/>
      <c r="R7" s="703"/>
      <c r="S7" s="703"/>
      <c r="T7" s="704"/>
      <c r="V7" s="705" t="s">
        <v>389</v>
      </c>
      <c r="W7" s="706"/>
      <c r="X7" s="706"/>
      <c r="Y7" s="707"/>
      <c r="AA7" s="708" t="s">
        <v>390</v>
      </c>
      <c r="AB7" s="713"/>
      <c r="AC7" s="710" t="s">
        <v>393</v>
      </c>
      <c r="AD7" s="714"/>
      <c r="AE7" s="263" t="s">
        <v>391</v>
      </c>
    </row>
    <row r="8" spans="1:31" s="132" customFormat="1" ht="75.75" thickBot="1" x14ac:dyDescent="0.3">
      <c r="A8" s="238" t="s">
        <v>377</v>
      </c>
      <c r="B8" s="239" t="s">
        <v>499</v>
      </c>
      <c r="C8" s="238" t="s">
        <v>6</v>
      </c>
      <c r="D8" s="238" t="s">
        <v>7</v>
      </c>
      <c r="E8" s="238" t="s">
        <v>8</v>
      </c>
      <c r="F8" s="238" t="s">
        <v>9</v>
      </c>
      <c r="G8" s="238" t="s">
        <v>10</v>
      </c>
      <c r="H8" s="240" t="s">
        <v>11</v>
      </c>
      <c r="I8" s="238" t="s">
        <v>12</v>
      </c>
      <c r="J8" s="238" t="s">
        <v>13</v>
      </c>
      <c r="K8" s="238" t="s">
        <v>14</v>
      </c>
      <c r="L8" s="241" t="s">
        <v>15</v>
      </c>
      <c r="M8" s="238" t="s">
        <v>16</v>
      </c>
      <c r="N8" s="241" t="s">
        <v>17</v>
      </c>
      <c r="O8" s="242"/>
      <c r="P8" s="243" t="s">
        <v>18</v>
      </c>
      <c r="Q8" s="244" t="s">
        <v>19</v>
      </c>
      <c r="R8" s="244" t="s">
        <v>20</v>
      </c>
      <c r="S8" s="245" t="s">
        <v>21</v>
      </c>
      <c r="T8" s="256" t="s">
        <v>22</v>
      </c>
      <c r="U8" s="260"/>
      <c r="V8" s="259" t="s">
        <v>14</v>
      </c>
      <c r="W8" s="145" t="s">
        <v>15</v>
      </c>
      <c r="X8" s="145" t="s">
        <v>21</v>
      </c>
      <c r="Y8" s="145" t="s">
        <v>22</v>
      </c>
      <c r="AA8" s="246" t="s">
        <v>392</v>
      </c>
      <c r="AB8" s="246" t="s">
        <v>5</v>
      </c>
      <c r="AC8" s="247" t="s">
        <v>392</v>
      </c>
      <c r="AD8" s="247" t="s">
        <v>5</v>
      </c>
      <c r="AE8" s="121"/>
    </row>
    <row r="9" spans="1:31"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1" ht="15.75" thickBot="1" x14ac:dyDescent="0.3">
      <c r="A10" s="29" t="s">
        <v>429</v>
      </c>
      <c r="B10" s="2" t="s">
        <v>499</v>
      </c>
      <c r="C10" s="3" t="s">
        <v>372</v>
      </c>
      <c r="D10" s="4" t="s">
        <v>378</v>
      </c>
      <c r="E10" s="5"/>
      <c r="F10" s="29"/>
      <c r="G10" s="29"/>
      <c r="H10" s="7"/>
      <c r="I10" s="29"/>
      <c r="J10" s="8"/>
      <c r="K10" s="8"/>
      <c r="L10" s="8"/>
      <c r="M10" s="8"/>
      <c r="N10" s="8"/>
      <c r="O10" s="18"/>
      <c r="P10" s="16"/>
      <c r="Q10" s="37"/>
      <c r="R10" s="37"/>
      <c r="S10" s="37"/>
      <c r="T10" s="37"/>
      <c r="AA10" s="75"/>
      <c r="AB10" s="75"/>
      <c r="AC10" s="75"/>
      <c r="AD10" s="75"/>
    </row>
    <row r="11" spans="1:31" ht="90.75" thickBot="1" x14ac:dyDescent="0.3">
      <c r="A11" s="29"/>
      <c r="B11" s="2" t="s">
        <v>499</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9" t="s">
        <v>139</v>
      </c>
      <c r="W11" s="38">
        <v>0</v>
      </c>
      <c r="X11" s="40">
        <v>0</v>
      </c>
      <c r="Y11" s="70">
        <f>W11*X11</f>
        <v>0</v>
      </c>
      <c r="Z11" s="18"/>
      <c r="AA11" s="76">
        <v>0</v>
      </c>
      <c r="AB11" s="77">
        <f>Y11*AA11</f>
        <v>0</v>
      </c>
      <c r="AC11" s="78">
        <v>0</v>
      </c>
      <c r="AD11" s="79">
        <f>Y11*AC11</f>
        <v>0</v>
      </c>
      <c r="AE11" s="123">
        <f>AB11-AD11</f>
        <v>0</v>
      </c>
    </row>
    <row r="12" spans="1:31" ht="45.75" thickBot="1" x14ac:dyDescent="0.3">
      <c r="A12" s="29"/>
      <c r="B12" s="2" t="s">
        <v>499</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38">
        <v>0</v>
      </c>
      <c r="X12" s="40">
        <v>8.6880000000000006</v>
      </c>
      <c r="Y12" s="70">
        <f t="shared" ref="Y12:Y41" si="0">W12*X12</f>
        <v>0</v>
      </c>
      <c r="Z12" s="18"/>
      <c r="AA12" s="76">
        <v>0</v>
      </c>
      <c r="AB12" s="77">
        <f t="shared" ref="AB12:AB46" si="1">Y12*AA12</f>
        <v>0</v>
      </c>
      <c r="AC12" s="78">
        <v>0</v>
      </c>
      <c r="AD12" s="79">
        <f t="shared" ref="AD12:AD46" si="2">Y12*AC12</f>
        <v>0</v>
      </c>
      <c r="AE12" s="123">
        <f t="shared" ref="AE12:AE46" si="3">AB12-AD12</f>
        <v>0</v>
      </c>
    </row>
    <row r="13" spans="1:31" ht="15.75" thickBot="1" x14ac:dyDescent="0.3">
      <c r="A13" s="15"/>
      <c r="B13" s="2" t="s">
        <v>499</v>
      </c>
      <c r="C13" s="3" t="s">
        <v>308</v>
      </c>
      <c r="D13" s="4" t="s">
        <v>378</v>
      </c>
      <c r="E13" s="5"/>
      <c r="F13" s="6"/>
      <c r="G13" s="6"/>
      <c r="H13" s="7"/>
      <c r="I13" s="6"/>
      <c r="J13" s="8"/>
      <c r="K13" s="9"/>
      <c r="L13" s="38"/>
      <c r="M13" s="8"/>
      <c r="N13" s="11"/>
      <c r="O13" s="18"/>
      <c r="P13" s="16"/>
      <c r="Q13" s="37"/>
      <c r="R13" s="37"/>
      <c r="S13" s="37"/>
      <c r="T13" s="37"/>
      <c r="V13" s="9"/>
      <c r="W13" s="38"/>
      <c r="X13" s="37"/>
      <c r="Y13" s="70">
        <f t="shared" si="0"/>
        <v>0</v>
      </c>
      <c r="Z13" s="18"/>
      <c r="AA13" s="76">
        <v>0</v>
      </c>
      <c r="AB13" s="77">
        <f t="shared" si="1"/>
        <v>0</v>
      </c>
      <c r="AC13" s="78">
        <v>0</v>
      </c>
      <c r="AD13" s="79">
        <f t="shared" si="2"/>
        <v>0</v>
      </c>
      <c r="AE13" s="123">
        <f t="shared" si="3"/>
        <v>0</v>
      </c>
    </row>
    <row r="14" spans="1:31" ht="30.75" thickBot="1" x14ac:dyDescent="0.3">
      <c r="A14" s="15"/>
      <c r="B14" s="2" t="s">
        <v>499</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38">
        <v>0</v>
      </c>
      <c r="X14" s="40">
        <v>222.29999999999998</v>
      </c>
      <c r="Y14" s="70">
        <f t="shared" si="0"/>
        <v>0</v>
      </c>
      <c r="Z14" s="18"/>
      <c r="AA14" s="76">
        <v>0</v>
      </c>
      <c r="AB14" s="77">
        <f t="shared" si="1"/>
        <v>0</v>
      </c>
      <c r="AC14" s="78">
        <v>0</v>
      </c>
      <c r="AD14" s="79">
        <f t="shared" si="2"/>
        <v>0</v>
      </c>
      <c r="AE14" s="123">
        <f t="shared" si="3"/>
        <v>0</v>
      </c>
    </row>
    <row r="15" spans="1:31" ht="15.75" thickBot="1" x14ac:dyDescent="0.3">
      <c r="A15" s="15"/>
      <c r="B15" s="2" t="s">
        <v>499</v>
      </c>
      <c r="C15" s="3" t="s">
        <v>285</v>
      </c>
      <c r="D15" s="4" t="s">
        <v>378</v>
      </c>
      <c r="E15" s="5"/>
      <c r="F15" s="6"/>
      <c r="G15" s="6"/>
      <c r="H15" s="7"/>
      <c r="I15" s="6"/>
      <c r="J15" s="8"/>
      <c r="K15" s="9"/>
      <c r="L15" s="38"/>
      <c r="M15" s="8"/>
      <c r="N15" s="11"/>
      <c r="O15" s="18"/>
      <c r="P15" s="16"/>
      <c r="Q15" s="37"/>
      <c r="R15" s="37"/>
      <c r="S15" s="37"/>
      <c r="T15" s="37"/>
      <c r="V15" s="9"/>
      <c r="W15" s="38"/>
      <c r="X15" s="37"/>
      <c r="Y15" s="70">
        <f t="shared" si="0"/>
        <v>0</v>
      </c>
      <c r="Z15" s="18"/>
      <c r="AA15" s="76">
        <v>0</v>
      </c>
      <c r="AB15" s="77">
        <f t="shared" si="1"/>
        <v>0</v>
      </c>
      <c r="AC15" s="78">
        <v>0</v>
      </c>
      <c r="AD15" s="79">
        <f t="shared" si="2"/>
        <v>0</v>
      </c>
      <c r="AE15" s="123">
        <f t="shared" si="3"/>
        <v>0</v>
      </c>
    </row>
    <row r="16" spans="1:31" ht="105.75" thickBot="1" x14ac:dyDescent="0.3">
      <c r="A16" s="15"/>
      <c r="B16" s="2" t="s">
        <v>499</v>
      </c>
      <c r="C16" s="3" t="s">
        <v>285</v>
      </c>
      <c r="D16" s="4" t="s">
        <v>25</v>
      </c>
      <c r="E16" s="5" t="s">
        <v>306</v>
      </c>
      <c r="F16" s="6"/>
      <c r="G16" s="6"/>
      <c r="H16" s="7">
        <v>5.0999999999999996</v>
      </c>
      <c r="I16" s="6"/>
      <c r="J16" s="8" t="s">
        <v>307</v>
      </c>
      <c r="K16" s="9" t="s">
        <v>139</v>
      </c>
      <c r="L16" s="38">
        <v>1</v>
      </c>
      <c r="M16" s="10">
        <v>480</v>
      </c>
      <c r="N16" s="11">
        <v>480</v>
      </c>
      <c r="O16" s="18"/>
      <c r="P16" s="12" t="e">
        <v>#VALUE!</v>
      </c>
      <c r="Q16" s="13" t="e">
        <f>IF(J16="PROV SUM",N16,L16*P16)</f>
        <v>#VALUE!</v>
      </c>
      <c r="R16" s="39">
        <v>0</v>
      </c>
      <c r="S16" s="40">
        <v>408</v>
      </c>
      <c r="T16" s="13">
        <f>IF(J16="SC024",N16,IF(ISERROR(S16),"",IF(J16="PROV SUM",N16,L16*S16)))</f>
        <v>408</v>
      </c>
      <c r="V16" s="9" t="s">
        <v>139</v>
      </c>
      <c r="W16" s="38">
        <v>0</v>
      </c>
      <c r="X16" s="40">
        <v>408</v>
      </c>
      <c r="Y16" s="70">
        <f t="shared" si="0"/>
        <v>0</v>
      </c>
      <c r="Z16" s="18"/>
      <c r="AA16" s="76">
        <v>0</v>
      </c>
      <c r="AB16" s="77">
        <f t="shared" si="1"/>
        <v>0</v>
      </c>
      <c r="AC16" s="78">
        <v>0</v>
      </c>
      <c r="AD16" s="79">
        <f t="shared" si="2"/>
        <v>0</v>
      </c>
      <c r="AE16" s="123">
        <f t="shared" si="3"/>
        <v>0</v>
      </c>
    </row>
    <row r="17" spans="1:31" ht="61.5" thickBot="1" x14ac:dyDescent="0.3">
      <c r="A17" s="15"/>
      <c r="B17" s="2" t="s">
        <v>499</v>
      </c>
      <c r="C17" s="41" t="s">
        <v>189</v>
      </c>
      <c r="D17" s="4" t="s">
        <v>378</v>
      </c>
      <c r="E17" s="120" t="s">
        <v>500</v>
      </c>
      <c r="F17" s="6"/>
      <c r="G17" s="6"/>
      <c r="H17" s="7"/>
      <c r="I17" s="6"/>
      <c r="J17" s="8"/>
      <c r="K17" s="9"/>
      <c r="L17" s="38"/>
      <c r="M17" s="8"/>
      <c r="N17" s="38"/>
      <c r="O17" s="18"/>
      <c r="P17" s="27"/>
      <c r="Q17" s="42"/>
      <c r="R17" s="42"/>
      <c r="S17" s="42"/>
      <c r="T17" s="42"/>
      <c r="V17" s="9"/>
      <c r="W17" s="38"/>
      <c r="X17" s="42"/>
      <c r="Y17" s="70">
        <f t="shared" si="0"/>
        <v>0</v>
      </c>
      <c r="Z17" s="18"/>
      <c r="AA17" s="76">
        <v>0</v>
      </c>
      <c r="AB17" s="77">
        <f t="shared" si="1"/>
        <v>0</v>
      </c>
      <c r="AC17" s="78">
        <v>0</v>
      </c>
      <c r="AD17" s="79">
        <f t="shared" si="2"/>
        <v>0</v>
      </c>
      <c r="AE17" s="123">
        <f t="shared" si="3"/>
        <v>0</v>
      </c>
    </row>
    <row r="18" spans="1:31" ht="30.75" thickBot="1" x14ac:dyDescent="0.3">
      <c r="A18" s="15"/>
      <c r="B18" s="2" t="s">
        <v>499</v>
      </c>
      <c r="C18" s="41" t="s">
        <v>189</v>
      </c>
      <c r="D18" s="4" t="s">
        <v>25</v>
      </c>
      <c r="E18" s="5" t="s">
        <v>337</v>
      </c>
      <c r="F18" s="6"/>
      <c r="G18" s="6"/>
      <c r="H18" s="7">
        <v>6.91</v>
      </c>
      <c r="I18" s="6"/>
      <c r="J18" s="8" t="s">
        <v>338</v>
      </c>
      <c r="K18" s="9" t="s">
        <v>79</v>
      </c>
      <c r="L18" s="38">
        <v>2</v>
      </c>
      <c r="M18" s="10">
        <v>20.13</v>
      </c>
      <c r="N18" s="38">
        <v>40.26</v>
      </c>
      <c r="O18" s="18"/>
      <c r="P18" s="12" t="e">
        <v>#VALUE!</v>
      </c>
      <c r="Q18" s="13" t="e">
        <f t="shared" ref="Q18:Q23" si="4">IF(J18="PROV SUM",N18,L18*P18)</f>
        <v>#VALUE!</v>
      </c>
      <c r="R18" s="39">
        <v>0</v>
      </c>
      <c r="S18" s="40">
        <v>14.594249999999999</v>
      </c>
      <c r="T18" s="13">
        <f t="shared" ref="T18:T23" si="5">IF(J18="SC024",N18,IF(ISERROR(S18),"",IF(J18="PROV SUM",N18,L18*S18)))</f>
        <v>29.188499999999998</v>
      </c>
      <c r="V18" s="9" t="s">
        <v>79</v>
      </c>
      <c r="W18" s="38">
        <v>0</v>
      </c>
      <c r="X18" s="40">
        <v>14.594249999999999</v>
      </c>
      <c r="Y18" s="70">
        <f t="shared" si="0"/>
        <v>0</v>
      </c>
      <c r="Z18" s="18"/>
      <c r="AA18" s="76">
        <v>0</v>
      </c>
      <c r="AB18" s="77">
        <f t="shared" si="1"/>
        <v>0</v>
      </c>
      <c r="AC18" s="78">
        <v>0</v>
      </c>
      <c r="AD18" s="79">
        <f t="shared" si="2"/>
        <v>0</v>
      </c>
      <c r="AE18" s="123">
        <f t="shared" si="3"/>
        <v>0</v>
      </c>
    </row>
    <row r="19" spans="1:31" ht="30.75" thickBot="1" x14ac:dyDescent="0.3">
      <c r="A19" s="15"/>
      <c r="B19" s="2" t="s">
        <v>499</v>
      </c>
      <c r="C19" s="41" t="s">
        <v>189</v>
      </c>
      <c r="D19" s="4" t="s">
        <v>25</v>
      </c>
      <c r="E19" s="5" t="s">
        <v>451</v>
      </c>
      <c r="F19" s="6"/>
      <c r="G19" s="6"/>
      <c r="H19" s="7">
        <v>6.1970000000000303</v>
      </c>
      <c r="I19" s="6"/>
      <c r="J19" s="8" t="s">
        <v>231</v>
      </c>
      <c r="K19" s="9" t="s">
        <v>79</v>
      </c>
      <c r="L19" s="38">
        <v>6</v>
      </c>
      <c r="M19" s="10">
        <v>15.71</v>
      </c>
      <c r="N19" s="38">
        <v>94.26</v>
      </c>
      <c r="O19" s="18"/>
      <c r="P19" s="12" t="e">
        <v>#VALUE!</v>
      </c>
      <c r="Q19" s="13" t="e">
        <f t="shared" si="4"/>
        <v>#VALUE!</v>
      </c>
      <c r="R19" s="39">
        <v>0</v>
      </c>
      <c r="S19" s="40">
        <v>13.3535</v>
      </c>
      <c r="T19" s="13">
        <f t="shared" si="5"/>
        <v>80.121000000000009</v>
      </c>
      <c r="V19" s="9" t="s">
        <v>79</v>
      </c>
      <c r="W19" s="38">
        <v>0</v>
      </c>
      <c r="X19" s="40">
        <v>13.3535</v>
      </c>
      <c r="Y19" s="70">
        <f t="shared" si="0"/>
        <v>0</v>
      </c>
      <c r="Z19" s="18"/>
      <c r="AA19" s="76">
        <v>0</v>
      </c>
      <c r="AB19" s="77">
        <f t="shared" si="1"/>
        <v>0</v>
      </c>
      <c r="AC19" s="78">
        <v>0</v>
      </c>
      <c r="AD19" s="79">
        <f t="shared" si="2"/>
        <v>0</v>
      </c>
      <c r="AE19" s="123">
        <f t="shared" si="3"/>
        <v>0</v>
      </c>
    </row>
    <row r="20" spans="1:31" ht="45.75" thickBot="1" x14ac:dyDescent="0.3">
      <c r="A20" s="15"/>
      <c r="B20" s="2" t="s">
        <v>499</v>
      </c>
      <c r="C20" s="41" t="s">
        <v>189</v>
      </c>
      <c r="D20" s="4" t="s">
        <v>25</v>
      </c>
      <c r="E20" s="5" t="s">
        <v>234</v>
      </c>
      <c r="F20" s="6"/>
      <c r="G20" s="6"/>
      <c r="H20" s="7">
        <v>6.2040000000000299</v>
      </c>
      <c r="I20" s="6"/>
      <c r="J20" s="8" t="s">
        <v>235</v>
      </c>
      <c r="K20" s="9" t="s">
        <v>79</v>
      </c>
      <c r="L20" s="38">
        <v>5</v>
      </c>
      <c r="M20" s="10">
        <v>20.51</v>
      </c>
      <c r="N20" s="38">
        <v>102.55</v>
      </c>
      <c r="O20" s="18"/>
      <c r="P20" s="12" t="e">
        <v>#VALUE!</v>
      </c>
      <c r="Q20" s="13" t="e">
        <f t="shared" si="4"/>
        <v>#VALUE!</v>
      </c>
      <c r="R20" s="39">
        <v>0</v>
      </c>
      <c r="S20" s="40">
        <v>17.433500000000002</v>
      </c>
      <c r="T20" s="13">
        <f t="shared" si="5"/>
        <v>87.167500000000018</v>
      </c>
      <c r="V20" s="9" t="s">
        <v>79</v>
      </c>
      <c r="W20" s="38">
        <v>0</v>
      </c>
      <c r="X20" s="40">
        <v>17.433500000000002</v>
      </c>
      <c r="Y20" s="70">
        <f t="shared" si="0"/>
        <v>0</v>
      </c>
      <c r="Z20" s="18"/>
      <c r="AA20" s="76">
        <v>0</v>
      </c>
      <c r="AB20" s="77">
        <f t="shared" si="1"/>
        <v>0</v>
      </c>
      <c r="AC20" s="78">
        <v>0</v>
      </c>
      <c r="AD20" s="79">
        <f t="shared" si="2"/>
        <v>0</v>
      </c>
      <c r="AE20" s="123">
        <f t="shared" si="3"/>
        <v>0</v>
      </c>
    </row>
    <row r="21" spans="1:31" ht="30.75" thickBot="1" x14ac:dyDescent="0.3">
      <c r="A21" s="15"/>
      <c r="B21" s="2" t="s">
        <v>499</v>
      </c>
      <c r="C21" s="41" t="s">
        <v>189</v>
      </c>
      <c r="D21" s="4" t="s">
        <v>25</v>
      </c>
      <c r="E21" s="5" t="s">
        <v>411</v>
      </c>
      <c r="F21" s="6"/>
      <c r="G21" s="6"/>
      <c r="H21" s="7">
        <v>6.2360000000000504</v>
      </c>
      <c r="I21" s="6"/>
      <c r="J21" s="8" t="s">
        <v>251</v>
      </c>
      <c r="K21" s="9" t="s">
        <v>79</v>
      </c>
      <c r="L21" s="38">
        <v>10</v>
      </c>
      <c r="M21" s="10">
        <v>25.87</v>
      </c>
      <c r="N21" s="38">
        <v>258.7</v>
      </c>
      <c r="O21" s="18"/>
      <c r="P21" s="12" t="e">
        <v>#VALUE!</v>
      </c>
      <c r="Q21" s="13" t="e">
        <f t="shared" si="4"/>
        <v>#VALUE!</v>
      </c>
      <c r="R21" s="39">
        <v>0</v>
      </c>
      <c r="S21" s="40">
        <v>21.9895</v>
      </c>
      <c r="T21" s="13">
        <f t="shared" si="5"/>
        <v>219.89499999999998</v>
      </c>
      <c r="V21" s="9" t="s">
        <v>79</v>
      </c>
      <c r="W21" s="38">
        <v>0</v>
      </c>
      <c r="X21" s="40">
        <v>21.9895</v>
      </c>
      <c r="Y21" s="70">
        <f t="shared" si="0"/>
        <v>0</v>
      </c>
      <c r="Z21" s="18"/>
      <c r="AA21" s="76">
        <v>0</v>
      </c>
      <c r="AB21" s="77">
        <f t="shared" si="1"/>
        <v>0</v>
      </c>
      <c r="AC21" s="78">
        <v>0</v>
      </c>
      <c r="AD21" s="79">
        <f t="shared" si="2"/>
        <v>0</v>
      </c>
      <c r="AE21" s="123">
        <f t="shared" si="3"/>
        <v>0</v>
      </c>
    </row>
    <row r="22" spans="1:31" ht="30.75" thickBot="1" x14ac:dyDescent="0.3">
      <c r="A22" s="15"/>
      <c r="B22" s="2" t="s">
        <v>499</v>
      </c>
      <c r="C22" s="41" t="s">
        <v>189</v>
      </c>
      <c r="D22" s="4" t="s">
        <v>25</v>
      </c>
      <c r="E22" s="5" t="s">
        <v>412</v>
      </c>
      <c r="F22" s="6"/>
      <c r="G22" s="6"/>
      <c r="H22" s="7">
        <v>6.2370000000000498</v>
      </c>
      <c r="I22" s="6"/>
      <c r="J22" s="8" t="s">
        <v>253</v>
      </c>
      <c r="K22" s="9" t="s">
        <v>104</v>
      </c>
      <c r="L22" s="38">
        <v>14</v>
      </c>
      <c r="M22" s="10">
        <v>6.28</v>
      </c>
      <c r="N22" s="38">
        <v>87.92</v>
      </c>
      <c r="O22" s="18"/>
      <c r="P22" s="12" t="e">
        <v>#VALUE!</v>
      </c>
      <c r="Q22" s="13" t="e">
        <f t="shared" si="4"/>
        <v>#VALUE!</v>
      </c>
      <c r="R22" s="39">
        <v>0</v>
      </c>
      <c r="S22" s="40">
        <v>5.3380000000000001</v>
      </c>
      <c r="T22" s="13">
        <f t="shared" si="5"/>
        <v>74.731999999999999</v>
      </c>
      <c r="V22" s="9" t="s">
        <v>104</v>
      </c>
      <c r="W22" s="38">
        <v>0</v>
      </c>
      <c r="X22" s="40">
        <v>5.3380000000000001</v>
      </c>
      <c r="Y22" s="70">
        <f t="shared" si="0"/>
        <v>0</v>
      </c>
      <c r="Z22" s="18"/>
      <c r="AA22" s="76">
        <v>0</v>
      </c>
      <c r="AB22" s="77">
        <f t="shared" si="1"/>
        <v>0</v>
      </c>
      <c r="AC22" s="78">
        <v>0</v>
      </c>
      <c r="AD22" s="79">
        <f t="shared" si="2"/>
        <v>0</v>
      </c>
      <c r="AE22" s="123">
        <f t="shared" si="3"/>
        <v>0</v>
      </c>
    </row>
    <row r="23" spans="1:31" ht="45.75" thickBot="1" x14ac:dyDescent="0.3">
      <c r="A23" s="15"/>
      <c r="B23" s="2" t="s">
        <v>499</v>
      </c>
      <c r="C23" s="41" t="s">
        <v>189</v>
      </c>
      <c r="D23" s="4" t="s">
        <v>25</v>
      </c>
      <c r="E23" s="5" t="s">
        <v>413</v>
      </c>
      <c r="F23" s="6"/>
      <c r="G23" s="6"/>
      <c r="H23" s="7">
        <v>6.2380000000000502</v>
      </c>
      <c r="I23" s="6"/>
      <c r="J23" s="8" t="s">
        <v>255</v>
      </c>
      <c r="K23" s="9" t="s">
        <v>139</v>
      </c>
      <c r="L23" s="38">
        <v>3</v>
      </c>
      <c r="M23" s="10">
        <v>20.71</v>
      </c>
      <c r="N23" s="38">
        <v>62.13</v>
      </c>
      <c r="O23" s="18"/>
      <c r="P23" s="12" t="e">
        <v>#VALUE!</v>
      </c>
      <c r="Q23" s="13" t="e">
        <f t="shared" si="4"/>
        <v>#VALUE!</v>
      </c>
      <c r="R23" s="39">
        <v>0</v>
      </c>
      <c r="S23" s="40">
        <v>17.6035</v>
      </c>
      <c r="T23" s="13">
        <f t="shared" si="5"/>
        <v>52.810500000000005</v>
      </c>
      <c r="V23" s="9" t="s">
        <v>139</v>
      </c>
      <c r="W23" s="38">
        <v>0</v>
      </c>
      <c r="X23" s="40">
        <v>17.6035</v>
      </c>
      <c r="Y23" s="70">
        <f t="shared" si="0"/>
        <v>0</v>
      </c>
      <c r="Z23" s="18"/>
      <c r="AA23" s="76">
        <v>0</v>
      </c>
      <c r="AB23" s="77">
        <f t="shared" si="1"/>
        <v>0</v>
      </c>
      <c r="AC23" s="78">
        <v>0</v>
      </c>
      <c r="AD23" s="79">
        <f t="shared" si="2"/>
        <v>0</v>
      </c>
      <c r="AE23" s="123">
        <f t="shared" si="3"/>
        <v>0</v>
      </c>
    </row>
    <row r="24" spans="1:31" ht="15.75" thickBot="1" x14ac:dyDescent="0.3">
      <c r="A24" s="15"/>
      <c r="B24" s="2" t="s">
        <v>499</v>
      </c>
      <c r="C24" s="41" t="s">
        <v>72</v>
      </c>
      <c r="D24" s="4" t="s">
        <v>378</v>
      </c>
      <c r="E24" s="5"/>
      <c r="F24" s="6"/>
      <c r="G24" s="6"/>
      <c r="H24" s="7"/>
      <c r="I24" s="6"/>
      <c r="J24" s="8"/>
      <c r="K24" s="9"/>
      <c r="L24" s="38"/>
      <c r="M24" s="8"/>
      <c r="N24" s="38"/>
      <c r="O24" s="43"/>
      <c r="P24" s="27"/>
      <c r="Q24" s="42"/>
      <c r="R24" s="42"/>
      <c r="S24" s="42"/>
      <c r="T24" s="42"/>
      <c r="V24" s="9"/>
      <c r="W24" s="38"/>
      <c r="X24" s="42"/>
      <c r="Y24" s="70">
        <f t="shared" si="0"/>
        <v>0</v>
      </c>
      <c r="Z24" s="18"/>
      <c r="AA24" s="76">
        <v>0</v>
      </c>
      <c r="AB24" s="77">
        <f t="shared" si="1"/>
        <v>0</v>
      </c>
      <c r="AC24" s="78">
        <v>0</v>
      </c>
      <c r="AD24" s="79">
        <f t="shared" si="2"/>
        <v>0</v>
      </c>
      <c r="AE24" s="123">
        <f t="shared" si="3"/>
        <v>0</v>
      </c>
    </row>
    <row r="25" spans="1:31" ht="15.75" thickBot="1" x14ac:dyDescent="0.3">
      <c r="A25" s="15"/>
      <c r="B25" s="2" t="s">
        <v>499</v>
      </c>
      <c r="C25" s="41"/>
      <c r="D25" s="4"/>
      <c r="E25" s="5"/>
      <c r="F25" s="6"/>
      <c r="G25" s="6"/>
      <c r="H25" s="7"/>
      <c r="I25" s="6"/>
      <c r="J25" s="8"/>
      <c r="K25" s="9"/>
      <c r="L25" s="38"/>
      <c r="M25" s="10"/>
      <c r="N25" s="38"/>
      <c r="O25" s="43"/>
      <c r="P25" s="27"/>
      <c r="Q25" s="42"/>
      <c r="R25" s="42"/>
      <c r="S25" s="42"/>
      <c r="T25" s="42"/>
      <c r="V25" s="9"/>
      <c r="W25" s="38"/>
      <c r="X25" s="42"/>
      <c r="Y25" s="70">
        <f t="shared" si="0"/>
        <v>0</v>
      </c>
      <c r="Z25" s="18"/>
      <c r="AA25" s="76">
        <v>0</v>
      </c>
      <c r="AB25" s="77">
        <f t="shared" si="1"/>
        <v>0</v>
      </c>
      <c r="AC25" s="78">
        <v>0</v>
      </c>
      <c r="AD25" s="79">
        <f t="shared" si="2"/>
        <v>0</v>
      </c>
      <c r="AE25" s="123">
        <f t="shared" si="3"/>
        <v>0</v>
      </c>
    </row>
    <row r="26" spans="1:31" ht="15.75" thickBot="1" x14ac:dyDescent="0.3">
      <c r="A26" s="15"/>
      <c r="B26" s="2" t="s">
        <v>499</v>
      </c>
      <c r="C26" s="41" t="s">
        <v>164</v>
      </c>
      <c r="D26" s="4" t="s">
        <v>378</v>
      </c>
      <c r="E26" s="5"/>
      <c r="F26" s="6"/>
      <c r="G26" s="6"/>
      <c r="H26" s="7"/>
      <c r="I26" s="6"/>
      <c r="J26" s="8"/>
      <c r="K26" s="9"/>
      <c r="L26" s="38"/>
      <c r="M26" s="8"/>
      <c r="N26" s="38"/>
      <c r="O26" s="43"/>
      <c r="P26" s="27"/>
      <c r="Q26" s="42"/>
      <c r="R26" s="42"/>
      <c r="S26" s="42"/>
      <c r="T26" s="42"/>
      <c r="V26" s="9"/>
      <c r="W26" s="38"/>
      <c r="X26" s="42"/>
      <c r="Y26" s="70">
        <f t="shared" si="0"/>
        <v>0</v>
      </c>
      <c r="Z26" s="18"/>
      <c r="AA26" s="76">
        <v>0</v>
      </c>
      <c r="AB26" s="77">
        <f t="shared" si="1"/>
        <v>0</v>
      </c>
      <c r="AC26" s="78">
        <v>0</v>
      </c>
      <c r="AD26" s="79">
        <f t="shared" si="2"/>
        <v>0</v>
      </c>
      <c r="AE26" s="123">
        <f t="shared" si="3"/>
        <v>0</v>
      </c>
    </row>
    <row r="27" spans="1:31" ht="90.75" thickBot="1" x14ac:dyDescent="0.3">
      <c r="A27" s="15"/>
      <c r="B27" s="2" t="s">
        <v>499</v>
      </c>
      <c r="C27" s="41" t="s">
        <v>164</v>
      </c>
      <c r="D27" s="4" t="s">
        <v>25</v>
      </c>
      <c r="E27" s="5" t="s">
        <v>169</v>
      </c>
      <c r="F27" s="6"/>
      <c r="G27" s="6"/>
      <c r="H27" s="7">
        <v>4.8899999999999801</v>
      </c>
      <c r="I27" s="6"/>
      <c r="J27" s="8" t="s">
        <v>170</v>
      </c>
      <c r="K27" s="9" t="s">
        <v>75</v>
      </c>
      <c r="L27" s="38">
        <v>2</v>
      </c>
      <c r="M27" s="10">
        <v>29.05</v>
      </c>
      <c r="N27" s="38">
        <v>58.1</v>
      </c>
      <c r="O27" s="43"/>
      <c r="P27" s="12" t="e">
        <v>#VALUE!</v>
      </c>
      <c r="Q27" s="13" t="e">
        <f>IF(J27="PROV SUM",N27,L27*P27)</f>
        <v>#VALUE!</v>
      </c>
      <c r="R27" s="39">
        <v>0</v>
      </c>
      <c r="S27" s="40">
        <v>25.752824999999998</v>
      </c>
      <c r="T27" s="13">
        <f>IF(J27="SC024",N27,IF(ISERROR(S27),"",IF(J27="PROV SUM",N27,L27*S27)))</f>
        <v>51.505649999999996</v>
      </c>
      <c r="V27" s="9" t="s">
        <v>75</v>
      </c>
      <c r="W27" s="38">
        <v>0</v>
      </c>
      <c r="X27" s="40">
        <v>25.752824999999998</v>
      </c>
      <c r="Y27" s="70">
        <f t="shared" si="0"/>
        <v>0</v>
      </c>
      <c r="Z27" s="18"/>
      <c r="AA27" s="76">
        <v>0</v>
      </c>
      <c r="AB27" s="77">
        <f t="shared" si="1"/>
        <v>0</v>
      </c>
      <c r="AC27" s="78">
        <v>0</v>
      </c>
      <c r="AD27" s="79">
        <f t="shared" si="2"/>
        <v>0</v>
      </c>
      <c r="AE27" s="123">
        <f t="shared" si="3"/>
        <v>0</v>
      </c>
    </row>
    <row r="28" spans="1:31" ht="90.75" thickBot="1" x14ac:dyDescent="0.3">
      <c r="A28" s="15"/>
      <c r="B28" s="44" t="s">
        <v>499</v>
      </c>
      <c r="C28" s="45" t="s">
        <v>164</v>
      </c>
      <c r="D28" s="46" t="s">
        <v>25</v>
      </c>
      <c r="E28" s="47" t="s">
        <v>171</v>
      </c>
      <c r="F28" s="48"/>
      <c r="G28" s="48"/>
      <c r="H28" s="49">
        <v>4.8999999999999799</v>
      </c>
      <c r="I28" s="48"/>
      <c r="J28" s="50" t="s">
        <v>172</v>
      </c>
      <c r="K28" s="51" t="s">
        <v>75</v>
      </c>
      <c r="L28" s="52">
        <v>5</v>
      </c>
      <c r="M28" s="53">
        <v>35.61</v>
      </c>
      <c r="N28" s="52">
        <v>178.05</v>
      </c>
      <c r="O28" s="43"/>
      <c r="P28" s="12" t="e">
        <v>#VALUE!</v>
      </c>
      <c r="Q28" s="13" t="e">
        <f>IF(J28="PROV SUM",N28,L28*P28)</f>
        <v>#VALUE!</v>
      </c>
      <c r="R28" s="39">
        <v>0</v>
      </c>
      <c r="S28" s="40">
        <v>31.568264999999997</v>
      </c>
      <c r="T28" s="13">
        <f>IF(J28="SC024",N28,IF(ISERROR(S28),"",IF(J28="PROV SUM",N28,L28*S28)))</f>
        <v>157.84132499999998</v>
      </c>
      <c r="V28" s="51" t="s">
        <v>75</v>
      </c>
      <c r="W28" s="38">
        <v>0</v>
      </c>
      <c r="X28" s="40">
        <v>31.568264999999997</v>
      </c>
      <c r="Y28" s="70">
        <f t="shared" si="0"/>
        <v>0</v>
      </c>
      <c r="Z28" s="18"/>
      <c r="AA28" s="76">
        <v>0</v>
      </c>
      <c r="AB28" s="77">
        <f t="shared" si="1"/>
        <v>0</v>
      </c>
      <c r="AC28" s="78">
        <v>0</v>
      </c>
      <c r="AD28" s="79">
        <f t="shared" si="2"/>
        <v>0</v>
      </c>
      <c r="AE28" s="123">
        <f t="shared" si="3"/>
        <v>0</v>
      </c>
    </row>
    <row r="29" spans="1:31" ht="15.75" thickBot="1" x14ac:dyDescent="0.3">
      <c r="A29" s="15"/>
      <c r="B29" s="44" t="s">
        <v>499</v>
      </c>
      <c r="C29" s="45" t="s">
        <v>24</v>
      </c>
      <c r="D29" s="46" t="s">
        <v>378</v>
      </c>
      <c r="E29" s="47"/>
      <c r="F29" s="48"/>
      <c r="G29" s="48"/>
      <c r="H29" s="49"/>
      <c r="I29" s="48"/>
      <c r="J29" s="50"/>
      <c r="K29" s="51"/>
      <c r="L29" s="52"/>
      <c r="M29" s="50"/>
      <c r="N29" s="52"/>
      <c r="O29" s="43"/>
      <c r="P29" s="27"/>
      <c r="Q29" s="42"/>
      <c r="R29" s="42"/>
      <c r="S29" s="42"/>
      <c r="T29" s="42"/>
      <c r="V29" s="51"/>
      <c r="W29" s="52"/>
      <c r="X29" s="42"/>
      <c r="Y29" s="70">
        <f t="shared" si="0"/>
        <v>0</v>
      </c>
      <c r="Z29" s="18"/>
      <c r="AA29" s="76">
        <v>0</v>
      </c>
      <c r="AB29" s="77">
        <f t="shared" si="1"/>
        <v>0</v>
      </c>
      <c r="AC29" s="78">
        <v>0</v>
      </c>
      <c r="AD29" s="79">
        <f t="shared" si="2"/>
        <v>0</v>
      </c>
      <c r="AE29" s="123">
        <f t="shared" si="3"/>
        <v>0</v>
      </c>
    </row>
    <row r="30" spans="1:31" ht="120.75" thickBot="1" x14ac:dyDescent="0.3">
      <c r="A30" s="21"/>
      <c r="B30" s="54" t="s">
        <v>499</v>
      </c>
      <c r="C30" s="54" t="s">
        <v>24</v>
      </c>
      <c r="D30" s="55" t="s">
        <v>25</v>
      </c>
      <c r="E30" s="56" t="s">
        <v>26</v>
      </c>
      <c r="F30" s="57"/>
      <c r="G30" s="57"/>
      <c r="H30" s="58">
        <v>2.1</v>
      </c>
      <c r="I30" s="57"/>
      <c r="J30" s="59" t="s">
        <v>27</v>
      </c>
      <c r="K30" s="57" t="s">
        <v>28</v>
      </c>
      <c r="L30" s="60">
        <v>140</v>
      </c>
      <c r="M30" s="61">
        <v>12.92</v>
      </c>
      <c r="N30" s="62">
        <v>1808.8</v>
      </c>
      <c r="O30" s="18"/>
      <c r="P30" s="12" t="e">
        <v>#VALUE!</v>
      </c>
      <c r="Q30" s="13" t="e">
        <f>IF(J30="PROV SUM",N30,L30*P30)</f>
        <v>#VALUE!</v>
      </c>
      <c r="R30" s="39">
        <v>0</v>
      </c>
      <c r="S30" s="40">
        <v>16.4084</v>
      </c>
      <c r="T30" s="13">
        <f>IF(J30="SC024",N30,IF(ISERROR(S30),"",IF(J30="PROV SUM",N30,L30*S30)))</f>
        <v>2297.1759999999999</v>
      </c>
      <c r="V30" s="57" t="s">
        <v>28</v>
      </c>
      <c r="W30" s="38">
        <v>0</v>
      </c>
      <c r="X30" s="40">
        <v>16.4084</v>
      </c>
      <c r="Y30" s="70">
        <f t="shared" si="0"/>
        <v>0</v>
      </c>
      <c r="Z30" s="18"/>
      <c r="AA30" s="76">
        <v>0</v>
      </c>
      <c r="AB30" s="77">
        <f t="shared" si="1"/>
        <v>0</v>
      </c>
      <c r="AC30" s="78">
        <v>0</v>
      </c>
      <c r="AD30" s="79">
        <f t="shared" si="2"/>
        <v>0</v>
      </c>
      <c r="AE30" s="123">
        <f t="shared" si="3"/>
        <v>0</v>
      </c>
    </row>
    <row r="31" spans="1:31" ht="30.75" thickBot="1" x14ac:dyDescent="0.3">
      <c r="A31" s="21"/>
      <c r="B31" s="54" t="s">
        <v>499</v>
      </c>
      <c r="C31" s="54" t="s">
        <v>24</v>
      </c>
      <c r="D31" s="55" t="s">
        <v>25</v>
      </c>
      <c r="E31" s="56" t="s">
        <v>29</v>
      </c>
      <c r="F31" s="57"/>
      <c r="G31" s="57"/>
      <c r="H31" s="58">
        <v>2.5</v>
      </c>
      <c r="I31" s="57"/>
      <c r="J31" s="59" t="s">
        <v>30</v>
      </c>
      <c r="K31" s="57" t="s">
        <v>31</v>
      </c>
      <c r="L31" s="60">
        <v>1</v>
      </c>
      <c r="M31" s="61">
        <v>420</v>
      </c>
      <c r="N31" s="62">
        <v>420</v>
      </c>
      <c r="O31" s="18"/>
      <c r="P31" s="12" t="e">
        <v>#VALUE!</v>
      </c>
      <c r="Q31" s="13" t="e">
        <f>IF(J31="PROV SUM",N31,L31*P31)</f>
        <v>#VALUE!</v>
      </c>
      <c r="R31" s="39">
        <v>0</v>
      </c>
      <c r="S31" s="40">
        <v>533.4</v>
      </c>
      <c r="T31" s="13">
        <f>IF(J31="SC024",N31,IF(ISERROR(S31),"",IF(J31="PROV SUM",N31,L31*S31)))</f>
        <v>533.4</v>
      </c>
      <c r="V31" s="57" t="s">
        <v>31</v>
      </c>
      <c r="W31" s="38">
        <v>0</v>
      </c>
      <c r="X31" s="40">
        <v>533.4</v>
      </c>
      <c r="Y31" s="70">
        <f t="shared" si="0"/>
        <v>0</v>
      </c>
      <c r="Z31" s="18"/>
      <c r="AA31" s="76">
        <v>0</v>
      </c>
      <c r="AB31" s="77">
        <f t="shared" si="1"/>
        <v>0</v>
      </c>
      <c r="AC31" s="78">
        <v>0</v>
      </c>
      <c r="AD31" s="79">
        <f t="shared" si="2"/>
        <v>0</v>
      </c>
      <c r="AE31" s="123">
        <f t="shared" si="3"/>
        <v>0</v>
      </c>
    </row>
    <row r="32" spans="1:31" ht="15.75" thickBot="1" x14ac:dyDescent="0.3">
      <c r="A32" s="21"/>
      <c r="B32" s="54" t="s">
        <v>499</v>
      </c>
      <c r="C32" s="54" t="s">
        <v>24</v>
      </c>
      <c r="D32" s="55" t="s">
        <v>25</v>
      </c>
      <c r="E32" s="56" t="s">
        <v>32</v>
      </c>
      <c r="F32" s="57"/>
      <c r="G32" s="57"/>
      <c r="H32" s="58">
        <v>2.6</v>
      </c>
      <c r="I32" s="57"/>
      <c r="J32" s="59" t="s">
        <v>33</v>
      </c>
      <c r="K32" s="57" t="s">
        <v>31</v>
      </c>
      <c r="L32" s="60">
        <v>1</v>
      </c>
      <c r="M32" s="61">
        <v>50</v>
      </c>
      <c r="N32" s="62">
        <v>50</v>
      </c>
      <c r="O32" s="18"/>
      <c r="P32" s="12" t="e">
        <v>#VALUE!</v>
      </c>
      <c r="Q32" s="13" t="e">
        <f>IF(J32="PROV SUM",N32,L32*P32)</f>
        <v>#VALUE!</v>
      </c>
      <c r="R32" s="39">
        <v>0</v>
      </c>
      <c r="S32" s="40">
        <v>63.5</v>
      </c>
      <c r="T32" s="13">
        <f>IF(J32="SC024",N32,IF(ISERROR(S32),"",IF(J32="PROV SUM",N32,L32*S32)))</f>
        <v>63.5</v>
      </c>
      <c r="V32" s="57" t="s">
        <v>31</v>
      </c>
      <c r="W32" s="38">
        <v>0</v>
      </c>
      <c r="X32" s="40">
        <v>63.5</v>
      </c>
      <c r="Y32" s="70">
        <f t="shared" si="0"/>
        <v>0</v>
      </c>
      <c r="Z32" s="18"/>
      <c r="AA32" s="76">
        <v>0</v>
      </c>
      <c r="AB32" s="77">
        <f t="shared" si="1"/>
        <v>0</v>
      </c>
      <c r="AC32" s="78">
        <v>0</v>
      </c>
      <c r="AD32" s="79">
        <f t="shared" si="2"/>
        <v>0</v>
      </c>
      <c r="AE32" s="123">
        <f t="shared" si="3"/>
        <v>0</v>
      </c>
    </row>
    <row r="33" spans="1:31" ht="15.75" thickBot="1" x14ac:dyDescent="0.3">
      <c r="A33" s="21"/>
      <c r="B33" s="54" t="s">
        <v>499</v>
      </c>
      <c r="C33" s="54" t="s">
        <v>24</v>
      </c>
      <c r="D33" s="55" t="s">
        <v>25</v>
      </c>
      <c r="E33" s="56" t="s">
        <v>41</v>
      </c>
      <c r="F33" s="57"/>
      <c r="G33" s="57"/>
      <c r="H33" s="58">
        <v>2.16</v>
      </c>
      <c r="I33" s="57"/>
      <c r="J33" s="59" t="s">
        <v>42</v>
      </c>
      <c r="K33" s="57" t="s">
        <v>31</v>
      </c>
      <c r="L33" s="60">
        <v>1</v>
      </c>
      <c r="M33" s="61">
        <v>379.8</v>
      </c>
      <c r="N33" s="62">
        <v>379.8</v>
      </c>
      <c r="O33" s="18"/>
      <c r="P33" s="12" t="e">
        <v>#VALUE!</v>
      </c>
      <c r="Q33" s="13" t="e">
        <f>IF(J33="PROV SUM",N33,L33*P33)</f>
        <v>#VALUE!</v>
      </c>
      <c r="R33" s="39">
        <v>0</v>
      </c>
      <c r="S33" s="40">
        <v>482.346</v>
      </c>
      <c r="T33" s="13">
        <f>IF(J33="SC024",N33,IF(ISERROR(S33),"",IF(J33="PROV SUM",N33,L33*S33)))</f>
        <v>482.346</v>
      </c>
      <c r="V33" s="57" t="s">
        <v>31</v>
      </c>
      <c r="W33" s="38">
        <v>0</v>
      </c>
      <c r="X33" s="40">
        <v>482.346</v>
      </c>
      <c r="Y33" s="70">
        <f t="shared" si="0"/>
        <v>0</v>
      </c>
      <c r="Z33" s="18"/>
      <c r="AA33" s="76">
        <v>0</v>
      </c>
      <c r="AB33" s="77">
        <f t="shared" si="1"/>
        <v>0</v>
      </c>
      <c r="AC33" s="78">
        <v>0</v>
      </c>
      <c r="AD33" s="79">
        <f t="shared" si="2"/>
        <v>0</v>
      </c>
      <c r="AE33" s="123">
        <f t="shared" si="3"/>
        <v>0</v>
      </c>
    </row>
    <row r="34" spans="1:31" ht="60.75" thickBot="1" x14ac:dyDescent="0.3">
      <c r="A34" s="21"/>
      <c r="B34" s="54" t="s">
        <v>499</v>
      </c>
      <c r="C34" s="54" t="s">
        <v>24</v>
      </c>
      <c r="D34" s="55" t="s">
        <v>25</v>
      </c>
      <c r="E34" s="56" t="s">
        <v>382</v>
      </c>
      <c r="F34" s="57"/>
      <c r="G34" s="57"/>
      <c r="H34" s="58"/>
      <c r="I34" s="57"/>
      <c r="J34" s="59" t="s">
        <v>383</v>
      </c>
      <c r="K34" s="57" t="s">
        <v>31</v>
      </c>
      <c r="L34" s="60"/>
      <c r="M34" s="61">
        <v>4.8300000000000003E-2</v>
      </c>
      <c r="N34" s="62">
        <v>0</v>
      </c>
      <c r="O34" s="18"/>
      <c r="P34" s="12" t="e">
        <v>#VALUE!</v>
      </c>
      <c r="Q34" s="13" t="e">
        <f>IF(J34="PROV SUM",N34,L34*P34)</f>
        <v>#VALUE!</v>
      </c>
      <c r="R34" s="39" t="e">
        <v>#N/A</v>
      </c>
      <c r="S34" s="40" t="e">
        <v>#N/A</v>
      </c>
      <c r="T34" s="13">
        <f>IF(J34="SC024",N34,IF(ISERROR(S34),"",IF(J34="PROV SUM",N34,L34*S34)))</f>
        <v>0</v>
      </c>
      <c r="V34" s="57" t="s">
        <v>31</v>
      </c>
      <c r="W34" s="60"/>
      <c r="X34" s="40" t="e">
        <v>#N/A</v>
      </c>
      <c r="Y34" s="70"/>
      <c r="Z34" s="18"/>
      <c r="AA34" s="76">
        <v>0</v>
      </c>
      <c r="AB34" s="77">
        <f t="shared" si="1"/>
        <v>0</v>
      </c>
      <c r="AC34" s="78">
        <v>0</v>
      </c>
      <c r="AD34" s="79">
        <f t="shared" si="2"/>
        <v>0</v>
      </c>
      <c r="AE34" s="123">
        <f t="shared" si="3"/>
        <v>0</v>
      </c>
    </row>
    <row r="35" spans="1:31" ht="15.75" thickBot="1" x14ac:dyDescent="0.3">
      <c r="A35" s="21"/>
      <c r="B35" s="63" t="s">
        <v>499</v>
      </c>
      <c r="C35" s="54" t="s">
        <v>312</v>
      </c>
      <c r="D35" s="55" t="s">
        <v>378</v>
      </c>
      <c r="E35" s="56"/>
      <c r="F35" s="57"/>
      <c r="G35" s="57"/>
      <c r="H35" s="58"/>
      <c r="I35" s="57"/>
      <c r="J35" s="59"/>
      <c r="K35" s="57"/>
      <c r="L35" s="60"/>
      <c r="M35" s="59"/>
      <c r="N35" s="62"/>
      <c r="O35" s="18"/>
      <c r="P35" s="16"/>
      <c r="Q35" s="37"/>
      <c r="R35" s="37"/>
      <c r="S35" s="37"/>
      <c r="T35" s="37"/>
      <c r="V35" s="57"/>
      <c r="W35" s="60"/>
      <c r="X35" s="37"/>
      <c r="Y35" s="70">
        <f t="shared" si="0"/>
        <v>0</v>
      </c>
      <c r="Z35" s="18"/>
      <c r="AA35" s="76">
        <v>0</v>
      </c>
      <c r="AB35" s="77">
        <f t="shared" si="1"/>
        <v>0</v>
      </c>
      <c r="AC35" s="78">
        <v>0</v>
      </c>
      <c r="AD35" s="79">
        <f t="shared" si="2"/>
        <v>0</v>
      </c>
      <c r="AE35" s="123">
        <f t="shared" si="3"/>
        <v>0</v>
      </c>
    </row>
    <row r="36" spans="1:31" ht="16.5" thickBot="1" x14ac:dyDescent="0.3">
      <c r="A36" s="15"/>
      <c r="B36" s="85" t="s">
        <v>499</v>
      </c>
      <c r="C36" s="86" t="s">
        <v>341</v>
      </c>
      <c r="D36" s="87" t="s">
        <v>378</v>
      </c>
      <c r="E36" s="88"/>
      <c r="F36" s="6"/>
      <c r="G36" s="6"/>
      <c r="H36" s="89"/>
      <c r="I36" s="6"/>
      <c r="J36" s="88"/>
      <c r="K36" s="90"/>
      <c r="L36" s="52"/>
      <c r="M36" s="91"/>
      <c r="N36" s="11"/>
      <c r="O36" s="18"/>
      <c r="P36" s="16"/>
      <c r="Q36" s="37"/>
      <c r="R36" s="37"/>
      <c r="S36" s="37"/>
      <c r="T36" s="37"/>
      <c r="V36" s="90"/>
      <c r="W36" s="52"/>
      <c r="X36" s="37"/>
      <c r="Y36" s="70">
        <f t="shared" si="0"/>
        <v>0</v>
      </c>
      <c r="Z36" s="18"/>
      <c r="AA36" s="76">
        <v>0</v>
      </c>
      <c r="AB36" s="77">
        <f t="shared" si="1"/>
        <v>0</v>
      </c>
      <c r="AC36" s="78">
        <v>0</v>
      </c>
      <c r="AD36" s="79">
        <f t="shared" si="2"/>
        <v>0</v>
      </c>
      <c r="AE36" s="123">
        <f t="shared" si="3"/>
        <v>0</v>
      </c>
    </row>
    <row r="37" spans="1:31" ht="45.75" thickBot="1" x14ac:dyDescent="0.3">
      <c r="A37" s="15"/>
      <c r="B37" s="85" t="s">
        <v>499</v>
      </c>
      <c r="C37" s="86" t="s">
        <v>341</v>
      </c>
      <c r="D37" s="87" t="s">
        <v>25</v>
      </c>
      <c r="E37" s="88" t="s">
        <v>364</v>
      </c>
      <c r="F37" s="9"/>
      <c r="G37" s="9"/>
      <c r="H37" s="89">
        <v>93</v>
      </c>
      <c r="I37" s="9"/>
      <c r="J37" s="88" t="s">
        <v>365</v>
      </c>
      <c r="K37" s="9" t="s">
        <v>311</v>
      </c>
      <c r="L37" s="9">
        <v>1</v>
      </c>
      <c r="M37" s="91">
        <v>550</v>
      </c>
      <c r="N37" s="93">
        <v>550</v>
      </c>
      <c r="O37" s="18"/>
      <c r="P37" s="12" t="e">
        <v>#VALUE!</v>
      </c>
      <c r="Q37" s="13" t="e">
        <f t="shared" ref="Q37:Q46" si="6">IF(J37="PROV SUM",N37,L37*P37)</f>
        <v>#VALUE!</v>
      </c>
      <c r="R37" s="39">
        <v>0</v>
      </c>
      <c r="S37" s="40">
        <v>440</v>
      </c>
      <c r="T37" s="13">
        <f t="shared" ref="T37:T46" si="7">IF(J37="SC024",N37,IF(ISERROR(S37),"",IF(J37="PROV SUM",N37,L37*S37)))</f>
        <v>440</v>
      </c>
      <c r="V37" s="9" t="s">
        <v>311</v>
      </c>
      <c r="W37" s="38">
        <v>0</v>
      </c>
      <c r="X37" s="40">
        <v>440</v>
      </c>
      <c r="Y37" s="70">
        <f t="shared" si="0"/>
        <v>0</v>
      </c>
      <c r="Z37" s="18"/>
      <c r="AA37" s="76">
        <v>0</v>
      </c>
      <c r="AB37" s="77">
        <f t="shared" si="1"/>
        <v>0</v>
      </c>
      <c r="AC37" s="78">
        <v>0</v>
      </c>
      <c r="AD37" s="79">
        <f t="shared" si="2"/>
        <v>0</v>
      </c>
      <c r="AE37" s="123">
        <f t="shared" si="3"/>
        <v>0</v>
      </c>
    </row>
    <row r="38" spans="1:31" ht="45.75" thickBot="1" x14ac:dyDescent="0.3">
      <c r="A38" s="15"/>
      <c r="B38" s="85" t="s">
        <v>499</v>
      </c>
      <c r="C38" s="86" t="s">
        <v>341</v>
      </c>
      <c r="D38" s="87" t="s">
        <v>25</v>
      </c>
      <c r="E38" s="88" t="s">
        <v>352</v>
      </c>
      <c r="F38" s="6"/>
      <c r="G38" s="6"/>
      <c r="H38" s="89">
        <v>104</v>
      </c>
      <c r="I38" s="6"/>
      <c r="J38" s="88" t="s">
        <v>353</v>
      </c>
      <c r="K38" s="90" t="s">
        <v>311</v>
      </c>
      <c r="L38" s="9">
        <v>2</v>
      </c>
      <c r="M38" s="91">
        <v>3.44</v>
      </c>
      <c r="N38" s="93">
        <v>6.88</v>
      </c>
      <c r="O38" s="18"/>
      <c r="P38" s="12" t="e">
        <v>#VALUE!</v>
      </c>
      <c r="Q38" s="13" t="e">
        <f t="shared" si="6"/>
        <v>#VALUE!</v>
      </c>
      <c r="R38" s="39">
        <v>0</v>
      </c>
      <c r="S38" s="40">
        <v>3.0495599999999996</v>
      </c>
      <c r="T38" s="13">
        <f t="shared" si="7"/>
        <v>6.0991199999999992</v>
      </c>
      <c r="V38" s="90" t="s">
        <v>311</v>
      </c>
      <c r="W38" s="38">
        <v>0</v>
      </c>
      <c r="X38" s="40">
        <v>3.0495599999999996</v>
      </c>
      <c r="Y38" s="70">
        <f t="shared" si="0"/>
        <v>0</v>
      </c>
      <c r="Z38" s="18"/>
      <c r="AA38" s="76">
        <v>0</v>
      </c>
      <c r="AB38" s="77">
        <f t="shared" si="1"/>
        <v>0</v>
      </c>
      <c r="AC38" s="78">
        <v>0</v>
      </c>
      <c r="AD38" s="79">
        <f t="shared" si="2"/>
        <v>0</v>
      </c>
      <c r="AE38" s="123">
        <f t="shared" si="3"/>
        <v>0</v>
      </c>
    </row>
    <row r="39" spans="1:31" ht="90.75" thickBot="1" x14ac:dyDescent="0.3">
      <c r="A39" s="15"/>
      <c r="B39" s="85" t="s">
        <v>499</v>
      </c>
      <c r="C39" s="86" t="s">
        <v>341</v>
      </c>
      <c r="D39" s="87" t="s">
        <v>25</v>
      </c>
      <c r="E39" s="88" t="s">
        <v>366</v>
      </c>
      <c r="F39" s="6"/>
      <c r="G39" s="6"/>
      <c r="H39" s="89">
        <v>115</v>
      </c>
      <c r="I39" s="6"/>
      <c r="J39" s="88" t="s">
        <v>367</v>
      </c>
      <c r="K39" s="90" t="s">
        <v>311</v>
      </c>
      <c r="L39" s="9">
        <v>2</v>
      </c>
      <c r="M39" s="91">
        <v>70.11</v>
      </c>
      <c r="N39" s="93">
        <v>140.22</v>
      </c>
      <c r="O39" s="18"/>
      <c r="P39" s="12" t="e">
        <v>#VALUE!</v>
      </c>
      <c r="Q39" s="13" t="e">
        <f t="shared" si="6"/>
        <v>#VALUE!</v>
      </c>
      <c r="R39" s="39">
        <v>0</v>
      </c>
      <c r="S39" s="40">
        <v>56.088000000000001</v>
      </c>
      <c r="T39" s="13">
        <f t="shared" si="7"/>
        <v>112.176</v>
      </c>
      <c r="V39" s="90" t="s">
        <v>311</v>
      </c>
      <c r="W39" s="38">
        <v>0</v>
      </c>
      <c r="X39" s="40">
        <v>56.088000000000001</v>
      </c>
      <c r="Y39" s="70">
        <f t="shared" si="0"/>
        <v>0</v>
      </c>
      <c r="Z39" s="18"/>
      <c r="AA39" s="76">
        <v>0</v>
      </c>
      <c r="AB39" s="77">
        <f t="shared" si="1"/>
        <v>0</v>
      </c>
      <c r="AC39" s="78">
        <v>0</v>
      </c>
      <c r="AD39" s="79">
        <f t="shared" si="2"/>
        <v>0</v>
      </c>
      <c r="AE39" s="123">
        <f t="shared" si="3"/>
        <v>0</v>
      </c>
    </row>
    <row r="40" spans="1:31" ht="46.5" thickBot="1" x14ac:dyDescent="0.3">
      <c r="A40" s="15"/>
      <c r="B40" s="85" t="s">
        <v>499</v>
      </c>
      <c r="C40" s="86" t="s">
        <v>341</v>
      </c>
      <c r="D40" s="87" t="s">
        <v>25</v>
      </c>
      <c r="E40" s="94" t="s">
        <v>354</v>
      </c>
      <c r="F40" s="6"/>
      <c r="G40" s="6"/>
      <c r="H40" s="89">
        <v>175</v>
      </c>
      <c r="I40" s="6"/>
      <c r="J40" s="101" t="s">
        <v>355</v>
      </c>
      <c r="K40" s="90" t="s">
        <v>311</v>
      </c>
      <c r="L40" s="9">
        <v>2</v>
      </c>
      <c r="M40" s="91">
        <v>9.81</v>
      </c>
      <c r="N40" s="93">
        <v>19.62</v>
      </c>
      <c r="O40" s="18"/>
      <c r="P40" s="12" t="e">
        <v>#VALUE!</v>
      </c>
      <c r="Q40" s="13" t="e">
        <f t="shared" si="6"/>
        <v>#VALUE!</v>
      </c>
      <c r="R40" s="39">
        <v>0</v>
      </c>
      <c r="S40" s="40">
        <v>8.6965649999999997</v>
      </c>
      <c r="T40" s="13">
        <f t="shared" si="7"/>
        <v>17.393129999999999</v>
      </c>
      <c r="V40" s="90" t="s">
        <v>311</v>
      </c>
      <c r="W40" s="38">
        <v>0</v>
      </c>
      <c r="X40" s="40">
        <v>8.6965649999999997</v>
      </c>
      <c r="Y40" s="70">
        <f t="shared" si="0"/>
        <v>0</v>
      </c>
      <c r="Z40" s="18"/>
      <c r="AA40" s="76">
        <v>0</v>
      </c>
      <c r="AB40" s="77">
        <f t="shared" si="1"/>
        <v>0</v>
      </c>
      <c r="AC40" s="78">
        <v>0</v>
      </c>
      <c r="AD40" s="79">
        <f t="shared" si="2"/>
        <v>0</v>
      </c>
      <c r="AE40" s="123">
        <f t="shared" si="3"/>
        <v>0</v>
      </c>
    </row>
    <row r="41" spans="1:31" ht="91.5" thickBot="1" x14ac:dyDescent="0.3">
      <c r="A41" s="15"/>
      <c r="B41" s="85" t="s">
        <v>499</v>
      </c>
      <c r="C41" s="86" t="s">
        <v>341</v>
      </c>
      <c r="D41" s="87" t="s">
        <v>25</v>
      </c>
      <c r="E41" s="94" t="s">
        <v>370</v>
      </c>
      <c r="F41" s="6"/>
      <c r="G41" s="6"/>
      <c r="H41" s="89">
        <v>186</v>
      </c>
      <c r="I41" s="6"/>
      <c r="J41" s="96" t="s">
        <v>371</v>
      </c>
      <c r="K41" s="90" t="s">
        <v>311</v>
      </c>
      <c r="L41" s="9">
        <v>1</v>
      </c>
      <c r="M41" s="91">
        <v>86.88</v>
      </c>
      <c r="N41" s="93">
        <v>86.88</v>
      </c>
      <c r="O41" s="18"/>
      <c r="P41" s="12" t="e">
        <v>#VALUE!</v>
      </c>
      <c r="Q41" s="13" t="e">
        <f t="shared" si="6"/>
        <v>#VALUE!</v>
      </c>
      <c r="R41" s="39">
        <v>0</v>
      </c>
      <c r="S41" s="40">
        <v>69.504000000000005</v>
      </c>
      <c r="T41" s="13">
        <f t="shared" si="7"/>
        <v>69.504000000000005</v>
      </c>
      <c r="V41" s="90" t="s">
        <v>311</v>
      </c>
      <c r="W41" s="38">
        <v>0</v>
      </c>
      <c r="X41" s="40">
        <v>69.504000000000005</v>
      </c>
      <c r="Y41" s="70">
        <f t="shared" si="0"/>
        <v>0</v>
      </c>
      <c r="Z41" s="18"/>
      <c r="AA41" s="76">
        <v>0</v>
      </c>
      <c r="AB41" s="77">
        <f t="shared" si="1"/>
        <v>0</v>
      </c>
      <c r="AC41" s="78">
        <v>0</v>
      </c>
      <c r="AD41" s="79">
        <f t="shared" si="2"/>
        <v>0</v>
      </c>
      <c r="AE41" s="123">
        <f t="shared" si="3"/>
        <v>0</v>
      </c>
    </row>
    <row r="42" spans="1:31" ht="16.5" thickBot="1" x14ac:dyDescent="0.3">
      <c r="A42" s="15"/>
      <c r="B42" s="85" t="s">
        <v>499</v>
      </c>
      <c r="C42" s="86" t="s">
        <v>341</v>
      </c>
      <c r="D42" s="87" t="s">
        <v>25</v>
      </c>
      <c r="E42" s="97" t="s">
        <v>424</v>
      </c>
      <c r="F42" s="6"/>
      <c r="G42" s="6"/>
      <c r="H42" s="89">
        <v>190</v>
      </c>
      <c r="I42" s="6"/>
      <c r="J42" s="98" t="s">
        <v>379</v>
      </c>
      <c r="K42" s="90" t="s">
        <v>311</v>
      </c>
      <c r="L42" s="9">
        <v>1</v>
      </c>
      <c r="M42" s="99">
        <v>1500</v>
      </c>
      <c r="N42" s="93">
        <v>1500</v>
      </c>
      <c r="O42" s="18"/>
      <c r="P42" s="12" t="e">
        <v>#VALUE!</v>
      </c>
      <c r="Q42" s="13">
        <f t="shared" si="6"/>
        <v>1500</v>
      </c>
      <c r="R42" s="39" t="s">
        <v>381</v>
      </c>
      <c r="S42" s="40" t="s">
        <v>381</v>
      </c>
      <c r="T42" s="13">
        <f t="shared" si="7"/>
        <v>1500</v>
      </c>
      <c r="V42" s="90" t="s">
        <v>311</v>
      </c>
      <c r="W42" s="38">
        <v>0</v>
      </c>
      <c r="X42" s="40" t="s">
        <v>381</v>
      </c>
      <c r="Y42" s="70"/>
      <c r="Z42" s="18"/>
      <c r="AA42" s="76">
        <v>0</v>
      </c>
      <c r="AB42" s="77">
        <f t="shared" si="1"/>
        <v>0</v>
      </c>
      <c r="AC42" s="78">
        <v>0</v>
      </c>
      <c r="AD42" s="79">
        <f t="shared" si="2"/>
        <v>0</v>
      </c>
      <c r="AE42" s="123">
        <f t="shared" si="3"/>
        <v>0</v>
      </c>
    </row>
    <row r="43" spans="1:31" ht="27" thickBot="1" x14ac:dyDescent="0.3">
      <c r="A43" s="15"/>
      <c r="B43" s="85" t="s">
        <v>499</v>
      </c>
      <c r="C43" s="86" t="s">
        <v>341</v>
      </c>
      <c r="D43" s="87" t="s">
        <v>25</v>
      </c>
      <c r="E43" s="100" t="s">
        <v>425</v>
      </c>
      <c r="F43" s="6"/>
      <c r="G43" s="6"/>
      <c r="H43" s="89">
        <v>191</v>
      </c>
      <c r="I43" s="6"/>
      <c r="J43" s="98" t="s">
        <v>379</v>
      </c>
      <c r="K43" s="90" t="s">
        <v>311</v>
      </c>
      <c r="L43" s="9">
        <v>1</v>
      </c>
      <c r="M43" s="99">
        <v>100</v>
      </c>
      <c r="N43" s="93">
        <v>100</v>
      </c>
      <c r="O43" s="18"/>
      <c r="P43" s="12" t="e">
        <v>#VALUE!</v>
      </c>
      <c r="Q43" s="13">
        <f t="shared" si="6"/>
        <v>100</v>
      </c>
      <c r="R43" s="39" t="s">
        <v>381</v>
      </c>
      <c r="S43" s="40" t="s">
        <v>381</v>
      </c>
      <c r="T43" s="13">
        <f t="shared" si="7"/>
        <v>100</v>
      </c>
      <c r="V43" s="90" t="s">
        <v>311</v>
      </c>
      <c r="W43" s="38">
        <v>0</v>
      </c>
      <c r="X43" s="40" t="s">
        <v>381</v>
      </c>
      <c r="Y43" s="70"/>
      <c r="Z43" s="18"/>
      <c r="AA43" s="76">
        <v>0</v>
      </c>
      <c r="AB43" s="77">
        <f t="shared" si="1"/>
        <v>0</v>
      </c>
      <c r="AC43" s="78">
        <v>0</v>
      </c>
      <c r="AD43" s="79">
        <f t="shared" si="2"/>
        <v>0</v>
      </c>
      <c r="AE43" s="123">
        <f t="shared" si="3"/>
        <v>0</v>
      </c>
    </row>
    <row r="44" spans="1:31" ht="16.5" thickBot="1" x14ac:dyDescent="0.3">
      <c r="A44" s="15"/>
      <c r="B44" s="85" t="s">
        <v>499</v>
      </c>
      <c r="C44" s="86" t="s">
        <v>341</v>
      </c>
      <c r="D44" s="87" t="s">
        <v>25</v>
      </c>
      <c r="E44" s="100" t="s">
        <v>426</v>
      </c>
      <c r="F44" s="6"/>
      <c r="G44" s="6"/>
      <c r="H44" s="89">
        <v>192</v>
      </c>
      <c r="I44" s="6"/>
      <c r="J44" s="98" t="s">
        <v>379</v>
      </c>
      <c r="K44" s="90" t="s">
        <v>311</v>
      </c>
      <c r="L44" s="9">
        <v>1</v>
      </c>
      <c r="M44" s="99">
        <v>100</v>
      </c>
      <c r="N44" s="93">
        <v>100</v>
      </c>
      <c r="O44" s="18"/>
      <c r="P44" s="12" t="e">
        <v>#VALUE!</v>
      </c>
      <c r="Q44" s="13">
        <f t="shared" si="6"/>
        <v>100</v>
      </c>
      <c r="R44" s="39" t="s">
        <v>381</v>
      </c>
      <c r="S44" s="40" t="s">
        <v>381</v>
      </c>
      <c r="T44" s="13">
        <f t="shared" si="7"/>
        <v>100</v>
      </c>
      <c r="V44" s="90" t="s">
        <v>311</v>
      </c>
      <c r="W44" s="38">
        <v>0</v>
      </c>
      <c r="X44" s="40" t="s">
        <v>381</v>
      </c>
      <c r="Y44" s="70"/>
      <c r="Z44" s="18"/>
      <c r="AA44" s="76">
        <v>0</v>
      </c>
      <c r="AB44" s="77">
        <f t="shared" si="1"/>
        <v>0</v>
      </c>
      <c r="AC44" s="78">
        <v>0</v>
      </c>
      <c r="AD44" s="79">
        <f t="shared" si="2"/>
        <v>0</v>
      </c>
      <c r="AE44" s="123">
        <f t="shared" si="3"/>
        <v>0</v>
      </c>
    </row>
    <row r="45" spans="1:31" ht="16.5" thickBot="1" x14ac:dyDescent="0.3">
      <c r="A45" s="21"/>
      <c r="B45" s="85" t="s">
        <v>499</v>
      </c>
      <c r="C45" s="86" t="s">
        <v>341</v>
      </c>
      <c r="D45" s="87" t="s">
        <v>25</v>
      </c>
      <c r="E45" s="100" t="s">
        <v>427</v>
      </c>
      <c r="F45" s="29"/>
      <c r="G45" s="29"/>
      <c r="H45" s="89">
        <v>193</v>
      </c>
      <c r="I45" s="29"/>
      <c r="J45" s="98" t="s">
        <v>379</v>
      </c>
      <c r="K45" s="90" t="s">
        <v>311</v>
      </c>
      <c r="L45" s="9">
        <v>1</v>
      </c>
      <c r="M45" s="99">
        <v>100</v>
      </c>
      <c r="N45" s="93">
        <v>100</v>
      </c>
      <c r="O45" s="18"/>
      <c r="P45" s="12" t="e">
        <v>#VALUE!</v>
      </c>
      <c r="Q45" s="13">
        <f t="shared" si="6"/>
        <v>100</v>
      </c>
      <c r="R45" s="39" t="s">
        <v>381</v>
      </c>
      <c r="S45" s="40" t="s">
        <v>381</v>
      </c>
      <c r="T45" s="13">
        <f t="shared" si="7"/>
        <v>100</v>
      </c>
      <c r="V45" s="90" t="s">
        <v>311</v>
      </c>
      <c r="W45" s="38">
        <v>0</v>
      </c>
      <c r="X45" s="40" t="s">
        <v>381</v>
      </c>
      <c r="Y45" s="70"/>
      <c r="Z45" s="18"/>
      <c r="AA45" s="76">
        <v>0</v>
      </c>
      <c r="AB45" s="77">
        <f t="shared" si="1"/>
        <v>0</v>
      </c>
      <c r="AC45" s="78">
        <v>0</v>
      </c>
      <c r="AD45" s="79">
        <f t="shared" si="2"/>
        <v>0</v>
      </c>
      <c r="AE45" s="123">
        <f t="shared" si="3"/>
        <v>0</v>
      </c>
    </row>
    <row r="46" spans="1:31" ht="16.5" thickBot="1" x14ac:dyDescent="0.3">
      <c r="A46" s="21"/>
      <c r="B46" s="85" t="s">
        <v>499</v>
      </c>
      <c r="C46" s="86" t="s">
        <v>341</v>
      </c>
      <c r="D46" s="87" t="s">
        <v>25</v>
      </c>
      <c r="E46" s="100" t="s">
        <v>428</v>
      </c>
      <c r="F46" s="29"/>
      <c r="G46" s="29"/>
      <c r="H46" s="89">
        <v>194</v>
      </c>
      <c r="I46" s="29"/>
      <c r="J46" s="98" t="s">
        <v>379</v>
      </c>
      <c r="K46" s="90" t="s">
        <v>311</v>
      </c>
      <c r="L46" s="9">
        <v>1</v>
      </c>
      <c r="M46" s="99">
        <v>350</v>
      </c>
      <c r="N46" s="93">
        <v>350</v>
      </c>
      <c r="O46" s="18"/>
      <c r="P46" s="12" t="e">
        <v>#VALUE!</v>
      </c>
      <c r="Q46" s="13">
        <f t="shared" si="6"/>
        <v>350</v>
      </c>
      <c r="R46" s="39" t="s">
        <v>381</v>
      </c>
      <c r="S46" s="40" t="s">
        <v>381</v>
      </c>
      <c r="T46" s="13">
        <f t="shared" si="7"/>
        <v>350</v>
      </c>
      <c r="V46" s="90" t="s">
        <v>311</v>
      </c>
      <c r="W46" s="38">
        <v>0</v>
      </c>
      <c r="X46" s="40" t="s">
        <v>381</v>
      </c>
      <c r="Y46" s="70"/>
      <c r="Z46" s="18"/>
      <c r="AA46" s="76">
        <v>0</v>
      </c>
      <c r="AB46" s="77">
        <f t="shared" si="1"/>
        <v>0</v>
      </c>
      <c r="AC46" s="78">
        <v>0</v>
      </c>
      <c r="AD46" s="79">
        <f t="shared" si="2"/>
        <v>0</v>
      </c>
      <c r="AE46" s="123">
        <f t="shared" si="3"/>
        <v>0</v>
      </c>
    </row>
    <row r="47" spans="1:31" ht="15.75" thickBot="1" x14ac:dyDescent="0.3"/>
    <row r="48" spans="1:31" ht="15.75" thickBot="1" x14ac:dyDescent="0.3">
      <c r="S48" s="67" t="s">
        <v>5</v>
      </c>
      <c r="T48" s="68">
        <f>SUM(T1:T46)</f>
        <v>7955.151245</v>
      </c>
      <c r="U48" s="65"/>
      <c r="V48" s="21"/>
      <c r="W48" s="28"/>
      <c r="X48" s="67" t="s">
        <v>5</v>
      </c>
      <c r="Y48" s="68">
        <f>SUM(Y11:Y46)</f>
        <v>0</v>
      </c>
      <c r="Z48" s="18"/>
      <c r="AA48" s="75"/>
      <c r="AB48" s="115">
        <f>SUM(AB1:AB46)</f>
        <v>0</v>
      </c>
      <c r="AC48" s="75"/>
      <c r="AD48" s="116">
        <f>SUM(AD1:AD46)</f>
        <v>0</v>
      </c>
      <c r="AE48" s="122">
        <f>SUM(AE1:AE46)</f>
        <v>0</v>
      </c>
    </row>
    <row r="50" spans="3:31" x14ac:dyDescent="0.25">
      <c r="C50" t="s">
        <v>372</v>
      </c>
      <c r="D50" s="155"/>
      <c r="T50" s="307">
        <f ca="1">SUMIF($C$10:$C$47,$C50,T$11:T$47)</f>
        <v>399.99552</v>
      </c>
      <c r="U50" s="65"/>
      <c r="Y50" s="307">
        <f ca="1">SUMIF($C$10:$C$47,$C50,Y$11:Y$47)</f>
        <v>0</v>
      </c>
      <c r="AA50" s="310" t="e">
        <f ca="1">AB50/Y50</f>
        <v>#DIV/0!</v>
      </c>
      <c r="AB50" s="307">
        <f ca="1">SUMIF($C$10:$C$47,$C50,AB$11:AB$47)</f>
        <v>0</v>
      </c>
      <c r="AC50" s="310" t="e">
        <f ca="1">AD50/Y50</f>
        <v>#DIV/0!</v>
      </c>
      <c r="AD50" s="307">
        <f ca="1">SUMIF($C$10:$C$47,$C50,AD$11:AD$47)</f>
        <v>0</v>
      </c>
      <c r="AE50" s="307">
        <f ca="1">SUMIF($C$10:$C$47,$C50,AE$11:AE$47)</f>
        <v>0</v>
      </c>
    </row>
    <row r="51" spans="3:31" x14ac:dyDescent="0.25">
      <c r="C51" t="s">
        <v>308</v>
      </c>
      <c r="D51" s="155"/>
      <c r="T51" s="307">
        <f t="shared" ref="T51:T58" ca="1" si="8">SUMIF($C$10:$C$47,$C51,T$11:T$47)</f>
        <v>222.29999999999998</v>
      </c>
      <c r="U51" s="65"/>
      <c r="Y51" s="307">
        <f t="shared" ref="Y51:Y58" ca="1" si="9">SUMIF($C$10:$C$47,$C51,Y$11:Y$47)</f>
        <v>0</v>
      </c>
      <c r="AA51" s="310" t="e">
        <f t="shared" ref="AA51:AA58" ca="1" si="10">AB51/Y51</f>
        <v>#DIV/0!</v>
      </c>
      <c r="AB51" s="307">
        <f t="shared" ref="AB51:AB58" ca="1" si="11">SUMIF($C$10:$C$47,$C51,AB$11:AB$47)</f>
        <v>0</v>
      </c>
      <c r="AC51" s="310" t="e">
        <f t="shared" ref="AC51:AC58" ca="1" si="12">AD51/Y51</f>
        <v>#DIV/0!</v>
      </c>
      <c r="AD51" s="307">
        <f t="shared" ref="AD51:AE58" ca="1" si="13">SUMIF($C$10:$C$47,$C51,AD$11:AD$47)</f>
        <v>0</v>
      </c>
      <c r="AE51" s="307">
        <f t="shared" ca="1" si="13"/>
        <v>0</v>
      </c>
    </row>
    <row r="52" spans="3:31" x14ac:dyDescent="0.25">
      <c r="C52" t="s">
        <v>285</v>
      </c>
      <c r="D52" s="155"/>
      <c r="T52" s="307">
        <f t="shared" ca="1" si="8"/>
        <v>408</v>
      </c>
      <c r="U52" s="66"/>
      <c r="Y52" s="307">
        <f t="shared" ca="1" si="9"/>
        <v>0</v>
      </c>
      <c r="AA52" s="310" t="e">
        <f t="shared" ca="1" si="10"/>
        <v>#DIV/0!</v>
      </c>
      <c r="AB52" s="307">
        <f t="shared" ca="1" si="11"/>
        <v>0</v>
      </c>
      <c r="AC52" s="310" t="e">
        <f t="shared" ca="1" si="12"/>
        <v>#DIV/0!</v>
      </c>
      <c r="AD52" s="307">
        <f t="shared" ca="1" si="13"/>
        <v>0</v>
      </c>
      <c r="AE52" s="307">
        <f t="shared" ca="1" si="13"/>
        <v>0</v>
      </c>
    </row>
    <row r="53" spans="3:31" x14ac:dyDescent="0.25">
      <c r="C53" t="s">
        <v>189</v>
      </c>
      <c r="D53" s="155"/>
      <c r="T53" s="307">
        <f t="shared" ca="1" si="8"/>
        <v>543.91450000000009</v>
      </c>
      <c r="U53" s="66"/>
      <c r="Y53" s="307">
        <f t="shared" ca="1" si="9"/>
        <v>0</v>
      </c>
      <c r="AA53" s="310" t="e">
        <f t="shared" ca="1" si="10"/>
        <v>#DIV/0!</v>
      </c>
      <c r="AB53" s="307">
        <f t="shared" ca="1" si="11"/>
        <v>0</v>
      </c>
      <c r="AC53" s="310" t="e">
        <f t="shared" ca="1" si="12"/>
        <v>#DIV/0!</v>
      </c>
      <c r="AD53" s="307">
        <f t="shared" ca="1" si="13"/>
        <v>0</v>
      </c>
      <c r="AE53" s="307">
        <f t="shared" ca="1" si="13"/>
        <v>0</v>
      </c>
    </row>
    <row r="54" spans="3:31" x14ac:dyDescent="0.25">
      <c r="C54" t="s">
        <v>72</v>
      </c>
      <c r="D54" s="155"/>
      <c r="T54" s="307">
        <f t="shared" ca="1" si="8"/>
        <v>0</v>
      </c>
      <c r="U54" s="66"/>
      <c r="Y54" s="307">
        <f t="shared" ca="1" si="9"/>
        <v>0</v>
      </c>
      <c r="AA54" s="310" t="e">
        <f t="shared" ca="1" si="10"/>
        <v>#DIV/0!</v>
      </c>
      <c r="AB54" s="307">
        <f t="shared" ca="1" si="11"/>
        <v>0</v>
      </c>
      <c r="AC54" s="310" t="e">
        <f t="shared" ca="1" si="12"/>
        <v>#DIV/0!</v>
      </c>
      <c r="AD54" s="307">
        <f t="shared" ca="1" si="13"/>
        <v>0</v>
      </c>
      <c r="AE54" s="307">
        <f t="shared" ca="1" si="13"/>
        <v>0</v>
      </c>
    </row>
    <row r="55" spans="3:31" x14ac:dyDescent="0.25">
      <c r="C55" t="s">
        <v>164</v>
      </c>
      <c r="D55" s="155"/>
      <c r="T55" s="307">
        <f t="shared" ca="1" si="8"/>
        <v>209.34697499999999</v>
      </c>
      <c r="U55" s="66"/>
      <c r="Y55" s="307">
        <f t="shared" ca="1" si="9"/>
        <v>0</v>
      </c>
      <c r="AA55" s="310" t="e">
        <f t="shared" ca="1" si="10"/>
        <v>#DIV/0!</v>
      </c>
      <c r="AB55" s="307">
        <f t="shared" ca="1" si="11"/>
        <v>0</v>
      </c>
      <c r="AC55" s="310" t="e">
        <f t="shared" ca="1" si="12"/>
        <v>#DIV/0!</v>
      </c>
      <c r="AD55" s="307">
        <f t="shared" ca="1" si="13"/>
        <v>0</v>
      </c>
      <c r="AE55" s="307">
        <f t="shared" ca="1" si="13"/>
        <v>0</v>
      </c>
    </row>
    <row r="56" spans="3:31" x14ac:dyDescent="0.25">
      <c r="C56" t="s">
        <v>24</v>
      </c>
      <c r="D56" s="155"/>
      <c r="T56" s="307">
        <f t="shared" ca="1" si="8"/>
        <v>3376.422</v>
      </c>
      <c r="U56" s="66"/>
      <c r="Y56" s="307">
        <f t="shared" ca="1" si="9"/>
        <v>0</v>
      </c>
      <c r="AA56" s="310" t="e">
        <f t="shared" ca="1" si="10"/>
        <v>#DIV/0!</v>
      </c>
      <c r="AB56" s="307">
        <f t="shared" ca="1" si="11"/>
        <v>0</v>
      </c>
      <c r="AC56" s="310" t="e">
        <f t="shared" ca="1" si="12"/>
        <v>#DIV/0!</v>
      </c>
      <c r="AD56" s="307">
        <f t="shared" ca="1" si="13"/>
        <v>0</v>
      </c>
      <c r="AE56" s="307">
        <f t="shared" ca="1" si="13"/>
        <v>0</v>
      </c>
    </row>
    <row r="57" spans="3:31" x14ac:dyDescent="0.25">
      <c r="C57" t="s">
        <v>312</v>
      </c>
      <c r="D57" s="155"/>
      <c r="T57" s="307">
        <f t="shared" ca="1" si="8"/>
        <v>0</v>
      </c>
      <c r="Y57" s="307">
        <f t="shared" ca="1" si="9"/>
        <v>0</v>
      </c>
      <c r="AA57" s="310" t="e">
        <f t="shared" ca="1" si="10"/>
        <v>#DIV/0!</v>
      </c>
      <c r="AB57" s="307">
        <f t="shared" ca="1" si="11"/>
        <v>0</v>
      </c>
      <c r="AC57" s="310" t="e">
        <f t="shared" ca="1" si="12"/>
        <v>#DIV/0!</v>
      </c>
      <c r="AD57" s="307">
        <f t="shared" ca="1" si="13"/>
        <v>0</v>
      </c>
      <c r="AE57" s="307">
        <f t="shared" ca="1" si="13"/>
        <v>0</v>
      </c>
    </row>
    <row r="58" spans="3:31" x14ac:dyDescent="0.25">
      <c r="C58" t="s">
        <v>341</v>
      </c>
      <c r="D58" s="155"/>
      <c r="T58" s="307">
        <f t="shared" ca="1" si="8"/>
        <v>2795.1722500000001</v>
      </c>
      <c r="Y58" s="307">
        <f t="shared" ca="1" si="9"/>
        <v>0</v>
      </c>
      <c r="AA58" s="310" t="e">
        <f t="shared" ca="1" si="10"/>
        <v>#DIV/0!</v>
      </c>
      <c r="AB58" s="307">
        <f t="shared" ca="1" si="11"/>
        <v>0</v>
      </c>
      <c r="AC58" s="310" t="e">
        <f t="shared" ca="1" si="12"/>
        <v>#DIV/0!</v>
      </c>
      <c r="AD58" s="307">
        <f t="shared" ca="1" si="13"/>
        <v>0</v>
      </c>
      <c r="AE58" s="307">
        <f t="shared" ca="1" si="13"/>
        <v>0</v>
      </c>
    </row>
  </sheetData>
  <autoFilter ref="B8:AE46" xr:uid="{00000000-0009-0000-0000-00001A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xr:uid="{00000000-0002-0000-1A00-000000000000}">
      <formula1>P11</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J40"/>
  <sheetViews>
    <sheetView topLeftCell="A4" zoomScale="80" zoomScaleNormal="80" workbookViewId="0">
      <selection activeCell="F42" sqref="F42"/>
    </sheetView>
  </sheetViews>
  <sheetFormatPr defaultRowHeight="15" x14ac:dyDescent="0.25"/>
  <cols>
    <col min="1" max="1" width="34.42578125" customWidth="1"/>
    <col min="2" max="2" width="21.5703125" style="154" customWidth="1"/>
    <col min="3" max="4" width="21.5703125" style="155" customWidth="1"/>
    <col min="5" max="5" width="8.85546875" style="583"/>
    <col min="6" max="6" width="12.28515625" bestFit="1" customWidth="1"/>
    <col min="7" max="7" width="11.28515625" style="310" bestFit="1" customWidth="1"/>
    <col min="10" max="10" width="11.42578125" customWidth="1"/>
  </cols>
  <sheetData>
    <row r="1" spans="1:7" s="132" customFormat="1" x14ac:dyDescent="0.25">
      <c r="A1" s="132" t="s">
        <v>592</v>
      </c>
      <c r="B1" s="173"/>
      <c r="C1" s="174"/>
      <c r="D1" s="174"/>
      <c r="E1" s="653"/>
      <c r="G1" s="497"/>
    </row>
    <row r="2" spans="1:7" s="132" customFormat="1" x14ac:dyDescent="0.25">
      <c r="B2" s="173"/>
      <c r="C2" s="174"/>
      <c r="D2" s="174"/>
      <c r="E2" s="653"/>
      <c r="G2" s="497"/>
    </row>
    <row r="3" spans="1:7" s="132" customFormat="1" x14ac:dyDescent="0.25">
      <c r="A3" s="132" t="s">
        <v>593</v>
      </c>
      <c r="B3" s="173"/>
      <c r="C3" s="174"/>
      <c r="D3" s="174"/>
      <c r="E3" s="653"/>
      <c r="G3" s="497"/>
    </row>
    <row r="4" spans="1:7" s="132" customFormat="1" x14ac:dyDescent="0.25">
      <c r="B4" s="173"/>
      <c r="C4" s="174"/>
      <c r="D4" s="174"/>
      <c r="E4" s="653"/>
      <c r="G4" s="497"/>
    </row>
    <row r="5" spans="1:7" s="132" customFormat="1" x14ac:dyDescent="0.25">
      <c r="A5" s="132" t="s">
        <v>828</v>
      </c>
      <c r="B5" s="173"/>
      <c r="C5" s="174"/>
      <c r="D5" s="174"/>
      <c r="E5" s="653"/>
      <c r="G5" s="497"/>
    </row>
    <row r="6" spans="1:7" s="132" customFormat="1" ht="15.75" thickBot="1" x14ac:dyDescent="0.3">
      <c r="B6" s="173"/>
      <c r="C6" s="174"/>
      <c r="D6" s="174"/>
      <c r="E6" s="653"/>
      <c r="G6" s="497"/>
    </row>
    <row r="7" spans="1:7" ht="29.1" customHeight="1" thickBot="1" x14ac:dyDescent="0.3">
      <c r="A7" s="207" t="s">
        <v>0</v>
      </c>
      <c r="B7" s="125" t="s">
        <v>523</v>
      </c>
      <c r="C7" s="127" t="s">
        <v>524</v>
      </c>
      <c r="D7" s="129" t="s">
        <v>525</v>
      </c>
    </row>
    <row r="8" spans="1:7" x14ac:dyDescent="0.25">
      <c r="A8" s="152" t="s">
        <v>501</v>
      </c>
      <c r="B8" s="126">
        <f>'1-44 Denyer House'!AB81</f>
        <v>618788.87646453001</v>
      </c>
      <c r="C8" s="128">
        <f>'1-44 Denyer House'!AD81</f>
        <v>255437.99696083597</v>
      </c>
      <c r="D8" s="130">
        <f>B8-C8</f>
        <v>363350.87950369401</v>
      </c>
      <c r="E8" s="583" t="str">
        <f t="shared" ref="E8:E30" si="0">IF(B8=F8,"P","O")</f>
        <v>P</v>
      </c>
      <c r="F8" s="155">
        <f>SUM('Activity Schedule Summary'!F9:F19)</f>
        <v>618788.87646453013</v>
      </c>
      <c r="G8" s="652">
        <f t="shared" ref="G8:G30" si="1">B8-F8</f>
        <v>0</v>
      </c>
    </row>
    <row r="9" spans="1:7" s="177" customFormat="1" x14ac:dyDescent="0.25">
      <c r="A9" s="226" t="s">
        <v>502</v>
      </c>
      <c r="B9" s="248">
        <f>'1-10 Lissenden Mansions'!AB54</f>
        <v>0</v>
      </c>
      <c r="C9" s="249">
        <f>'1-10 Lissenden Mansions'!AD54</f>
        <v>0</v>
      </c>
      <c r="D9" s="250">
        <f t="shared" ref="D9:D34" si="2">B9-C9</f>
        <v>0</v>
      </c>
      <c r="E9" s="654" t="str">
        <f t="shared" ca="1" si="0"/>
        <v>P</v>
      </c>
      <c r="F9" s="231">
        <f ca="1">SUM('Activity Schedule Summary'!F20:F27)</f>
        <v>0</v>
      </c>
      <c r="G9" s="652">
        <f t="shared" ca="1" si="1"/>
        <v>0</v>
      </c>
    </row>
    <row r="10" spans="1:7" x14ac:dyDescent="0.25">
      <c r="A10" s="152" t="s">
        <v>503</v>
      </c>
      <c r="B10" s="126">
        <f>'25 Troyes House'!AB48</f>
        <v>127517.95642760002</v>
      </c>
      <c r="C10" s="128">
        <f>'25 Troyes House'!AD48</f>
        <v>40768.79900533161</v>
      </c>
      <c r="D10" s="130">
        <f t="shared" si="2"/>
        <v>86749.157422268414</v>
      </c>
      <c r="E10" s="583" t="str">
        <f t="shared" si="0"/>
        <v>P</v>
      </c>
      <c r="F10" s="155">
        <f>SUM('25 Troyes House'!AB50:AB58)</f>
        <v>127517.9564276</v>
      </c>
      <c r="G10" s="652">
        <f t="shared" si="1"/>
        <v>0</v>
      </c>
    </row>
    <row r="11" spans="1:7" s="177" customFormat="1" x14ac:dyDescent="0.25">
      <c r="A11" s="226" t="s">
        <v>504</v>
      </c>
      <c r="B11" s="248">
        <f>'11-20 Lissenden Mansions'!AB56</f>
        <v>0</v>
      </c>
      <c r="C11" s="249">
        <f>'11-20 Lissenden Mansions'!AD56</f>
        <v>0</v>
      </c>
      <c r="D11" s="250">
        <f t="shared" si="2"/>
        <v>0</v>
      </c>
      <c r="E11" s="654" t="str">
        <f t="shared" ca="1" si="0"/>
        <v>P</v>
      </c>
      <c r="F11" s="231">
        <f ca="1">SUM('Activity Schedule Summary'!F39:F46)</f>
        <v>0</v>
      </c>
      <c r="G11" s="652">
        <f t="shared" ca="1" si="1"/>
        <v>0</v>
      </c>
    </row>
    <row r="12" spans="1:7" x14ac:dyDescent="0.25">
      <c r="A12" s="152" t="s">
        <v>505</v>
      </c>
      <c r="B12" s="126">
        <f>'5 Gillies Street'!AB67</f>
        <v>34468.057479670002</v>
      </c>
      <c r="C12" s="128">
        <f>'5 Gillies Street'!AD67</f>
        <v>13276.967139999999</v>
      </c>
      <c r="D12" s="130">
        <f t="shared" si="2"/>
        <v>21191.090339670001</v>
      </c>
      <c r="E12" s="583" t="str">
        <f t="shared" si="0"/>
        <v>P</v>
      </c>
      <c r="F12" s="155">
        <f>SUM('Activity Schedule Summary'!F47:F57)</f>
        <v>34468.057479670002</v>
      </c>
      <c r="G12" s="652">
        <f t="shared" si="1"/>
        <v>0</v>
      </c>
    </row>
    <row r="13" spans="1:7" x14ac:dyDescent="0.25">
      <c r="A13" s="152" t="s">
        <v>506</v>
      </c>
      <c r="B13" s="126">
        <f>'8 Dale Road'!AB64</f>
        <v>14469.531648800001</v>
      </c>
      <c r="C13" s="128">
        <f>'8 Dale Road'!AD64</f>
        <v>9033.9036749999996</v>
      </c>
      <c r="D13" s="130">
        <f t="shared" si="2"/>
        <v>5435.6279738000012</v>
      </c>
      <c r="E13" s="583" t="str">
        <f t="shared" si="0"/>
        <v>P</v>
      </c>
      <c r="F13" s="155">
        <f>SUM('Activity Schedule Summary'!F58:F68)</f>
        <v>14469.531648800003</v>
      </c>
      <c r="G13" s="652">
        <f t="shared" si="1"/>
        <v>0</v>
      </c>
    </row>
    <row r="14" spans="1:7" x14ac:dyDescent="0.25">
      <c r="A14" s="152" t="s">
        <v>507</v>
      </c>
      <c r="B14" s="126">
        <f>'11 Gillies Street'!AB88</f>
        <v>49579.148764696001</v>
      </c>
      <c r="C14" s="128">
        <f>'11 Gillies Street'!AD88</f>
        <v>24531.936275</v>
      </c>
      <c r="D14" s="130">
        <f t="shared" si="2"/>
        <v>25047.212489696001</v>
      </c>
      <c r="E14" s="583" t="str">
        <f t="shared" si="0"/>
        <v>P</v>
      </c>
      <c r="F14" s="155">
        <f>SUM('Activity Schedule Summary'!F69:F79)</f>
        <v>49579.148764696009</v>
      </c>
      <c r="G14" s="652">
        <f t="shared" si="1"/>
        <v>0</v>
      </c>
    </row>
    <row r="15" spans="1:7" x14ac:dyDescent="0.25">
      <c r="A15" s="152" t="s">
        <v>508</v>
      </c>
      <c r="B15" s="126">
        <f>'30 Grove Terrace'!AB77</f>
        <v>52926.393188853173</v>
      </c>
      <c r="C15" s="128">
        <f>'30 Grove Terrace'!AD77</f>
        <v>22315.458097999996</v>
      </c>
      <c r="D15" s="130">
        <f t="shared" si="2"/>
        <v>30610.935090853178</v>
      </c>
      <c r="E15" s="583" t="str">
        <f t="shared" ca="1" si="0"/>
        <v>P</v>
      </c>
      <c r="F15" s="155">
        <f ca="1">SUM('Activity Schedule Summary'!F80:F89)</f>
        <v>52926.393188853188</v>
      </c>
      <c r="G15" s="652">
        <f t="shared" ca="1" si="1"/>
        <v>0</v>
      </c>
    </row>
    <row r="16" spans="1:7" x14ac:dyDescent="0.25">
      <c r="A16" s="152" t="s">
        <v>509</v>
      </c>
      <c r="B16" s="126">
        <f>'25 Elaine Grove'!AB90</f>
        <v>37690.150280399997</v>
      </c>
      <c r="C16" s="128">
        <f>'25 Elaine Grove'!AD90</f>
        <v>19584.379862000002</v>
      </c>
      <c r="D16" s="130">
        <f t="shared" si="2"/>
        <v>18105.770418399996</v>
      </c>
      <c r="E16" s="583" t="str">
        <f t="shared" si="0"/>
        <v>P</v>
      </c>
      <c r="F16" s="652">
        <f>SUM('Activity Schedule Summary'!F90:F101)</f>
        <v>37690.150280400005</v>
      </c>
      <c r="G16" s="652">
        <f t="shared" si="1"/>
        <v>0</v>
      </c>
    </row>
    <row r="17" spans="1:10" x14ac:dyDescent="0.25">
      <c r="A17" s="152" t="s">
        <v>510</v>
      </c>
      <c r="B17" s="126">
        <f>'130 POW Road'!AB96</f>
        <v>41954.754915536003</v>
      </c>
      <c r="C17" s="128">
        <f>'130 POW Road'!AD96</f>
        <v>28220.004571999991</v>
      </c>
      <c r="D17" s="130">
        <f t="shared" si="2"/>
        <v>13734.750343536012</v>
      </c>
      <c r="E17" s="583" t="str">
        <f t="shared" si="0"/>
        <v>P</v>
      </c>
      <c r="F17" s="652">
        <f>SUM('Activity Schedule Summary'!F102:F113)</f>
        <v>41954.754915536003</v>
      </c>
      <c r="G17" s="652">
        <f t="shared" si="1"/>
        <v>0</v>
      </c>
    </row>
    <row r="18" spans="1:10" x14ac:dyDescent="0.25">
      <c r="A18" s="152" t="s">
        <v>511</v>
      </c>
      <c r="B18" s="126">
        <f>'25 Herbert Street '!AB80</f>
        <v>30868.6753924</v>
      </c>
      <c r="C18" s="128">
        <f>'25 Herbert Street '!AD80</f>
        <v>13553.30305</v>
      </c>
      <c r="D18" s="130">
        <f t="shared" si="2"/>
        <v>17315.372342399998</v>
      </c>
      <c r="E18" s="583" t="str">
        <f t="shared" si="0"/>
        <v>P</v>
      </c>
      <c r="F18" s="652">
        <f>SUM('Activity Schedule Summary'!F114:F124)</f>
        <v>30868.6753924</v>
      </c>
      <c r="G18" s="652">
        <f t="shared" si="1"/>
        <v>0</v>
      </c>
    </row>
    <row r="19" spans="1:10" x14ac:dyDescent="0.25">
      <c r="A19" s="152" t="s">
        <v>512</v>
      </c>
      <c r="B19" s="126">
        <f>'128 POW Road'!AB81</f>
        <v>52390.983887439994</v>
      </c>
      <c r="C19" s="128">
        <f>'128 POW Road'!AD81</f>
        <v>12683.154914370007</v>
      </c>
      <c r="D19" s="130">
        <f t="shared" si="2"/>
        <v>39707.828973069991</v>
      </c>
      <c r="E19" s="583" t="str">
        <f t="shared" si="0"/>
        <v>P</v>
      </c>
      <c r="F19" s="155">
        <f>SUM('Activity Schedule Summary'!F125:F135)</f>
        <v>52390.983887440001</v>
      </c>
      <c r="G19" s="652">
        <f t="shared" si="1"/>
        <v>0</v>
      </c>
    </row>
    <row r="20" spans="1:10" x14ac:dyDescent="0.25">
      <c r="A20" s="152" t="s">
        <v>513</v>
      </c>
      <c r="B20" s="126">
        <f>'10 Gillies Street'!AB56</f>
        <v>26129.698833480004</v>
      </c>
      <c r="C20" s="128">
        <f>'10 Gillies Street'!AD56</f>
        <v>13538.279445000002</v>
      </c>
      <c r="D20" s="130">
        <f t="shared" si="2"/>
        <v>12591.419388480002</v>
      </c>
      <c r="E20" s="583" t="str">
        <f t="shared" si="0"/>
        <v>P</v>
      </c>
      <c r="F20" s="155">
        <f>SUM('Activity Schedule Summary'!F136:F145)</f>
        <v>26129.698833480004</v>
      </c>
      <c r="G20" s="652">
        <f t="shared" si="1"/>
        <v>0</v>
      </c>
    </row>
    <row r="21" spans="1:10" x14ac:dyDescent="0.25">
      <c r="A21" s="152" t="s">
        <v>514</v>
      </c>
      <c r="B21" s="126">
        <f>'17 Ascham Street'!AB81</f>
        <v>45216.037424980001</v>
      </c>
      <c r="C21" s="128">
        <f>'17 Ascham Street'!AD81</f>
        <v>14881.975435</v>
      </c>
      <c r="D21" s="130">
        <f t="shared" si="2"/>
        <v>30334.06198998</v>
      </c>
      <c r="E21" s="583" t="str">
        <f t="shared" si="0"/>
        <v>P</v>
      </c>
      <c r="F21" s="155">
        <f>SUM('Activity Schedule Summary'!F146:F156)</f>
        <v>45216.037424980008</v>
      </c>
      <c r="G21" s="652">
        <f t="shared" si="1"/>
        <v>0</v>
      </c>
    </row>
    <row r="22" spans="1:10" x14ac:dyDescent="0.25">
      <c r="A22" s="152" t="s">
        <v>515</v>
      </c>
      <c r="B22" s="126">
        <f>'13 Doynton Street'!AB70</f>
        <v>25126.970801840002</v>
      </c>
      <c r="C22" s="128">
        <f>'13 Doynton Street'!AD70</f>
        <v>11775.42302</v>
      </c>
      <c r="D22" s="130">
        <f t="shared" si="2"/>
        <v>13351.547781840001</v>
      </c>
      <c r="E22" s="583" t="str">
        <f t="shared" si="0"/>
        <v>P</v>
      </c>
      <c r="F22" s="155">
        <f>SUM('Activity Schedule Summary'!F157:F168)</f>
        <v>25126.970801840002</v>
      </c>
      <c r="G22" s="652">
        <f t="shared" si="1"/>
        <v>0</v>
      </c>
    </row>
    <row r="23" spans="1:10" s="177" customFormat="1" x14ac:dyDescent="0.25">
      <c r="A23" s="226" t="s">
        <v>516</v>
      </c>
      <c r="B23" s="248">
        <f>'111 Chetwynd Road'!AB76</f>
        <v>4128</v>
      </c>
      <c r="C23" s="249">
        <f>'111 Chetwynd Road'!AD76</f>
        <v>0</v>
      </c>
      <c r="D23" s="250">
        <f t="shared" si="2"/>
        <v>4128</v>
      </c>
      <c r="E23" s="654" t="str">
        <f t="shared" si="0"/>
        <v>P</v>
      </c>
      <c r="F23" s="231">
        <f>SUM('Activity Schedule Summary'!F169:F179)</f>
        <v>4128</v>
      </c>
      <c r="G23" s="652">
        <f t="shared" si="1"/>
        <v>0</v>
      </c>
    </row>
    <row r="24" spans="1:10" x14ac:dyDescent="0.25">
      <c r="A24" s="152" t="s">
        <v>517</v>
      </c>
      <c r="B24" s="126">
        <f>'19 Ascham Street'!AB99</f>
        <v>51463.341816020002</v>
      </c>
      <c r="C24" s="128">
        <f>'19 Ascham Street'!AD99</f>
        <v>18744.638364999999</v>
      </c>
      <c r="D24" s="130">
        <f t="shared" si="2"/>
        <v>32718.703451020003</v>
      </c>
      <c r="E24" s="583" t="str">
        <f t="shared" si="0"/>
        <v>P</v>
      </c>
      <c r="F24" s="155">
        <f>SUM('Activity Schedule Summary'!F180:F191)</f>
        <v>51463.341816020009</v>
      </c>
      <c r="G24" s="652">
        <f t="shared" si="1"/>
        <v>0</v>
      </c>
      <c r="J24" s="155"/>
    </row>
    <row r="25" spans="1:10" x14ac:dyDescent="0.25">
      <c r="A25" s="152" t="s">
        <v>567</v>
      </c>
      <c r="B25" s="126">
        <f>'66 Leverton Street'!AB73</f>
        <v>69849.040217300004</v>
      </c>
      <c r="C25" s="128">
        <f>'66 Leverton Street'!AD73</f>
        <v>30505.114932125005</v>
      </c>
      <c r="D25" s="130">
        <f t="shared" si="2"/>
        <v>39343.925285174999</v>
      </c>
      <c r="E25" s="583" t="str">
        <f t="shared" si="0"/>
        <v>P</v>
      </c>
      <c r="F25" s="155">
        <f>SUM('Activity Schedule Summary'!F192:F203)</f>
        <v>69849.040217300004</v>
      </c>
      <c r="G25" s="652">
        <f t="shared" si="1"/>
        <v>0</v>
      </c>
    </row>
    <row r="26" spans="1:10" s="177" customFormat="1" x14ac:dyDescent="0.25">
      <c r="A26" s="226" t="s">
        <v>518</v>
      </c>
      <c r="B26" s="248">
        <f>'13 Oseney Street'!AB63</f>
        <v>0</v>
      </c>
      <c r="C26" s="249">
        <f>'13 Oseney Street'!AD63</f>
        <v>0</v>
      </c>
      <c r="D26" s="250">
        <f t="shared" si="2"/>
        <v>0</v>
      </c>
      <c r="E26" s="654" t="str">
        <f t="shared" ca="1" si="0"/>
        <v>P</v>
      </c>
      <c r="F26" s="231">
        <f ca="1">SUM('Activity Schedule Summary'!F204:F213)</f>
        <v>0</v>
      </c>
      <c r="G26" s="652">
        <f t="shared" ca="1" si="1"/>
        <v>0</v>
      </c>
    </row>
    <row r="27" spans="1:10" x14ac:dyDescent="0.25">
      <c r="A27" s="152" t="s">
        <v>519</v>
      </c>
      <c r="B27" s="126">
        <f>'29 Grove Terrace'!AB75</f>
        <v>48000.503451292003</v>
      </c>
      <c r="C27" s="128">
        <f>'29 Grove Terrace'!AD75</f>
        <v>24193.987348000002</v>
      </c>
      <c r="D27" s="130">
        <f t="shared" si="2"/>
        <v>23806.516103292</v>
      </c>
      <c r="E27" s="583" t="str">
        <f t="shared" si="0"/>
        <v>P</v>
      </c>
      <c r="F27" s="155">
        <f>SUM('Activity Schedule Summary'!F214:F223)</f>
        <v>48000.50345129201</v>
      </c>
      <c r="G27" s="652">
        <f t="shared" si="1"/>
        <v>0</v>
      </c>
    </row>
    <row r="28" spans="1:10" x14ac:dyDescent="0.25">
      <c r="A28" s="152" t="s">
        <v>520</v>
      </c>
      <c r="B28" s="126">
        <f>'28 Leighton Road'!AB82</f>
        <v>51205.681532428003</v>
      </c>
      <c r="C28" s="128">
        <f>'28 Leighton Road'!AD82</f>
        <v>12231.869058999999</v>
      </c>
      <c r="D28" s="130">
        <f t="shared" si="2"/>
        <v>38973.812473428006</v>
      </c>
      <c r="E28" s="583" t="str">
        <f t="shared" si="0"/>
        <v>P</v>
      </c>
      <c r="F28" s="155">
        <f>SUM('Activity Schedule Summary'!F224:F234)</f>
        <v>51205.681532427996</v>
      </c>
      <c r="G28" s="652">
        <f t="shared" si="1"/>
        <v>0</v>
      </c>
    </row>
    <row r="29" spans="1:10" x14ac:dyDescent="0.25">
      <c r="A29" s="152" t="s">
        <v>521</v>
      </c>
      <c r="B29" s="126">
        <f>'13 Mortimer Terrace'!AB63</f>
        <v>18420.717999999997</v>
      </c>
      <c r="C29" s="128">
        <f>'13 Mortimer Terrace'!AD63</f>
        <v>2423.741368</v>
      </c>
      <c r="D29" s="130">
        <f t="shared" si="2"/>
        <v>15996.976631999998</v>
      </c>
      <c r="E29" s="583" t="str">
        <f t="shared" si="0"/>
        <v>P</v>
      </c>
      <c r="F29" s="155">
        <f>SUM('Activity Schedule Summary'!F235:F245)</f>
        <v>18420.717999999997</v>
      </c>
      <c r="G29" s="652">
        <f t="shared" si="1"/>
        <v>0</v>
      </c>
    </row>
    <row r="30" spans="1:10" s="177" customFormat="1" x14ac:dyDescent="0.25">
      <c r="A30" s="226" t="s">
        <v>522</v>
      </c>
      <c r="B30" s="248">
        <f>'13 Winscombe Terrace'!AB48</f>
        <v>0</v>
      </c>
      <c r="C30" s="249">
        <f>'13 Winscombe Terrace'!AD48</f>
        <v>0</v>
      </c>
      <c r="D30" s="250">
        <f t="shared" si="2"/>
        <v>0</v>
      </c>
      <c r="E30" s="654" t="str">
        <f t="shared" ca="1" si="0"/>
        <v>P</v>
      </c>
      <c r="F30" s="231">
        <f ca="1">SUM('Activity Schedule Summary'!F246:F256)</f>
        <v>0</v>
      </c>
      <c r="G30" s="652">
        <f t="shared" ca="1" si="1"/>
        <v>0</v>
      </c>
    </row>
    <row r="31" spans="1:10" x14ac:dyDescent="0.25">
      <c r="A31" s="152"/>
      <c r="B31" s="126"/>
      <c r="C31" s="128"/>
      <c r="D31" s="130"/>
    </row>
    <row r="32" spans="1:10" x14ac:dyDescent="0.25">
      <c r="A32" s="152" t="s">
        <v>578</v>
      </c>
      <c r="B32" s="126">
        <f>'Project Overheads &amp; Scaffold'!U59</f>
        <v>517798.16644957988</v>
      </c>
      <c r="C32" s="128">
        <f>'Project Overheads &amp; Scaffold'!AB59</f>
        <v>287986.01885714283</v>
      </c>
      <c r="D32" s="130">
        <f t="shared" si="2"/>
        <v>229812.14759243705</v>
      </c>
    </row>
    <row r="33" spans="1:5" x14ac:dyDescent="0.25">
      <c r="A33" s="152"/>
      <c r="B33" s="126"/>
      <c r="C33" s="128"/>
      <c r="D33" s="130"/>
    </row>
    <row r="34" spans="1:5" x14ac:dyDescent="0.25">
      <c r="A34" s="152" t="s">
        <v>579</v>
      </c>
      <c r="B34" s="126">
        <f>SUM(B8:B33)*0.04</f>
        <v>76719.707479073797</v>
      </c>
      <c r="C34" s="128">
        <f>SUM(C8:C33)*0.04</f>
        <v>34227.478055272222</v>
      </c>
      <c r="D34" s="130">
        <f t="shared" si="2"/>
        <v>42492.229423801575</v>
      </c>
    </row>
    <row r="35" spans="1:5" ht="15.75" thickBot="1" x14ac:dyDescent="0.3">
      <c r="A35" s="152"/>
      <c r="B35" s="156"/>
      <c r="C35" s="157"/>
      <c r="D35" s="158"/>
    </row>
    <row r="36" spans="1:5" ht="17.25" thickTop="1" thickBot="1" x14ac:dyDescent="0.3">
      <c r="A36" s="153" t="s">
        <v>5</v>
      </c>
      <c r="B36" s="159">
        <f>SUM(B8:B35)</f>
        <v>1994712.3944559188</v>
      </c>
      <c r="C36" s="160">
        <f>SUM(C8:C35)</f>
        <v>889914.42943707784</v>
      </c>
      <c r="D36" s="161">
        <f>SUM(D8:D35)</f>
        <v>1104797.9650188412</v>
      </c>
    </row>
    <row r="37" spans="1:5" ht="15.75" x14ac:dyDescent="0.25">
      <c r="A37" s="152"/>
      <c r="B37" s="126"/>
      <c r="C37" s="128"/>
      <c r="D37" s="284"/>
    </row>
    <row r="38" spans="1:5" ht="15.75" x14ac:dyDescent="0.25">
      <c r="A38" s="152" t="s">
        <v>612</v>
      </c>
      <c r="B38" s="126">
        <v>-1015997.16</v>
      </c>
      <c r="C38" s="128">
        <f>B38</f>
        <v>-1015997.16</v>
      </c>
      <c r="D38" s="284"/>
    </row>
    <row r="39" spans="1:5" ht="16.5" thickBot="1" x14ac:dyDescent="0.3">
      <c r="A39" s="152"/>
      <c r="B39" s="156"/>
      <c r="C39" s="157"/>
      <c r="D39" s="284"/>
    </row>
    <row r="40" spans="1:5" ht="17.25" thickTop="1" thickBot="1" x14ac:dyDescent="0.3">
      <c r="A40" s="153" t="s">
        <v>5</v>
      </c>
      <c r="B40" s="159">
        <f>SUM(B36:B39)</f>
        <v>978715.23445591878</v>
      </c>
      <c r="C40" s="160">
        <f>SUM(C36:C39)</f>
        <v>-126082.7305629222</v>
      </c>
      <c r="D40" s="284"/>
      <c r="E40" s="655"/>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E94"/>
  <sheetViews>
    <sheetView zoomScale="55" zoomScaleNormal="55" workbookViewId="0">
      <pane xSplit="5" ySplit="8" topLeftCell="O33" activePane="bottomRight" state="frozen"/>
      <selection pane="topRight" activeCell="F1" sqref="F1"/>
      <selection pane="bottomLeft" activeCell="A3" sqref="A3"/>
      <selection pane="bottomRight" activeCell="V68" sqref="V68"/>
    </sheetView>
  </sheetViews>
  <sheetFormatPr defaultRowHeight="15" x14ac:dyDescent="0.25"/>
  <cols>
    <col min="1" max="1" width="13.42578125" hidden="1" customWidth="1"/>
    <col min="2" max="2" width="0" hidden="1" customWidth="1"/>
    <col min="3" max="3" width="22.85546875" style="142" customWidth="1"/>
    <col min="4" max="4" width="14.42578125" style="143" customWidth="1"/>
    <col min="5" max="5" width="78" customWidth="1"/>
    <col min="6" max="6" width="13.5703125" style="143" customWidth="1"/>
    <col min="7" max="7" width="15.42578125" style="143" customWidth="1"/>
    <col min="8" max="8" width="12.85546875" style="143" customWidth="1"/>
    <col min="9" max="9" width="13.42578125" style="149" customWidth="1"/>
    <col min="10" max="10" width="13.5703125" style="143" customWidth="1"/>
    <col min="11" max="11" width="16.5703125" style="144" customWidth="1"/>
    <col min="12" max="12" width="16.5703125" style="143" customWidth="1"/>
    <col min="13" max="13" width="17.42578125" style="144" customWidth="1"/>
    <col min="14" max="14" width="12.85546875" style="143" customWidth="1"/>
    <col min="15" max="15" width="13.42578125" style="149" customWidth="1"/>
    <col min="16" max="16" width="13.5703125" style="170" customWidth="1"/>
    <col min="17" max="17" width="16.5703125" style="144" customWidth="1"/>
    <col min="18" max="18" width="16.5703125" style="143" customWidth="1"/>
    <col min="19" max="19" width="17.42578125" style="144" customWidth="1"/>
    <col min="20" max="20" width="16.5703125" style="149" customWidth="1"/>
    <col min="21" max="26" width="17.42578125" style="144" customWidth="1"/>
    <col min="27" max="27" width="16.5703125" style="149" customWidth="1"/>
    <col min="28" max="28" width="17.42578125" style="144" customWidth="1"/>
  </cols>
  <sheetData>
    <row r="1" spans="1:31" s="132" customFormat="1" x14ac:dyDescent="0.25">
      <c r="C1" s="147" t="s">
        <v>592</v>
      </c>
      <c r="D1" s="148"/>
      <c r="F1" s="148"/>
      <c r="G1" s="148"/>
      <c r="H1" s="148"/>
      <c r="I1" s="277"/>
      <c r="J1" s="148"/>
      <c r="K1" s="278"/>
      <c r="L1" s="148"/>
      <c r="M1" s="278"/>
      <c r="N1" s="148"/>
      <c r="O1" s="277"/>
      <c r="P1" s="279"/>
      <c r="Q1" s="278"/>
      <c r="R1" s="148"/>
      <c r="S1" s="278"/>
      <c r="T1" s="277"/>
      <c r="U1" s="278"/>
      <c r="V1" s="278"/>
      <c r="W1" s="278"/>
      <c r="X1" s="278"/>
      <c r="Y1" s="278"/>
      <c r="Z1" s="278"/>
      <c r="AA1" s="277"/>
      <c r="AB1" s="278"/>
    </row>
    <row r="2" spans="1:31" s="132" customFormat="1" x14ac:dyDescent="0.25">
      <c r="C2" s="147"/>
      <c r="D2" s="148"/>
      <c r="F2" s="148"/>
      <c r="G2" s="148"/>
      <c r="H2" s="148"/>
      <c r="I2" s="277"/>
      <c r="J2" s="148"/>
      <c r="K2" s="278"/>
      <c r="L2" s="148"/>
      <c r="M2" s="278"/>
      <c r="N2" s="148"/>
      <c r="O2" s="277"/>
      <c r="P2" s="279"/>
      <c r="Q2" s="278"/>
      <c r="R2" s="148"/>
      <c r="S2" s="278"/>
      <c r="T2" s="277"/>
      <c r="U2" s="278"/>
      <c r="V2" s="278"/>
      <c r="W2" s="278"/>
      <c r="X2" s="278"/>
      <c r="Y2" s="278"/>
      <c r="Z2" s="278"/>
      <c r="AA2" s="277"/>
      <c r="AB2" s="278"/>
    </row>
    <row r="3" spans="1:31" s="132" customFormat="1" x14ac:dyDescent="0.25">
      <c r="C3" s="147" t="s">
        <v>593</v>
      </c>
      <c r="D3" s="148"/>
      <c r="F3" s="148"/>
      <c r="G3" s="148"/>
      <c r="H3" s="148"/>
      <c r="I3" s="277"/>
      <c r="J3" s="148"/>
      <c r="K3" s="278"/>
      <c r="L3" s="148"/>
      <c r="M3" s="278"/>
      <c r="N3" s="148"/>
      <c r="O3" s="277"/>
      <c r="P3" s="279"/>
      <c r="Q3" s="278"/>
      <c r="R3" s="148"/>
      <c r="S3" s="278"/>
      <c r="T3" s="277"/>
      <c r="U3" s="278"/>
      <c r="V3" s="278"/>
      <c r="W3" s="278"/>
      <c r="X3" s="278"/>
      <c r="Y3" s="278"/>
      <c r="Z3" s="278"/>
      <c r="AA3" s="277"/>
      <c r="AB3" s="278"/>
    </row>
    <row r="4" spans="1:31" s="132" customFormat="1" x14ac:dyDescent="0.25">
      <c r="C4" s="147"/>
      <c r="D4" s="148"/>
      <c r="F4" s="148"/>
      <c r="G4" s="148"/>
      <c r="H4" s="148"/>
      <c r="I4" s="277"/>
      <c r="J4" s="148"/>
      <c r="K4" s="278"/>
      <c r="L4" s="148"/>
      <c r="M4" s="278"/>
      <c r="N4" s="148"/>
      <c r="O4" s="277"/>
      <c r="P4" s="279"/>
      <c r="Q4" s="278"/>
      <c r="R4" s="148"/>
      <c r="S4" s="278"/>
      <c r="T4" s="277"/>
      <c r="U4" s="278"/>
      <c r="V4" s="278"/>
      <c r="W4" s="278"/>
      <c r="X4" s="278"/>
      <c r="Y4" s="278"/>
      <c r="Z4" s="278"/>
      <c r="AA4" s="277"/>
      <c r="AB4" s="278"/>
    </row>
    <row r="5" spans="1:31" s="132" customFormat="1" x14ac:dyDescent="0.25">
      <c r="C5" s="147" t="s">
        <v>827</v>
      </c>
      <c r="D5" s="148"/>
      <c r="F5" s="148"/>
      <c r="G5" s="148"/>
      <c r="H5" s="148"/>
      <c r="I5" s="277"/>
      <c r="J5" s="148"/>
      <c r="K5" s="278"/>
      <c r="L5" s="148"/>
      <c r="M5" s="278"/>
      <c r="N5" s="148"/>
      <c r="O5" s="277"/>
      <c r="P5" s="279"/>
      <c r="Q5" s="278"/>
      <c r="R5" s="148"/>
      <c r="S5" s="278"/>
      <c r="T5" s="277"/>
      <c r="U5" s="278"/>
      <c r="V5" s="278"/>
      <c r="W5" s="278"/>
      <c r="X5" s="278"/>
      <c r="Y5" s="278"/>
      <c r="Z5" s="278"/>
      <c r="AA5" s="277"/>
      <c r="AB5" s="278"/>
    </row>
    <row r="6" spans="1:31" s="132" customFormat="1" ht="15.75" thickBot="1" x14ac:dyDescent="0.3">
      <c r="C6" s="147"/>
      <c r="D6" s="148"/>
      <c r="F6" s="148"/>
      <c r="G6" s="148"/>
      <c r="H6" s="148"/>
      <c r="I6" s="277"/>
      <c r="J6" s="148"/>
      <c r="K6" s="278"/>
      <c r="L6" s="148"/>
      <c r="M6" s="278"/>
      <c r="N6" s="148"/>
      <c r="O6" s="277"/>
      <c r="P6" s="279"/>
      <c r="Q6" s="278"/>
      <c r="R6" s="148"/>
      <c r="S6" s="278"/>
      <c r="T6" s="277"/>
      <c r="U6" s="278"/>
      <c r="V6" s="278"/>
      <c r="W6" s="278"/>
      <c r="X6" s="278"/>
      <c r="Y6" s="278"/>
      <c r="Z6" s="278"/>
      <c r="AA6" s="277"/>
      <c r="AB6" s="278"/>
    </row>
    <row r="7" spans="1:31" s="132" customFormat="1" ht="15.75" thickBot="1" x14ac:dyDescent="0.3">
      <c r="C7" s="147"/>
      <c r="D7" s="148"/>
      <c r="F7" s="148"/>
      <c r="G7" s="148"/>
      <c r="H7" s="699" t="s">
        <v>575</v>
      </c>
      <c r="I7" s="700"/>
      <c r="J7" s="700"/>
      <c r="K7" s="700"/>
      <c r="L7" s="700"/>
      <c r="M7" s="701"/>
      <c r="N7" s="699" t="s">
        <v>580</v>
      </c>
      <c r="O7" s="700"/>
      <c r="P7" s="700"/>
      <c r="Q7" s="700"/>
      <c r="R7" s="700"/>
      <c r="S7" s="701"/>
      <c r="T7" s="699" t="s">
        <v>576</v>
      </c>
      <c r="U7" s="701"/>
      <c r="V7" s="699" t="s">
        <v>613</v>
      </c>
      <c r="W7" s="700"/>
      <c r="X7" s="700"/>
      <c r="Y7" s="700"/>
      <c r="Z7" s="700"/>
      <c r="AA7" s="699" t="s">
        <v>581</v>
      </c>
      <c r="AB7" s="701"/>
    </row>
    <row r="8" spans="1:31" s="132" customFormat="1" ht="39" customHeight="1" thickBot="1" x14ac:dyDescent="0.3">
      <c r="A8" s="438" t="s">
        <v>526</v>
      </c>
      <c r="B8" s="439"/>
      <c r="C8" s="440" t="s">
        <v>6</v>
      </c>
      <c r="D8" s="440" t="s">
        <v>527</v>
      </c>
      <c r="E8" s="441" t="s">
        <v>8</v>
      </c>
      <c r="F8" s="441" t="s">
        <v>13</v>
      </c>
      <c r="G8" s="442" t="s">
        <v>14</v>
      </c>
      <c r="H8" s="438" t="s">
        <v>528</v>
      </c>
      <c r="I8" s="443" t="s">
        <v>529</v>
      </c>
      <c r="J8" s="441" t="s">
        <v>530</v>
      </c>
      <c r="K8" s="444" t="s">
        <v>21</v>
      </c>
      <c r="L8" s="440" t="s">
        <v>531</v>
      </c>
      <c r="M8" s="445" t="s">
        <v>17</v>
      </c>
      <c r="N8" s="438" t="s">
        <v>528</v>
      </c>
      <c r="O8" s="443" t="s">
        <v>529</v>
      </c>
      <c r="P8" s="446" t="s">
        <v>530</v>
      </c>
      <c r="Q8" s="444" t="s">
        <v>21</v>
      </c>
      <c r="R8" s="440" t="s">
        <v>531</v>
      </c>
      <c r="S8" s="445" t="s">
        <v>17</v>
      </c>
      <c r="T8" s="447" t="s">
        <v>577</v>
      </c>
      <c r="U8" s="445" t="s">
        <v>17</v>
      </c>
      <c r="V8" s="292" t="s">
        <v>528</v>
      </c>
      <c r="W8" s="293" t="s">
        <v>529</v>
      </c>
      <c r="X8" s="294" t="s">
        <v>530</v>
      </c>
      <c r="Y8" s="295" t="s">
        <v>614</v>
      </c>
      <c r="Z8" s="421" t="s">
        <v>17</v>
      </c>
      <c r="AA8" s="447" t="s">
        <v>577</v>
      </c>
      <c r="AB8" s="445" t="s">
        <v>17</v>
      </c>
      <c r="AC8" s="131"/>
      <c r="AD8" s="131"/>
      <c r="AE8" s="131"/>
    </row>
    <row r="9" spans="1:31" x14ac:dyDescent="0.25">
      <c r="A9" s="431"/>
      <c r="B9" s="66"/>
      <c r="C9" s="140"/>
      <c r="D9" s="141"/>
      <c r="E9" s="66"/>
      <c r="F9" s="141"/>
      <c r="G9" s="432"/>
      <c r="H9" s="426"/>
      <c r="I9" s="151"/>
      <c r="J9" s="141"/>
      <c r="K9" s="172"/>
      <c r="L9" s="141"/>
      <c r="M9" s="298"/>
      <c r="N9" s="426"/>
      <c r="O9" s="151"/>
      <c r="P9" s="171"/>
      <c r="Q9" s="172"/>
      <c r="R9" s="141"/>
      <c r="S9" s="298"/>
      <c r="T9" s="221"/>
      <c r="U9" s="298"/>
      <c r="V9" s="297"/>
      <c r="W9" s="172"/>
      <c r="X9" s="172"/>
      <c r="Y9" s="172"/>
      <c r="Z9" s="172"/>
      <c r="AA9" s="221"/>
      <c r="AB9" s="298"/>
    </row>
    <row r="10" spans="1:31" ht="30" x14ac:dyDescent="0.25">
      <c r="A10" s="431"/>
      <c r="B10" s="111"/>
      <c r="C10" s="133" t="s">
        <v>532</v>
      </c>
      <c r="D10" s="134" t="s">
        <v>378</v>
      </c>
      <c r="E10" s="111"/>
      <c r="F10" s="134"/>
      <c r="G10" s="433"/>
      <c r="H10" s="301"/>
      <c r="I10" s="150"/>
      <c r="J10" s="134"/>
      <c r="K10" s="136"/>
      <c r="L10" s="134"/>
      <c r="M10" s="300"/>
      <c r="N10" s="301"/>
      <c r="O10" s="150"/>
      <c r="P10" s="135"/>
      <c r="Q10" s="136"/>
      <c r="R10" s="134"/>
      <c r="S10" s="300"/>
      <c r="T10" s="423"/>
      <c r="U10" s="300"/>
      <c r="V10" s="299"/>
      <c r="W10" s="136"/>
      <c r="X10" s="136"/>
      <c r="Y10" s="136"/>
      <c r="Z10" s="296"/>
      <c r="AA10" s="423"/>
      <c r="AB10" s="300"/>
    </row>
    <row r="11" spans="1:31" ht="30" x14ac:dyDescent="0.25">
      <c r="A11" s="431"/>
      <c r="B11" s="111"/>
      <c r="C11" s="133" t="s">
        <v>532</v>
      </c>
      <c r="D11" s="134" t="s">
        <v>25</v>
      </c>
      <c r="E11" s="137" t="s">
        <v>533</v>
      </c>
      <c r="F11" s="134">
        <v>1.01</v>
      </c>
      <c r="G11" s="433" t="s">
        <v>534</v>
      </c>
      <c r="H11" s="301"/>
      <c r="I11" s="150"/>
      <c r="J11" s="134"/>
      <c r="K11" s="136">
        <v>6098.25</v>
      </c>
      <c r="L11" s="134"/>
      <c r="M11" s="300">
        <f>H11*I11*J11*K11</f>
        <v>0</v>
      </c>
      <c r="N11" s="301"/>
      <c r="O11" s="150"/>
      <c r="P11" s="135"/>
      <c r="Q11" s="136">
        <v>6098.25</v>
      </c>
      <c r="R11" s="134"/>
      <c r="S11" s="300">
        <f>N11*O11*P11*Q11</f>
        <v>0</v>
      </c>
      <c r="T11" s="423">
        <f t="shared" ref="T11:T23" si="0">$D$75</f>
        <v>0.83193277310924363</v>
      </c>
      <c r="U11" s="300">
        <f>S11*T11</f>
        <v>0</v>
      </c>
      <c r="V11" s="301"/>
      <c r="W11" s="150"/>
      <c r="X11" s="134"/>
      <c r="Y11" s="136">
        <v>6098.25</v>
      </c>
      <c r="Z11" s="296">
        <f>V11*W11*X11*Y11</f>
        <v>0</v>
      </c>
      <c r="AA11" s="424"/>
      <c r="AB11" s="300">
        <f>Z11*AA11</f>
        <v>0</v>
      </c>
    </row>
    <row r="12" spans="1:31" ht="30" x14ac:dyDescent="0.25">
      <c r="A12" s="431"/>
      <c r="B12" s="111"/>
      <c r="C12" s="133" t="s">
        <v>532</v>
      </c>
      <c r="D12" s="134" t="s">
        <v>25</v>
      </c>
      <c r="E12" s="137" t="s">
        <v>535</v>
      </c>
      <c r="F12" s="134">
        <v>1.02</v>
      </c>
      <c r="G12" s="433" t="s">
        <v>534</v>
      </c>
      <c r="H12" s="301"/>
      <c r="I12" s="150"/>
      <c r="J12" s="134"/>
      <c r="K12" s="136">
        <v>7355</v>
      </c>
      <c r="L12" s="134"/>
      <c r="M12" s="300">
        <f t="shared" ref="M12:M23" si="1">H12*I12*J12*K12</f>
        <v>0</v>
      </c>
      <c r="N12" s="301"/>
      <c r="O12" s="150"/>
      <c r="P12" s="135"/>
      <c r="Q12" s="136">
        <v>7355</v>
      </c>
      <c r="R12" s="134"/>
      <c r="S12" s="300">
        <f t="shared" ref="S12:S37" si="2">N12*O12*P12*Q12</f>
        <v>0</v>
      </c>
      <c r="T12" s="423">
        <f t="shared" si="0"/>
        <v>0.83193277310924363</v>
      </c>
      <c r="U12" s="300">
        <f t="shared" ref="U12:U23" si="3">S12*T12</f>
        <v>0</v>
      </c>
      <c r="V12" s="301"/>
      <c r="W12" s="150"/>
      <c r="X12" s="134"/>
      <c r="Y12" s="136">
        <v>7355</v>
      </c>
      <c r="Z12" s="296">
        <f t="shared" ref="Z12:Z54" si="4">V12*W12*X12*Y12</f>
        <v>0</v>
      </c>
      <c r="AA12" s="424"/>
      <c r="AB12" s="300">
        <f t="shared" ref="AB12:AB51" si="5">Z12*AA12</f>
        <v>0</v>
      </c>
    </row>
    <row r="13" spans="1:31" ht="30" x14ac:dyDescent="0.25">
      <c r="A13" s="431"/>
      <c r="B13" s="111"/>
      <c r="C13" s="133" t="s">
        <v>532</v>
      </c>
      <c r="D13" s="134" t="s">
        <v>25</v>
      </c>
      <c r="E13" s="137" t="s">
        <v>536</v>
      </c>
      <c r="F13" s="134">
        <v>1.03</v>
      </c>
      <c r="G13" s="433" t="s">
        <v>534</v>
      </c>
      <c r="H13" s="301">
        <v>1</v>
      </c>
      <c r="I13" s="150">
        <v>0.4</v>
      </c>
      <c r="J13" s="134">
        <v>3.25</v>
      </c>
      <c r="K13" s="136">
        <v>5427</v>
      </c>
      <c r="L13" s="134"/>
      <c r="M13" s="300">
        <f t="shared" si="1"/>
        <v>7055.1</v>
      </c>
      <c r="N13" s="301">
        <v>1</v>
      </c>
      <c r="O13" s="150">
        <v>0.4</v>
      </c>
      <c r="P13" s="135">
        <f>$D$70</f>
        <v>21.25</v>
      </c>
      <c r="Q13" s="136">
        <v>5427</v>
      </c>
      <c r="R13" s="134"/>
      <c r="S13" s="300">
        <f t="shared" si="2"/>
        <v>46129.5</v>
      </c>
      <c r="T13" s="423">
        <f t="shared" si="0"/>
        <v>0.83193277310924363</v>
      </c>
      <c r="U13" s="300">
        <f t="shared" si="3"/>
        <v>38376.642857142855</v>
      </c>
      <c r="V13" s="301">
        <v>1</v>
      </c>
      <c r="W13" s="150">
        <v>0.4</v>
      </c>
      <c r="X13" s="135">
        <f>$D$88</f>
        <v>10.25</v>
      </c>
      <c r="Y13" s="136">
        <v>5427</v>
      </c>
      <c r="Z13" s="296">
        <f t="shared" si="4"/>
        <v>22250.700000000004</v>
      </c>
      <c r="AA13" s="424">
        <f>$D$93</f>
        <v>0.77003484320557491</v>
      </c>
      <c r="AB13" s="300">
        <f t="shared" si="5"/>
        <v>17133.814285714288</v>
      </c>
    </row>
    <row r="14" spans="1:31" ht="30" x14ac:dyDescent="0.25">
      <c r="A14" s="431"/>
      <c r="B14" s="111"/>
      <c r="C14" s="133" t="s">
        <v>532</v>
      </c>
      <c r="D14" s="134" t="s">
        <v>25</v>
      </c>
      <c r="E14" s="137" t="s">
        <v>537</v>
      </c>
      <c r="F14" s="134">
        <v>1.04</v>
      </c>
      <c r="G14" s="433" t="s">
        <v>534</v>
      </c>
      <c r="H14" s="301"/>
      <c r="I14" s="150"/>
      <c r="J14" s="134"/>
      <c r="K14" s="136">
        <v>4996.75</v>
      </c>
      <c r="L14" s="134"/>
      <c r="M14" s="300">
        <f t="shared" si="1"/>
        <v>0</v>
      </c>
      <c r="N14" s="301"/>
      <c r="O14" s="150"/>
      <c r="P14" s="135"/>
      <c r="Q14" s="136">
        <v>4996.75</v>
      </c>
      <c r="R14" s="134"/>
      <c r="S14" s="300">
        <f t="shared" si="2"/>
        <v>0</v>
      </c>
      <c r="T14" s="423">
        <f t="shared" si="0"/>
        <v>0.83193277310924363</v>
      </c>
      <c r="U14" s="300">
        <f t="shared" si="3"/>
        <v>0</v>
      </c>
      <c r="V14" s="301"/>
      <c r="W14" s="150"/>
      <c r="X14" s="134"/>
      <c r="Y14" s="136">
        <v>4996.75</v>
      </c>
      <c r="Z14" s="296">
        <f t="shared" si="4"/>
        <v>0</v>
      </c>
      <c r="AA14" s="424"/>
      <c r="AB14" s="300">
        <f t="shared" si="5"/>
        <v>0</v>
      </c>
    </row>
    <row r="15" spans="1:31" ht="30" x14ac:dyDescent="0.25">
      <c r="A15" s="431"/>
      <c r="B15" s="111"/>
      <c r="C15" s="133" t="s">
        <v>532</v>
      </c>
      <c r="D15" s="134" t="s">
        <v>25</v>
      </c>
      <c r="E15" s="137" t="s">
        <v>538</v>
      </c>
      <c r="F15" s="134">
        <v>1.05</v>
      </c>
      <c r="G15" s="433" t="s">
        <v>534</v>
      </c>
      <c r="H15" s="301">
        <v>2</v>
      </c>
      <c r="I15" s="150">
        <v>1</v>
      </c>
      <c r="J15" s="134">
        <v>3.25</v>
      </c>
      <c r="K15" s="136">
        <v>4471.5</v>
      </c>
      <c r="L15" s="134"/>
      <c r="M15" s="300">
        <f t="shared" si="1"/>
        <v>29064.75</v>
      </c>
      <c r="N15" s="301">
        <v>2</v>
      </c>
      <c r="O15" s="150">
        <v>1</v>
      </c>
      <c r="P15" s="135">
        <f>$D$70</f>
        <v>21.25</v>
      </c>
      <c r="Q15" s="136">
        <v>4471.5</v>
      </c>
      <c r="R15" s="134"/>
      <c r="S15" s="300">
        <f t="shared" si="2"/>
        <v>190038.75</v>
      </c>
      <c r="T15" s="423">
        <f t="shared" si="0"/>
        <v>0.83193277310924363</v>
      </c>
      <c r="U15" s="300">
        <f t="shared" si="3"/>
        <v>158099.46428571426</v>
      </c>
      <c r="V15" s="301">
        <v>2</v>
      </c>
      <c r="W15" s="150">
        <v>1</v>
      </c>
      <c r="X15" s="135">
        <f>$D$88</f>
        <v>10.25</v>
      </c>
      <c r="Y15" s="136">
        <v>4471.5</v>
      </c>
      <c r="Z15" s="296">
        <f t="shared" si="4"/>
        <v>91665.75</v>
      </c>
      <c r="AA15" s="424">
        <f>$D$93</f>
        <v>0.77003484320557491</v>
      </c>
      <c r="AB15" s="300">
        <f t="shared" si="5"/>
        <v>70585.821428571435</v>
      </c>
    </row>
    <row r="16" spans="1:31" ht="30" x14ac:dyDescent="0.25">
      <c r="A16" s="431"/>
      <c r="B16" s="111"/>
      <c r="C16" s="133" t="s">
        <v>532</v>
      </c>
      <c r="D16" s="134" t="s">
        <v>25</v>
      </c>
      <c r="E16" s="137" t="s">
        <v>539</v>
      </c>
      <c r="F16" s="134">
        <v>1.06</v>
      </c>
      <c r="G16" s="433" t="s">
        <v>534</v>
      </c>
      <c r="H16" s="301"/>
      <c r="I16" s="150"/>
      <c r="J16" s="134"/>
      <c r="K16" s="136">
        <v>3910.5</v>
      </c>
      <c r="L16" s="134"/>
      <c r="M16" s="300">
        <f t="shared" si="1"/>
        <v>0</v>
      </c>
      <c r="N16" s="301"/>
      <c r="O16" s="150"/>
      <c r="P16" s="135"/>
      <c r="Q16" s="136">
        <v>3910.5</v>
      </c>
      <c r="R16" s="134"/>
      <c r="S16" s="300">
        <f t="shared" si="2"/>
        <v>0</v>
      </c>
      <c r="T16" s="423">
        <f t="shared" si="0"/>
        <v>0.83193277310924363</v>
      </c>
      <c r="U16" s="300">
        <f t="shared" si="3"/>
        <v>0</v>
      </c>
      <c r="V16" s="301"/>
      <c r="W16" s="150"/>
      <c r="X16" s="134"/>
      <c r="Y16" s="136">
        <v>3910.5</v>
      </c>
      <c r="Z16" s="296">
        <f t="shared" si="4"/>
        <v>0</v>
      </c>
      <c r="AA16" s="424"/>
      <c r="AB16" s="300">
        <f t="shared" si="5"/>
        <v>0</v>
      </c>
    </row>
    <row r="17" spans="1:28" ht="30" x14ac:dyDescent="0.25">
      <c r="A17" s="431"/>
      <c r="B17" s="111"/>
      <c r="C17" s="133" t="s">
        <v>532</v>
      </c>
      <c r="D17" s="134" t="s">
        <v>25</v>
      </c>
      <c r="E17" s="137" t="s">
        <v>540</v>
      </c>
      <c r="F17" s="134">
        <v>1.07</v>
      </c>
      <c r="G17" s="433" t="s">
        <v>534</v>
      </c>
      <c r="H17" s="301"/>
      <c r="I17" s="150"/>
      <c r="J17" s="134"/>
      <c r="K17" s="136">
        <v>2903.8</v>
      </c>
      <c r="L17" s="134"/>
      <c r="M17" s="300">
        <f t="shared" si="1"/>
        <v>0</v>
      </c>
      <c r="N17" s="301"/>
      <c r="O17" s="150"/>
      <c r="P17" s="135"/>
      <c r="Q17" s="136">
        <v>2903.8</v>
      </c>
      <c r="R17" s="134"/>
      <c r="S17" s="300">
        <f t="shared" si="2"/>
        <v>0</v>
      </c>
      <c r="T17" s="423">
        <f t="shared" si="0"/>
        <v>0.83193277310924363</v>
      </c>
      <c r="U17" s="300">
        <f t="shared" si="3"/>
        <v>0</v>
      </c>
      <c r="V17" s="301"/>
      <c r="W17" s="150"/>
      <c r="X17" s="134"/>
      <c r="Y17" s="136">
        <v>2903.8</v>
      </c>
      <c r="Z17" s="296">
        <f t="shared" si="4"/>
        <v>0</v>
      </c>
      <c r="AA17" s="424"/>
      <c r="AB17" s="300">
        <f t="shared" si="5"/>
        <v>0</v>
      </c>
    </row>
    <row r="18" spans="1:28" ht="30" x14ac:dyDescent="0.25">
      <c r="A18" s="431"/>
      <c r="B18" s="111"/>
      <c r="C18" s="133" t="s">
        <v>532</v>
      </c>
      <c r="D18" s="134" t="s">
        <v>25</v>
      </c>
      <c r="E18" s="138" t="s">
        <v>541</v>
      </c>
      <c r="F18" s="134">
        <v>1.08</v>
      </c>
      <c r="G18" s="433" t="s">
        <v>534</v>
      </c>
      <c r="H18" s="301"/>
      <c r="I18" s="150"/>
      <c r="J18" s="134"/>
      <c r="K18" s="136">
        <v>3693.5</v>
      </c>
      <c r="L18" s="134"/>
      <c r="M18" s="300">
        <f t="shared" si="1"/>
        <v>0</v>
      </c>
      <c r="N18" s="301"/>
      <c r="O18" s="150"/>
      <c r="P18" s="135"/>
      <c r="Q18" s="136">
        <v>3693.5</v>
      </c>
      <c r="R18" s="134"/>
      <c r="S18" s="300">
        <f t="shared" si="2"/>
        <v>0</v>
      </c>
      <c r="T18" s="423">
        <f t="shared" si="0"/>
        <v>0.83193277310924363</v>
      </c>
      <c r="U18" s="300">
        <f t="shared" si="3"/>
        <v>0</v>
      </c>
      <c r="V18" s="301"/>
      <c r="W18" s="150"/>
      <c r="X18" s="134"/>
      <c r="Y18" s="136">
        <v>3693.5</v>
      </c>
      <c r="Z18" s="296">
        <f t="shared" si="4"/>
        <v>0</v>
      </c>
      <c r="AA18" s="424"/>
      <c r="AB18" s="300">
        <f t="shared" si="5"/>
        <v>0</v>
      </c>
    </row>
    <row r="19" spans="1:28" ht="30" x14ac:dyDescent="0.25">
      <c r="A19" s="431"/>
      <c r="B19" s="111"/>
      <c r="C19" s="133" t="s">
        <v>532</v>
      </c>
      <c r="D19" s="134" t="s">
        <v>25</v>
      </c>
      <c r="E19" s="137" t="s">
        <v>542</v>
      </c>
      <c r="F19" s="134">
        <v>1.0900000000000001</v>
      </c>
      <c r="G19" s="433" t="s">
        <v>534</v>
      </c>
      <c r="H19" s="301">
        <v>2</v>
      </c>
      <c r="I19" s="150">
        <v>1</v>
      </c>
      <c r="J19" s="134">
        <v>3.25</v>
      </c>
      <c r="K19" s="136">
        <v>2479.4</v>
      </c>
      <c r="L19" s="134"/>
      <c r="M19" s="300">
        <f t="shared" si="1"/>
        <v>16116.1</v>
      </c>
      <c r="N19" s="301">
        <v>2</v>
      </c>
      <c r="O19" s="150">
        <v>1</v>
      </c>
      <c r="P19" s="135">
        <f>$D$70</f>
        <v>21.25</v>
      </c>
      <c r="Q19" s="136">
        <v>2479.4</v>
      </c>
      <c r="R19" s="134"/>
      <c r="S19" s="300">
        <f t="shared" si="2"/>
        <v>105374.5</v>
      </c>
      <c r="T19" s="423">
        <f t="shared" si="0"/>
        <v>0.83193277310924363</v>
      </c>
      <c r="U19" s="300">
        <f t="shared" si="3"/>
        <v>87664.5</v>
      </c>
      <c r="V19" s="301">
        <v>2</v>
      </c>
      <c r="W19" s="150">
        <v>1</v>
      </c>
      <c r="X19" s="135">
        <f>$D$88</f>
        <v>10.25</v>
      </c>
      <c r="Y19" s="136">
        <v>2479.4</v>
      </c>
      <c r="Z19" s="296">
        <f t="shared" si="4"/>
        <v>50827.700000000004</v>
      </c>
      <c r="AA19" s="424">
        <f>$D$93</f>
        <v>0.77003484320557491</v>
      </c>
      <c r="AB19" s="300">
        <f t="shared" si="5"/>
        <v>39139.100000000006</v>
      </c>
    </row>
    <row r="20" spans="1:28" ht="30" x14ac:dyDescent="0.25">
      <c r="A20" s="431"/>
      <c r="B20" s="111"/>
      <c r="C20" s="133" t="s">
        <v>532</v>
      </c>
      <c r="D20" s="134" t="s">
        <v>25</v>
      </c>
      <c r="E20" s="137" t="s">
        <v>543</v>
      </c>
      <c r="F20" s="134">
        <v>1.1000000000000001</v>
      </c>
      <c r="G20" s="433" t="s">
        <v>534</v>
      </c>
      <c r="H20" s="301"/>
      <c r="I20" s="150"/>
      <c r="J20" s="134"/>
      <c r="K20" s="136">
        <v>6388</v>
      </c>
      <c r="L20" s="134"/>
      <c r="M20" s="300">
        <f t="shared" si="1"/>
        <v>0</v>
      </c>
      <c r="N20" s="301"/>
      <c r="O20" s="150"/>
      <c r="P20" s="135"/>
      <c r="Q20" s="136">
        <v>6388</v>
      </c>
      <c r="R20" s="134"/>
      <c r="S20" s="300">
        <f t="shared" si="2"/>
        <v>0</v>
      </c>
      <c r="T20" s="423">
        <f t="shared" si="0"/>
        <v>0.83193277310924363</v>
      </c>
      <c r="U20" s="300">
        <f t="shared" si="3"/>
        <v>0</v>
      </c>
      <c r="V20" s="301"/>
      <c r="W20" s="150"/>
      <c r="X20" s="134"/>
      <c r="Y20" s="136">
        <v>6388</v>
      </c>
      <c r="Z20" s="296">
        <f t="shared" si="4"/>
        <v>0</v>
      </c>
      <c r="AA20" s="424"/>
      <c r="AB20" s="300">
        <f t="shared" si="5"/>
        <v>0</v>
      </c>
    </row>
    <row r="21" spans="1:28" ht="30" x14ac:dyDescent="0.25">
      <c r="A21" s="431"/>
      <c r="B21" s="111"/>
      <c r="C21" s="133" t="s">
        <v>532</v>
      </c>
      <c r="D21" s="134" t="s">
        <v>25</v>
      </c>
      <c r="E21" s="137" t="s">
        <v>544</v>
      </c>
      <c r="F21" s="134">
        <v>1.1100000000000001</v>
      </c>
      <c r="G21" s="433" t="s">
        <v>534</v>
      </c>
      <c r="H21" s="301">
        <v>1</v>
      </c>
      <c r="I21" s="150">
        <v>0.5</v>
      </c>
      <c r="J21" s="134">
        <v>3.25</v>
      </c>
      <c r="K21" s="136">
        <v>5935.5</v>
      </c>
      <c r="L21" s="134"/>
      <c r="M21" s="300">
        <f t="shared" si="1"/>
        <v>9645.1875</v>
      </c>
      <c r="N21" s="301">
        <v>1</v>
      </c>
      <c r="O21" s="150">
        <v>0.5</v>
      </c>
      <c r="P21" s="135">
        <f>$D$70</f>
        <v>21.25</v>
      </c>
      <c r="Q21" s="136">
        <v>5935.5</v>
      </c>
      <c r="R21" s="134"/>
      <c r="S21" s="300">
        <f t="shared" si="2"/>
        <v>63064.6875</v>
      </c>
      <c r="T21" s="423">
        <f t="shared" si="0"/>
        <v>0.83193277310924363</v>
      </c>
      <c r="U21" s="300">
        <f t="shared" si="3"/>
        <v>52465.580357142855</v>
      </c>
      <c r="V21" s="301">
        <v>1</v>
      </c>
      <c r="W21" s="150">
        <v>0.5</v>
      </c>
      <c r="X21" s="135">
        <f>$D$88</f>
        <v>10.25</v>
      </c>
      <c r="Y21" s="136">
        <v>5935.5</v>
      </c>
      <c r="Z21" s="296">
        <f t="shared" si="4"/>
        <v>30419.4375</v>
      </c>
      <c r="AA21" s="424">
        <f>$D$93</f>
        <v>0.77003484320557491</v>
      </c>
      <c r="AB21" s="300">
        <f t="shared" si="5"/>
        <v>23424.026785714286</v>
      </c>
    </row>
    <row r="22" spans="1:28" ht="30" x14ac:dyDescent="0.25">
      <c r="A22" s="431"/>
      <c r="B22" s="111"/>
      <c r="C22" s="133" t="s">
        <v>532</v>
      </c>
      <c r="D22" s="134" t="s">
        <v>25</v>
      </c>
      <c r="E22" s="137" t="s">
        <v>574</v>
      </c>
      <c r="F22" s="134">
        <v>1.1200000000000001</v>
      </c>
      <c r="G22" s="433" t="s">
        <v>534</v>
      </c>
      <c r="H22" s="301"/>
      <c r="I22" s="150"/>
      <c r="J22" s="134"/>
      <c r="K22" s="136">
        <v>2389.75</v>
      </c>
      <c r="L22" s="134"/>
      <c r="M22" s="300">
        <f t="shared" si="1"/>
        <v>0</v>
      </c>
      <c r="N22" s="301">
        <v>1</v>
      </c>
      <c r="O22" s="150">
        <v>0.5</v>
      </c>
      <c r="P22" s="135">
        <f>$D$70</f>
        <v>21.25</v>
      </c>
      <c r="Q22" s="136">
        <v>2389.75</v>
      </c>
      <c r="R22" s="134"/>
      <c r="S22" s="300">
        <f t="shared" si="2"/>
        <v>25391.09375</v>
      </c>
      <c r="T22" s="423">
        <f t="shared" si="0"/>
        <v>0.83193277310924363</v>
      </c>
      <c r="U22" s="300">
        <f t="shared" si="3"/>
        <v>21123.683035714283</v>
      </c>
      <c r="V22" s="301"/>
      <c r="W22" s="150"/>
      <c r="X22" s="134"/>
      <c r="Y22" s="136">
        <v>2389.75</v>
      </c>
      <c r="Z22" s="296">
        <f t="shared" si="4"/>
        <v>0</v>
      </c>
      <c r="AA22" s="424"/>
      <c r="AB22" s="300">
        <f t="shared" si="5"/>
        <v>0</v>
      </c>
    </row>
    <row r="23" spans="1:28" ht="30" x14ac:dyDescent="0.25">
      <c r="A23" s="431"/>
      <c r="B23" s="111"/>
      <c r="C23" s="133" t="s">
        <v>532</v>
      </c>
      <c r="D23" s="134" t="s">
        <v>25</v>
      </c>
      <c r="E23" s="137" t="s">
        <v>545</v>
      </c>
      <c r="F23" s="134">
        <v>1.1299999999999999</v>
      </c>
      <c r="G23" s="433" t="s">
        <v>534</v>
      </c>
      <c r="H23" s="301"/>
      <c r="I23" s="150"/>
      <c r="J23" s="134"/>
      <c r="K23" s="136">
        <v>1694.55</v>
      </c>
      <c r="L23" s="134"/>
      <c r="M23" s="300">
        <f t="shared" si="1"/>
        <v>0</v>
      </c>
      <c r="N23" s="301"/>
      <c r="O23" s="150"/>
      <c r="P23" s="135"/>
      <c r="Q23" s="136">
        <v>1694.55</v>
      </c>
      <c r="R23" s="134"/>
      <c r="S23" s="300">
        <f t="shared" si="2"/>
        <v>0</v>
      </c>
      <c r="T23" s="423">
        <f t="shared" si="0"/>
        <v>0.83193277310924363</v>
      </c>
      <c r="U23" s="300">
        <f t="shared" si="3"/>
        <v>0</v>
      </c>
      <c r="V23" s="301"/>
      <c r="W23" s="150"/>
      <c r="X23" s="134"/>
      <c r="Y23" s="136">
        <v>1694.55</v>
      </c>
      <c r="Z23" s="296">
        <f t="shared" si="4"/>
        <v>0</v>
      </c>
      <c r="AA23" s="424"/>
      <c r="AB23" s="300">
        <f t="shared" si="5"/>
        <v>0</v>
      </c>
    </row>
    <row r="24" spans="1:28" ht="30" x14ac:dyDescent="0.25">
      <c r="A24" s="431"/>
      <c r="B24" s="111"/>
      <c r="C24" s="133" t="s">
        <v>546</v>
      </c>
      <c r="D24" s="134" t="s">
        <v>378</v>
      </c>
      <c r="E24" s="137"/>
      <c r="F24" s="134"/>
      <c r="G24" s="433"/>
      <c r="H24" s="301"/>
      <c r="I24" s="150"/>
      <c r="J24" s="134"/>
      <c r="K24" s="136"/>
      <c r="L24" s="134"/>
      <c r="M24" s="300"/>
      <c r="N24" s="301"/>
      <c r="O24" s="150"/>
      <c r="P24" s="135"/>
      <c r="Q24" s="136"/>
      <c r="R24" s="134"/>
      <c r="S24" s="300"/>
      <c r="T24" s="423"/>
      <c r="U24" s="300"/>
      <c r="V24" s="301"/>
      <c r="W24" s="150"/>
      <c r="X24" s="134"/>
      <c r="Y24" s="136"/>
      <c r="Z24" s="296"/>
      <c r="AA24" s="423"/>
      <c r="AB24" s="300"/>
    </row>
    <row r="25" spans="1:28" ht="30" x14ac:dyDescent="0.25">
      <c r="A25" s="431"/>
      <c r="B25" s="111"/>
      <c r="C25" s="133" t="s">
        <v>546</v>
      </c>
      <c r="D25" s="134" t="s">
        <v>25</v>
      </c>
      <c r="E25" s="138" t="s">
        <v>571</v>
      </c>
      <c r="F25" s="134">
        <v>2.0099999999999998</v>
      </c>
      <c r="G25" s="433" t="s">
        <v>534</v>
      </c>
      <c r="H25" s="301">
        <v>1</v>
      </c>
      <c r="I25" s="150">
        <v>1</v>
      </c>
      <c r="J25" s="134">
        <v>3.25</v>
      </c>
      <c r="K25" s="136">
        <v>142.56</v>
      </c>
      <c r="L25" s="134"/>
      <c r="M25" s="300">
        <f>H25*I25*J25*K25</f>
        <v>463.32</v>
      </c>
      <c r="N25" s="301">
        <v>1</v>
      </c>
      <c r="O25" s="150">
        <v>1</v>
      </c>
      <c r="P25" s="135">
        <f>$D$70</f>
        <v>21.25</v>
      </c>
      <c r="Q25" s="136">
        <v>142.56</v>
      </c>
      <c r="R25" s="134"/>
      <c r="S25" s="300">
        <f t="shared" si="2"/>
        <v>3029.4</v>
      </c>
      <c r="T25" s="423">
        <f t="shared" ref="T25:T38" si="6">$D$75</f>
        <v>0.83193277310924363</v>
      </c>
      <c r="U25" s="300">
        <f t="shared" ref="U25:U38" si="7">S25*T25</f>
        <v>2520.2571428571428</v>
      </c>
      <c r="V25" s="301">
        <v>1</v>
      </c>
      <c r="W25" s="150">
        <v>1</v>
      </c>
      <c r="X25" s="135">
        <f>$D$88</f>
        <v>10.25</v>
      </c>
      <c r="Y25" s="136">
        <v>142.56</v>
      </c>
      <c r="Z25" s="296">
        <f t="shared" si="4"/>
        <v>1461.24</v>
      </c>
      <c r="AA25" s="424">
        <f>$D$93</f>
        <v>0.77003484320557491</v>
      </c>
      <c r="AB25" s="300">
        <f t="shared" si="5"/>
        <v>1125.2057142857143</v>
      </c>
    </row>
    <row r="26" spans="1:28" ht="30" x14ac:dyDescent="0.25">
      <c r="A26" s="431"/>
      <c r="B26" s="111"/>
      <c r="C26" s="133" t="s">
        <v>546</v>
      </c>
      <c r="D26" s="134" t="s">
        <v>25</v>
      </c>
      <c r="E26" s="138" t="s">
        <v>570</v>
      </c>
      <c r="F26" s="134">
        <v>2.02</v>
      </c>
      <c r="G26" s="433" t="s">
        <v>534</v>
      </c>
      <c r="H26" s="301">
        <v>2</v>
      </c>
      <c r="I26" s="150">
        <v>1</v>
      </c>
      <c r="J26" s="134">
        <v>3.25</v>
      </c>
      <c r="K26" s="136">
        <v>39.1</v>
      </c>
      <c r="L26" s="134"/>
      <c r="M26" s="300">
        <f>H26*I26*J26*K26</f>
        <v>254.15</v>
      </c>
      <c r="N26" s="301">
        <v>2</v>
      </c>
      <c r="O26" s="150">
        <v>1</v>
      </c>
      <c r="P26" s="135">
        <f>$D$70</f>
        <v>21.25</v>
      </c>
      <c r="Q26" s="136">
        <v>39.1</v>
      </c>
      <c r="R26" s="134"/>
      <c r="S26" s="300">
        <f>N26*O26*P26*Q26</f>
        <v>1661.75</v>
      </c>
      <c r="T26" s="423">
        <f t="shared" si="6"/>
        <v>0.83193277310924363</v>
      </c>
      <c r="U26" s="300">
        <f t="shared" si="7"/>
        <v>1382.4642857142856</v>
      </c>
      <c r="V26" s="301">
        <v>2</v>
      </c>
      <c r="W26" s="150">
        <v>1</v>
      </c>
      <c r="X26" s="135">
        <f>$D$88</f>
        <v>10.25</v>
      </c>
      <c r="Y26" s="136">
        <v>39.1</v>
      </c>
      <c r="Z26" s="296">
        <f t="shared" si="4"/>
        <v>801.55000000000007</v>
      </c>
      <c r="AA26" s="424">
        <f>$D$93</f>
        <v>0.77003484320557491</v>
      </c>
      <c r="AB26" s="300">
        <f t="shared" si="5"/>
        <v>617.22142857142865</v>
      </c>
    </row>
    <row r="27" spans="1:28" ht="30" x14ac:dyDescent="0.25">
      <c r="A27" s="431"/>
      <c r="B27" s="111"/>
      <c r="C27" s="133" t="s">
        <v>546</v>
      </c>
      <c r="D27" s="134" t="s">
        <v>25</v>
      </c>
      <c r="E27" s="138" t="s">
        <v>547</v>
      </c>
      <c r="F27" s="134">
        <v>2.0299999999999998</v>
      </c>
      <c r="G27" s="433" t="s">
        <v>534</v>
      </c>
      <c r="H27" s="301"/>
      <c r="I27" s="150"/>
      <c r="J27" s="134"/>
      <c r="K27" s="136">
        <v>928.8</v>
      </c>
      <c r="L27" s="134"/>
      <c r="M27" s="300">
        <f t="shared" ref="M27:M37" si="8">H27*I27*J27*K27</f>
        <v>0</v>
      </c>
      <c r="N27" s="301"/>
      <c r="O27" s="150"/>
      <c r="P27" s="135"/>
      <c r="Q27" s="136">
        <v>928.8</v>
      </c>
      <c r="R27" s="134"/>
      <c r="S27" s="300">
        <f t="shared" si="2"/>
        <v>0</v>
      </c>
      <c r="T27" s="423">
        <f t="shared" si="6"/>
        <v>0.83193277310924363</v>
      </c>
      <c r="U27" s="300">
        <f t="shared" si="7"/>
        <v>0</v>
      </c>
      <c r="V27" s="301"/>
      <c r="W27" s="150"/>
      <c r="X27" s="134"/>
      <c r="Y27" s="136">
        <v>928.8</v>
      </c>
      <c r="Z27" s="296">
        <f t="shared" si="4"/>
        <v>0</v>
      </c>
      <c r="AA27" s="424"/>
      <c r="AB27" s="300">
        <f t="shared" si="5"/>
        <v>0</v>
      </c>
    </row>
    <row r="28" spans="1:28" ht="30" x14ac:dyDescent="0.25">
      <c r="A28" s="431"/>
      <c r="B28" s="111"/>
      <c r="C28" s="133" t="s">
        <v>546</v>
      </c>
      <c r="D28" s="134" t="s">
        <v>25</v>
      </c>
      <c r="E28" s="138" t="s">
        <v>548</v>
      </c>
      <c r="F28" s="134">
        <v>2.04</v>
      </c>
      <c r="G28" s="433" t="s">
        <v>534</v>
      </c>
      <c r="H28" s="301">
        <v>1</v>
      </c>
      <c r="I28" s="150">
        <v>1</v>
      </c>
      <c r="J28" s="134">
        <v>3.25</v>
      </c>
      <c r="K28" s="136">
        <v>928.8</v>
      </c>
      <c r="L28" s="134"/>
      <c r="M28" s="300">
        <f t="shared" si="8"/>
        <v>3018.6</v>
      </c>
      <c r="N28" s="301">
        <v>1</v>
      </c>
      <c r="O28" s="150">
        <v>1</v>
      </c>
      <c r="P28" s="135">
        <f>$D$70</f>
        <v>21.25</v>
      </c>
      <c r="Q28" s="136">
        <v>928.8</v>
      </c>
      <c r="R28" s="134"/>
      <c r="S28" s="300">
        <f t="shared" si="2"/>
        <v>19737</v>
      </c>
      <c r="T28" s="423">
        <f t="shared" si="6"/>
        <v>0.83193277310924363</v>
      </c>
      <c r="U28" s="300">
        <f t="shared" si="7"/>
        <v>16419.857142857141</v>
      </c>
      <c r="V28" s="301">
        <v>1</v>
      </c>
      <c r="W28" s="150">
        <v>1</v>
      </c>
      <c r="X28" s="135">
        <f>$D$88</f>
        <v>10.25</v>
      </c>
      <c r="Y28" s="136">
        <v>928.8</v>
      </c>
      <c r="Z28" s="296">
        <f t="shared" si="4"/>
        <v>9520.1999999999989</v>
      </c>
      <c r="AA28" s="424">
        <f>$D$93</f>
        <v>0.77003484320557491</v>
      </c>
      <c r="AB28" s="300">
        <f t="shared" si="5"/>
        <v>7330.8857142857132</v>
      </c>
    </row>
    <row r="29" spans="1:28" ht="30" x14ac:dyDescent="0.25">
      <c r="A29" s="431"/>
      <c r="B29" s="111"/>
      <c r="C29" s="133" t="s">
        <v>546</v>
      </c>
      <c r="D29" s="134" t="s">
        <v>25</v>
      </c>
      <c r="E29" s="138" t="s">
        <v>569</v>
      </c>
      <c r="F29" s="134">
        <v>2.0499999999999998</v>
      </c>
      <c r="G29" s="433" t="s">
        <v>534</v>
      </c>
      <c r="H29" s="301"/>
      <c r="I29" s="150"/>
      <c r="J29" s="134"/>
      <c r="K29" s="136">
        <v>129.6</v>
      </c>
      <c r="L29" s="134"/>
      <c r="M29" s="300">
        <f t="shared" si="8"/>
        <v>0</v>
      </c>
      <c r="N29" s="301"/>
      <c r="O29" s="150"/>
      <c r="P29" s="135"/>
      <c r="Q29" s="136">
        <v>129.6</v>
      </c>
      <c r="R29" s="134"/>
      <c r="S29" s="300">
        <f t="shared" si="2"/>
        <v>0</v>
      </c>
      <c r="T29" s="423">
        <f t="shared" si="6"/>
        <v>0.83193277310924363</v>
      </c>
      <c r="U29" s="300">
        <f t="shared" si="7"/>
        <v>0</v>
      </c>
      <c r="V29" s="301"/>
      <c r="W29" s="150"/>
      <c r="X29" s="134"/>
      <c r="Y29" s="136">
        <v>129.6</v>
      </c>
      <c r="Z29" s="296">
        <f t="shared" si="4"/>
        <v>0</v>
      </c>
      <c r="AA29" s="424"/>
      <c r="AB29" s="300">
        <f t="shared" si="5"/>
        <v>0</v>
      </c>
    </row>
    <row r="30" spans="1:28" ht="30" x14ac:dyDescent="0.25">
      <c r="A30" s="431"/>
      <c r="B30" s="111"/>
      <c r="C30" s="133" t="s">
        <v>546</v>
      </c>
      <c r="D30" s="134" t="s">
        <v>25</v>
      </c>
      <c r="E30" s="138" t="s">
        <v>549</v>
      </c>
      <c r="F30" s="134">
        <v>2.06</v>
      </c>
      <c r="G30" s="433" t="s">
        <v>534</v>
      </c>
      <c r="H30" s="301">
        <v>6</v>
      </c>
      <c r="I30" s="150">
        <v>1</v>
      </c>
      <c r="J30" s="134">
        <v>3.25</v>
      </c>
      <c r="K30" s="136">
        <v>86.4</v>
      </c>
      <c r="L30" s="134"/>
      <c r="M30" s="300">
        <f t="shared" si="8"/>
        <v>1684.8000000000002</v>
      </c>
      <c r="N30" s="301">
        <v>6</v>
      </c>
      <c r="O30" s="150">
        <v>1</v>
      </c>
      <c r="P30" s="135">
        <f t="shared" ref="P30:P38" si="9">$D$70</f>
        <v>21.25</v>
      </c>
      <c r="Q30" s="136">
        <v>86.4</v>
      </c>
      <c r="R30" s="134"/>
      <c r="S30" s="300">
        <f t="shared" si="2"/>
        <v>11016</v>
      </c>
      <c r="T30" s="423">
        <f t="shared" si="6"/>
        <v>0.83193277310924363</v>
      </c>
      <c r="U30" s="300">
        <f t="shared" si="7"/>
        <v>9164.5714285714275</v>
      </c>
      <c r="V30" s="301">
        <v>6</v>
      </c>
      <c r="W30" s="150">
        <v>1</v>
      </c>
      <c r="X30" s="135">
        <f t="shared" ref="X30:X38" si="10">$D$88</f>
        <v>10.25</v>
      </c>
      <c r="Y30" s="136">
        <v>86.4</v>
      </c>
      <c r="Z30" s="296">
        <f t="shared" si="4"/>
        <v>5313.6</v>
      </c>
      <c r="AA30" s="424">
        <f t="shared" ref="AA30:AA38" si="11">$D$93</f>
        <v>0.77003484320557491</v>
      </c>
      <c r="AB30" s="300">
        <f t="shared" si="5"/>
        <v>4091.6571428571433</v>
      </c>
    </row>
    <row r="31" spans="1:28" ht="30" x14ac:dyDescent="0.25">
      <c r="A31" s="431"/>
      <c r="B31" s="111"/>
      <c r="C31" s="133" t="s">
        <v>546</v>
      </c>
      <c r="D31" s="134" t="s">
        <v>25</v>
      </c>
      <c r="E31" s="138" t="s">
        <v>550</v>
      </c>
      <c r="F31" s="134">
        <v>2.0699999999999998</v>
      </c>
      <c r="G31" s="433" t="s">
        <v>534</v>
      </c>
      <c r="H31" s="301">
        <v>1</v>
      </c>
      <c r="I31" s="150">
        <v>1</v>
      </c>
      <c r="J31" s="134">
        <v>3.25</v>
      </c>
      <c r="K31" s="136">
        <v>250</v>
      </c>
      <c r="L31" s="134"/>
      <c r="M31" s="300">
        <f t="shared" si="8"/>
        <v>812.5</v>
      </c>
      <c r="N31" s="301">
        <v>1</v>
      </c>
      <c r="O31" s="150">
        <v>1</v>
      </c>
      <c r="P31" s="135">
        <f t="shared" si="9"/>
        <v>21.25</v>
      </c>
      <c r="Q31" s="136">
        <v>250</v>
      </c>
      <c r="R31" s="134"/>
      <c r="S31" s="300">
        <f t="shared" si="2"/>
        <v>5312.5</v>
      </c>
      <c r="T31" s="423">
        <f t="shared" si="6"/>
        <v>0.83193277310924363</v>
      </c>
      <c r="U31" s="300">
        <f t="shared" si="7"/>
        <v>4419.6428571428569</v>
      </c>
      <c r="V31" s="301">
        <v>1</v>
      </c>
      <c r="W31" s="150">
        <v>1</v>
      </c>
      <c r="X31" s="135">
        <f t="shared" si="10"/>
        <v>10.25</v>
      </c>
      <c r="Y31" s="136">
        <v>250</v>
      </c>
      <c r="Z31" s="296">
        <f t="shared" si="4"/>
        <v>2562.5</v>
      </c>
      <c r="AA31" s="424">
        <f t="shared" si="11"/>
        <v>0.77003484320557491</v>
      </c>
      <c r="AB31" s="300">
        <f t="shared" si="5"/>
        <v>1973.2142857142858</v>
      </c>
    </row>
    <row r="32" spans="1:28" ht="30" x14ac:dyDescent="0.25">
      <c r="A32" s="431"/>
      <c r="B32" s="111"/>
      <c r="C32" s="133" t="s">
        <v>546</v>
      </c>
      <c r="D32" s="134" t="s">
        <v>25</v>
      </c>
      <c r="E32" s="137" t="s">
        <v>572</v>
      </c>
      <c r="F32" s="134">
        <v>2.08</v>
      </c>
      <c r="G32" s="433" t="s">
        <v>534</v>
      </c>
      <c r="H32" s="301">
        <v>23</v>
      </c>
      <c r="I32" s="150">
        <v>1</v>
      </c>
      <c r="J32" s="134">
        <v>3.25</v>
      </c>
      <c r="K32" s="136">
        <v>129.6</v>
      </c>
      <c r="L32" s="134"/>
      <c r="M32" s="300">
        <f t="shared" si="8"/>
        <v>9687.6</v>
      </c>
      <c r="N32" s="301">
        <v>23</v>
      </c>
      <c r="O32" s="150">
        <v>1</v>
      </c>
      <c r="P32" s="135">
        <f t="shared" si="9"/>
        <v>21.25</v>
      </c>
      <c r="Q32" s="136">
        <v>129.6</v>
      </c>
      <c r="R32" s="134"/>
      <c r="S32" s="300">
        <f t="shared" si="2"/>
        <v>63342</v>
      </c>
      <c r="T32" s="423">
        <f t="shared" si="6"/>
        <v>0.83193277310924363</v>
      </c>
      <c r="U32" s="300">
        <f t="shared" si="7"/>
        <v>52696.28571428571</v>
      </c>
      <c r="V32" s="301">
        <v>23</v>
      </c>
      <c r="W32" s="150">
        <v>1</v>
      </c>
      <c r="X32" s="135">
        <f t="shared" si="10"/>
        <v>10.25</v>
      </c>
      <c r="Y32" s="136">
        <v>129.6</v>
      </c>
      <c r="Z32" s="296">
        <f t="shared" si="4"/>
        <v>30553.199999999997</v>
      </c>
      <c r="AA32" s="424">
        <f t="shared" si="11"/>
        <v>0.77003484320557491</v>
      </c>
      <c r="AB32" s="300">
        <f t="shared" si="5"/>
        <v>23527.028571428571</v>
      </c>
    </row>
    <row r="33" spans="1:28" ht="30" x14ac:dyDescent="0.25">
      <c r="A33" s="431"/>
      <c r="B33" s="111"/>
      <c r="C33" s="133" t="s">
        <v>546</v>
      </c>
      <c r="D33" s="134" t="s">
        <v>25</v>
      </c>
      <c r="E33" s="137" t="s">
        <v>551</v>
      </c>
      <c r="F33" s="134">
        <v>2.09</v>
      </c>
      <c r="G33" s="433" t="s">
        <v>534</v>
      </c>
      <c r="H33" s="301">
        <v>1</v>
      </c>
      <c r="I33" s="150">
        <v>1</v>
      </c>
      <c r="J33" s="134">
        <v>3.25</v>
      </c>
      <c r="K33" s="136">
        <v>90</v>
      </c>
      <c r="L33" s="134"/>
      <c r="M33" s="300">
        <f t="shared" si="8"/>
        <v>292.5</v>
      </c>
      <c r="N33" s="301">
        <v>1</v>
      </c>
      <c r="O33" s="150">
        <v>1</v>
      </c>
      <c r="P33" s="135">
        <f t="shared" si="9"/>
        <v>21.25</v>
      </c>
      <c r="Q33" s="136">
        <v>90</v>
      </c>
      <c r="R33" s="134"/>
      <c r="S33" s="300">
        <f t="shared" si="2"/>
        <v>1912.5</v>
      </c>
      <c r="T33" s="423">
        <f t="shared" si="6"/>
        <v>0.83193277310924363</v>
      </c>
      <c r="U33" s="300">
        <f t="shared" si="7"/>
        <v>1591.0714285714284</v>
      </c>
      <c r="V33" s="301">
        <v>1</v>
      </c>
      <c r="W33" s="150">
        <v>1</v>
      </c>
      <c r="X33" s="135">
        <f t="shared" si="10"/>
        <v>10.25</v>
      </c>
      <c r="Y33" s="136">
        <v>90</v>
      </c>
      <c r="Z33" s="296">
        <f t="shared" si="4"/>
        <v>922.5</v>
      </c>
      <c r="AA33" s="424">
        <f t="shared" si="11"/>
        <v>0.77003484320557491</v>
      </c>
      <c r="AB33" s="300">
        <f t="shared" si="5"/>
        <v>710.35714285714289</v>
      </c>
    </row>
    <row r="34" spans="1:28" ht="30" x14ac:dyDescent="0.25">
      <c r="A34" s="431"/>
      <c r="B34" s="111"/>
      <c r="C34" s="133" t="s">
        <v>546</v>
      </c>
      <c r="D34" s="134" t="s">
        <v>25</v>
      </c>
      <c r="E34" s="138" t="s">
        <v>552</v>
      </c>
      <c r="F34" s="134">
        <v>2.1</v>
      </c>
      <c r="G34" s="433" t="s">
        <v>534</v>
      </c>
      <c r="H34" s="301">
        <v>1</v>
      </c>
      <c r="I34" s="150">
        <v>1</v>
      </c>
      <c r="J34" s="134">
        <v>3.25</v>
      </c>
      <c r="K34" s="136">
        <v>80</v>
      </c>
      <c r="L34" s="134"/>
      <c r="M34" s="300">
        <f t="shared" si="8"/>
        <v>260</v>
      </c>
      <c r="N34" s="301">
        <v>1</v>
      </c>
      <c r="O34" s="150">
        <v>1</v>
      </c>
      <c r="P34" s="135">
        <f t="shared" si="9"/>
        <v>21.25</v>
      </c>
      <c r="Q34" s="136">
        <v>80</v>
      </c>
      <c r="R34" s="134"/>
      <c r="S34" s="300">
        <f t="shared" si="2"/>
        <v>1700</v>
      </c>
      <c r="T34" s="423">
        <f t="shared" si="6"/>
        <v>0.83193277310924363</v>
      </c>
      <c r="U34" s="300">
        <f t="shared" si="7"/>
        <v>1414.2857142857142</v>
      </c>
      <c r="V34" s="301">
        <v>1</v>
      </c>
      <c r="W34" s="150">
        <v>1</v>
      </c>
      <c r="X34" s="135">
        <f t="shared" si="10"/>
        <v>10.25</v>
      </c>
      <c r="Y34" s="136">
        <v>80</v>
      </c>
      <c r="Z34" s="296">
        <f t="shared" si="4"/>
        <v>820</v>
      </c>
      <c r="AA34" s="424">
        <f t="shared" si="11"/>
        <v>0.77003484320557491</v>
      </c>
      <c r="AB34" s="300">
        <f t="shared" si="5"/>
        <v>631.42857142857144</v>
      </c>
    </row>
    <row r="35" spans="1:28" ht="30" x14ac:dyDescent="0.25">
      <c r="A35" s="431"/>
      <c r="B35" s="111"/>
      <c r="C35" s="133" t="s">
        <v>546</v>
      </c>
      <c r="D35" s="134" t="s">
        <v>25</v>
      </c>
      <c r="E35" s="138" t="s">
        <v>553</v>
      </c>
      <c r="F35" s="134">
        <v>2.11</v>
      </c>
      <c r="G35" s="433" t="s">
        <v>534</v>
      </c>
      <c r="H35" s="301">
        <v>1</v>
      </c>
      <c r="I35" s="150">
        <v>1</v>
      </c>
      <c r="J35" s="134">
        <v>3.25</v>
      </c>
      <c r="K35" s="136">
        <v>200</v>
      </c>
      <c r="L35" s="134"/>
      <c r="M35" s="300">
        <f t="shared" si="8"/>
        <v>650</v>
      </c>
      <c r="N35" s="301">
        <v>1</v>
      </c>
      <c r="O35" s="150">
        <v>1</v>
      </c>
      <c r="P35" s="135">
        <f t="shared" si="9"/>
        <v>21.25</v>
      </c>
      <c r="Q35" s="136">
        <v>200</v>
      </c>
      <c r="R35" s="134"/>
      <c r="S35" s="300">
        <f t="shared" si="2"/>
        <v>4250</v>
      </c>
      <c r="T35" s="423">
        <f t="shared" si="6"/>
        <v>0.83193277310924363</v>
      </c>
      <c r="U35" s="300">
        <f t="shared" si="7"/>
        <v>3535.7142857142853</v>
      </c>
      <c r="V35" s="301">
        <v>1</v>
      </c>
      <c r="W35" s="150">
        <v>1</v>
      </c>
      <c r="X35" s="135">
        <f t="shared" si="10"/>
        <v>10.25</v>
      </c>
      <c r="Y35" s="136">
        <v>200</v>
      </c>
      <c r="Z35" s="296">
        <f t="shared" si="4"/>
        <v>2050</v>
      </c>
      <c r="AA35" s="424">
        <f t="shared" si="11"/>
        <v>0.77003484320557491</v>
      </c>
      <c r="AB35" s="300">
        <f t="shared" si="5"/>
        <v>1578.5714285714287</v>
      </c>
    </row>
    <row r="36" spans="1:28" ht="30" x14ac:dyDescent="0.25">
      <c r="A36" s="431"/>
      <c r="B36" s="111"/>
      <c r="C36" s="133" t="s">
        <v>546</v>
      </c>
      <c r="D36" s="134" t="s">
        <v>25</v>
      </c>
      <c r="E36" s="137" t="s">
        <v>568</v>
      </c>
      <c r="F36" s="134">
        <v>2.12</v>
      </c>
      <c r="G36" s="433" t="s">
        <v>534</v>
      </c>
      <c r="H36" s="301">
        <v>1</v>
      </c>
      <c r="I36" s="150">
        <v>1</v>
      </c>
      <c r="J36" s="134">
        <v>3.25</v>
      </c>
      <c r="K36" s="136">
        <v>300</v>
      </c>
      <c r="L36" s="134"/>
      <c r="M36" s="300">
        <f t="shared" si="8"/>
        <v>975</v>
      </c>
      <c r="N36" s="301">
        <v>1</v>
      </c>
      <c r="O36" s="150">
        <v>1</v>
      </c>
      <c r="P36" s="135">
        <f t="shared" si="9"/>
        <v>21.25</v>
      </c>
      <c r="Q36" s="136">
        <v>300</v>
      </c>
      <c r="R36" s="134"/>
      <c r="S36" s="300">
        <f t="shared" si="2"/>
        <v>6375</v>
      </c>
      <c r="T36" s="423">
        <f t="shared" si="6"/>
        <v>0.83193277310924363</v>
      </c>
      <c r="U36" s="300">
        <f t="shared" si="7"/>
        <v>5303.5714285714284</v>
      </c>
      <c r="V36" s="301">
        <v>1</v>
      </c>
      <c r="W36" s="150">
        <v>1</v>
      </c>
      <c r="X36" s="135">
        <f t="shared" si="10"/>
        <v>10.25</v>
      </c>
      <c r="Y36" s="136">
        <v>300</v>
      </c>
      <c r="Z36" s="296">
        <f t="shared" si="4"/>
        <v>3075</v>
      </c>
      <c r="AA36" s="424">
        <f t="shared" si="11"/>
        <v>0.77003484320557491</v>
      </c>
      <c r="AB36" s="300">
        <f t="shared" si="5"/>
        <v>2367.8571428571427</v>
      </c>
    </row>
    <row r="37" spans="1:28" ht="30" x14ac:dyDescent="0.25">
      <c r="A37" s="431"/>
      <c r="B37" s="111"/>
      <c r="C37" s="133" t="s">
        <v>546</v>
      </c>
      <c r="D37" s="134" t="s">
        <v>25</v>
      </c>
      <c r="E37" s="137" t="s">
        <v>554</v>
      </c>
      <c r="F37" s="134">
        <v>2.13</v>
      </c>
      <c r="G37" s="433" t="s">
        <v>534</v>
      </c>
      <c r="H37" s="301">
        <v>1</v>
      </c>
      <c r="I37" s="150">
        <v>1</v>
      </c>
      <c r="J37" s="134">
        <v>3.25</v>
      </c>
      <c r="K37" s="136">
        <v>301</v>
      </c>
      <c r="L37" s="134"/>
      <c r="M37" s="300">
        <f t="shared" si="8"/>
        <v>978.25</v>
      </c>
      <c r="N37" s="301">
        <v>1</v>
      </c>
      <c r="O37" s="150">
        <v>1</v>
      </c>
      <c r="P37" s="135">
        <f t="shared" si="9"/>
        <v>21.25</v>
      </c>
      <c r="Q37" s="136">
        <v>301</v>
      </c>
      <c r="R37" s="134"/>
      <c r="S37" s="300">
        <f t="shared" si="2"/>
        <v>6396.25</v>
      </c>
      <c r="T37" s="423">
        <f t="shared" si="6"/>
        <v>0.83193277310924363</v>
      </c>
      <c r="U37" s="300">
        <f t="shared" si="7"/>
        <v>5321.25</v>
      </c>
      <c r="V37" s="301">
        <v>1</v>
      </c>
      <c r="W37" s="150">
        <v>1</v>
      </c>
      <c r="X37" s="135">
        <f t="shared" si="10"/>
        <v>10.25</v>
      </c>
      <c r="Y37" s="136">
        <v>301</v>
      </c>
      <c r="Z37" s="296">
        <f t="shared" si="4"/>
        <v>3085.25</v>
      </c>
      <c r="AA37" s="424">
        <f t="shared" si="11"/>
        <v>0.77003484320557491</v>
      </c>
      <c r="AB37" s="300">
        <f t="shared" si="5"/>
        <v>2375.75</v>
      </c>
    </row>
    <row r="38" spans="1:28" ht="30" x14ac:dyDescent="0.25">
      <c r="A38" s="431"/>
      <c r="B38" s="111"/>
      <c r="C38" s="133" t="s">
        <v>546</v>
      </c>
      <c r="D38" s="134" t="s">
        <v>25</v>
      </c>
      <c r="E38" s="138" t="s">
        <v>555</v>
      </c>
      <c r="F38" s="134">
        <v>2.14</v>
      </c>
      <c r="G38" s="433" t="s">
        <v>534</v>
      </c>
      <c r="H38" s="301">
        <v>1</v>
      </c>
      <c r="I38" s="150">
        <v>1</v>
      </c>
      <c r="J38" s="134">
        <v>3.25</v>
      </c>
      <c r="K38" s="136">
        <v>129</v>
      </c>
      <c r="L38" s="134"/>
      <c r="M38" s="300">
        <f>H38*I38*J38*K38</f>
        <v>419.25</v>
      </c>
      <c r="N38" s="301">
        <v>1</v>
      </c>
      <c r="O38" s="150">
        <v>1</v>
      </c>
      <c r="P38" s="135">
        <f t="shared" si="9"/>
        <v>21.25</v>
      </c>
      <c r="Q38" s="136">
        <v>129</v>
      </c>
      <c r="R38" s="134"/>
      <c r="S38" s="300">
        <f>N38*O38*P38*Q38</f>
        <v>2741.25</v>
      </c>
      <c r="T38" s="423">
        <f t="shared" si="6"/>
        <v>0.83193277310924363</v>
      </c>
      <c r="U38" s="300">
        <f t="shared" si="7"/>
        <v>2280.5357142857142</v>
      </c>
      <c r="V38" s="301">
        <v>1</v>
      </c>
      <c r="W38" s="150">
        <v>1</v>
      </c>
      <c r="X38" s="135">
        <f t="shared" si="10"/>
        <v>10.25</v>
      </c>
      <c r="Y38" s="136">
        <v>129</v>
      </c>
      <c r="Z38" s="296">
        <f t="shared" si="4"/>
        <v>1322.25</v>
      </c>
      <c r="AA38" s="424">
        <f t="shared" si="11"/>
        <v>0.77003484320557491</v>
      </c>
      <c r="AB38" s="300">
        <f t="shared" si="5"/>
        <v>1018.1785714285714</v>
      </c>
    </row>
    <row r="39" spans="1:28" ht="100.35" customHeight="1" x14ac:dyDescent="0.25">
      <c r="A39" s="431"/>
      <c r="B39" s="111"/>
      <c r="C39" s="139"/>
      <c r="D39" s="134"/>
      <c r="E39" s="138" t="s">
        <v>556</v>
      </c>
      <c r="F39" s="134"/>
      <c r="G39" s="433"/>
      <c r="H39" s="302"/>
      <c r="I39" s="150"/>
      <c r="J39" s="134"/>
      <c r="K39" s="136"/>
      <c r="L39" s="134"/>
      <c r="M39" s="300"/>
      <c r="N39" s="302"/>
      <c r="O39" s="150"/>
      <c r="P39" s="135"/>
      <c r="Q39" s="136"/>
      <c r="R39" s="134"/>
      <c r="S39" s="300"/>
      <c r="T39" s="423"/>
      <c r="U39" s="300"/>
      <c r="V39" s="302"/>
      <c r="W39" s="150"/>
      <c r="X39" s="134"/>
      <c r="Y39" s="136"/>
      <c r="Z39" s="296"/>
      <c r="AA39" s="423"/>
      <c r="AB39" s="300"/>
    </row>
    <row r="40" spans="1:28" x14ac:dyDescent="0.25">
      <c r="A40" s="431"/>
      <c r="B40" s="111"/>
      <c r="C40" s="139" t="s">
        <v>557</v>
      </c>
      <c r="D40" s="134" t="s">
        <v>25</v>
      </c>
      <c r="E40" s="111" t="s">
        <v>573</v>
      </c>
      <c r="F40" s="134"/>
      <c r="G40" s="433"/>
      <c r="H40" s="302">
        <v>2</v>
      </c>
      <c r="I40" s="150">
        <v>1</v>
      </c>
      <c r="J40" s="134">
        <v>3.25</v>
      </c>
      <c r="K40" s="136">
        <v>1760</v>
      </c>
      <c r="L40" s="134"/>
      <c r="M40" s="300">
        <f>H40*I40*J40*K40</f>
        <v>11440</v>
      </c>
      <c r="N40" s="302">
        <v>2</v>
      </c>
      <c r="O40" s="150">
        <v>1</v>
      </c>
      <c r="P40" s="135">
        <f>$D$70</f>
        <v>21.25</v>
      </c>
      <c r="Q40" s="136">
        <v>1760</v>
      </c>
      <c r="R40" s="134"/>
      <c r="S40" s="300">
        <f>N40*O40*P40*Q40</f>
        <v>74800</v>
      </c>
      <c r="T40" s="423">
        <f>$D$75</f>
        <v>0.83193277310924363</v>
      </c>
      <c r="U40" s="300">
        <f t="shared" ref="U40:U49" si="12">S40*T40</f>
        <v>62228.57142857142</v>
      </c>
      <c r="V40" s="302">
        <v>2</v>
      </c>
      <c r="W40" s="150">
        <v>1</v>
      </c>
      <c r="X40" s="135">
        <f>$D$88</f>
        <v>10.25</v>
      </c>
      <c r="Y40" s="136">
        <v>1760</v>
      </c>
      <c r="Z40" s="296">
        <f t="shared" si="4"/>
        <v>36080</v>
      </c>
      <c r="AA40" s="424">
        <f>$D$93</f>
        <v>0.77003484320557491</v>
      </c>
      <c r="AB40" s="300">
        <f t="shared" si="5"/>
        <v>27782.857142857141</v>
      </c>
    </row>
    <row r="41" spans="1:28" x14ac:dyDescent="0.25">
      <c r="A41" s="431"/>
      <c r="B41" s="111"/>
      <c r="C41" s="139" t="s">
        <v>557</v>
      </c>
      <c r="D41" s="134" t="s">
        <v>25</v>
      </c>
      <c r="E41" s="111" t="s">
        <v>558</v>
      </c>
      <c r="F41" s="134"/>
      <c r="G41" s="433"/>
      <c r="H41" s="302">
        <v>1</v>
      </c>
      <c r="I41" s="150">
        <v>1</v>
      </c>
      <c r="J41" s="134">
        <v>1</v>
      </c>
      <c r="K41" s="136">
        <v>6000</v>
      </c>
      <c r="L41" s="134"/>
      <c r="M41" s="300">
        <f t="shared" ref="M41:M47" si="13">H41*I41*J41*K41</f>
        <v>6000</v>
      </c>
      <c r="N41" s="302">
        <v>1</v>
      </c>
      <c r="O41" s="150">
        <v>1</v>
      </c>
      <c r="P41" s="135">
        <v>1</v>
      </c>
      <c r="Q41" s="136">
        <v>6000</v>
      </c>
      <c r="R41" s="134"/>
      <c r="S41" s="300">
        <f t="shared" ref="S41:S48" si="14">N41*O41*P41*Q41</f>
        <v>6000</v>
      </c>
      <c r="T41" s="423">
        <v>0</v>
      </c>
      <c r="U41" s="300">
        <f t="shared" si="12"/>
        <v>0</v>
      </c>
      <c r="V41" s="302">
        <v>1</v>
      </c>
      <c r="W41" s="150">
        <v>1</v>
      </c>
      <c r="X41" s="134">
        <v>1</v>
      </c>
      <c r="Y41" s="136">
        <v>6000</v>
      </c>
      <c r="Z41" s="296">
        <f t="shared" si="4"/>
        <v>6000</v>
      </c>
      <c r="AA41" s="424">
        <v>0</v>
      </c>
      <c r="AB41" s="300">
        <f t="shared" si="5"/>
        <v>0</v>
      </c>
    </row>
    <row r="42" spans="1:28" x14ac:dyDescent="0.25">
      <c r="A42" s="431"/>
      <c r="B42" s="111"/>
      <c r="C42" s="139" t="s">
        <v>557</v>
      </c>
      <c r="D42" s="134" t="s">
        <v>25</v>
      </c>
      <c r="E42" s="111" t="s">
        <v>559</v>
      </c>
      <c r="F42" s="134"/>
      <c r="G42" s="433"/>
      <c r="H42" s="302">
        <v>1</v>
      </c>
      <c r="I42" s="150">
        <v>1</v>
      </c>
      <c r="J42" s="134">
        <v>1</v>
      </c>
      <c r="K42" s="136">
        <v>5720</v>
      </c>
      <c r="L42" s="134"/>
      <c r="M42" s="300">
        <f t="shared" si="13"/>
        <v>5720</v>
      </c>
      <c r="N42" s="302">
        <v>1</v>
      </c>
      <c r="O42" s="150">
        <v>1</v>
      </c>
      <c r="P42" s="135">
        <f>$D$70</f>
        <v>21.25</v>
      </c>
      <c r="Q42" s="136">
        <v>1760</v>
      </c>
      <c r="R42" s="134"/>
      <c r="S42" s="300">
        <f t="shared" si="14"/>
        <v>37400</v>
      </c>
      <c r="T42" s="423">
        <f>$D$75</f>
        <v>0.83193277310924363</v>
      </c>
      <c r="U42" s="300">
        <f t="shared" si="12"/>
        <v>31114.28571428571</v>
      </c>
      <c r="V42" s="302">
        <v>1</v>
      </c>
      <c r="W42" s="150">
        <v>1</v>
      </c>
      <c r="X42" s="134">
        <v>1</v>
      </c>
      <c r="Y42" s="136">
        <v>5720</v>
      </c>
      <c r="Z42" s="296">
        <f t="shared" si="4"/>
        <v>5720</v>
      </c>
      <c r="AA42" s="424">
        <v>0.6</v>
      </c>
      <c r="AB42" s="300">
        <f t="shared" si="5"/>
        <v>3432</v>
      </c>
    </row>
    <row r="43" spans="1:28" x14ac:dyDescent="0.25">
      <c r="A43" s="431"/>
      <c r="B43" s="111"/>
      <c r="C43" s="139" t="s">
        <v>557</v>
      </c>
      <c r="D43" s="134" t="s">
        <v>25</v>
      </c>
      <c r="E43" s="111" t="s">
        <v>560</v>
      </c>
      <c r="F43" s="134"/>
      <c r="G43" s="433"/>
      <c r="H43" s="302">
        <v>1</v>
      </c>
      <c r="I43" s="150">
        <v>1</v>
      </c>
      <c r="J43" s="134">
        <v>1</v>
      </c>
      <c r="K43" s="136">
        <v>425</v>
      </c>
      <c r="L43" s="134"/>
      <c r="M43" s="300">
        <f t="shared" si="13"/>
        <v>425</v>
      </c>
      <c r="N43" s="302">
        <v>1</v>
      </c>
      <c r="O43" s="150">
        <v>1</v>
      </c>
      <c r="P43" s="135">
        <v>1</v>
      </c>
      <c r="Q43" s="136">
        <v>425</v>
      </c>
      <c r="R43" s="134"/>
      <c r="S43" s="300">
        <f t="shared" si="14"/>
        <v>425</v>
      </c>
      <c r="T43" s="423">
        <v>1</v>
      </c>
      <c r="U43" s="300">
        <f t="shared" si="12"/>
        <v>425</v>
      </c>
      <c r="V43" s="302">
        <v>1</v>
      </c>
      <c r="W43" s="150">
        <v>1</v>
      </c>
      <c r="X43" s="134">
        <v>1</v>
      </c>
      <c r="Y43" s="136">
        <v>425</v>
      </c>
      <c r="Z43" s="296">
        <f t="shared" si="4"/>
        <v>425</v>
      </c>
      <c r="AA43" s="424">
        <v>1</v>
      </c>
      <c r="AB43" s="300">
        <f t="shared" si="5"/>
        <v>425</v>
      </c>
    </row>
    <row r="44" spans="1:28" x14ac:dyDescent="0.25">
      <c r="A44" s="431"/>
      <c r="B44" s="111"/>
      <c r="C44" s="139" t="s">
        <v>557</v>
      </c>
      <c r="D44" s="134" t="s">
        <v>25</v>
      </c>
      <c r="E44" s="111" t="s">
        <v>561</v>
      </c>
      <c r="F44" s="134"/>
      <c r="G44" s="433"/>
      <c r="H44" s="302">
        <v>1</v>
      </c>
      <c r="I44" s="150">
        <v>1</v>
      </c>
      <c r="J44" s="134">
        <v>1</v>
      </c>
      <c r="K44" s="136">
        <v>1000</v>
      </c>
      <c r="L44" s="134"/>
      <c r="M44" s="300">
        <f t="shared" si="13"/>
        <v>1000</v>
      </c>
      <c r="N44" s="302">
        <v>1</v>
      </c>
      <c r="O44" s="150">
        <v>1</v>
      </c>
      <c r="P44" s="135">
        <v>1</v>
      </c>
      <c r="Q44" s="136">
        <v>1000</v>
      </c>
      <c r="R44" s="134"/>
      <c r="S44" s="300">
        <f t="shared" si="14"/>
        <v>1000</v>
      </c>
      <c r="T44" s="423">
        <v>0.8</v>
      </c>
      <c r="U44" s="300">
        <f t="shared" si="12"/>
        <v>800</v>
      </c>
      <c r="V44" s="302">
        <v>1</v>
      </c>
      <c r="W44" s="150">
        <v>1</v>
      </c>
      <c r="X44" s="134">
        <v>1</v>
      </c>
      <c r="Y44" s="136">
        <v>1000</v>
      </c>
      <c r="Z44" s="296">
        <f t="shared" si="4"/>
        <v>1000</v>
      </c>
      <c r="AA44" s="424">
        <v>0.6</v>
      </c>
      <c r="AB44" s="300">
        <f t="shared" si="5"/>
        <v>600</v>
      </c>
    </row>
    <row r="45" spans="1:28" x14ac:dyDescent="0.25">
      <c r="A45" s="431"/>
      <c r="B45" s="111"/>
      <c r="C45" s="139" t="s">
        <v>557</v>
      </c>
      <c r="D45" s="134" t="s">
        <v>25</v>
      </c>
      <c r="E45" s="111" t="s">
        <v>562</v>
      </c>
      <c r="F45" s="134"/>
      <c r="G45" s="433"/>
      <c r="H45" s="302">
        <v>0</v>
      </c>
      <c r="I45" s="150">
        <v>1</v>
      </c>
      <c r="J45" s="134">
        <v>1</v>
      </c>
      <c r="K45" s="136">
        <v>3275.5</v>
      </c>
      <c r="L45" s="134"/>
      <c r="M45" s="300">
        <f t="shared" si="13"/>
        <v>0</v>
      </c>
      <c r="N45" s="302">
        <v>1</v>
      </c>
      <c r="O45" s="150">
        <v>1</v>
      </c>
      <c r="P45" s="135">
        <v>1</v>
      </c>
      <c r="Q45" s="136">
        <v>3275.5</v>
      </c>
      <c r="R45" s="134"/>
      <c r="S45" s="300">
        <f t="shared" si="14"/>
        <v>3275.5</v>
      </c>
      <c r="T45" s="423">
        <v>0.8</v>
      </c>
      <c r="U45" s="300">
        <f t="shared" si="12"/>
        <v>2620.4</v>
      </c>
      <c r="V45" s="302">
        <v>0</v>
      </c>
      <c r="W45" s="150">
        <v>1</v>
      </c>
      <c r="X45" s="134">
        <v>1</v>
      </c>
      <c r="Y45" s="136">
        <v>3275.5</v>
      </c>
      <c r="Z45" s="296">
        <f t="shared" si="4"/>
        <v>0</v>
      </c>
      <c r="AA45" s="424">
        <v>0.8</v>
      </c>
      <c r="AB45" s="300">
        <f t="shared" si="5"/>
        <v>0</v>
      </c>
    </row>
    <row r="46" spans="1:28" x14ac:dyDescent="0.25">
      <c r="A46" s="431"/>
      <c r="B46" s="111"/>
      <c r="C46" s="139" t="s">
        <v>557</v>
      </c>
      <c r="D46" s="134" t="s">
        <v>25</v>
      </c>
      <c r="E46" s="111" t="s">
        <v>563</v>
      </c>
      <c r="F46" s="134"/>
      <c r="G46" s="433"/>
      <c r="H46" s="302">
        <v>1</v>
      </c>
      <c r="I46" s="150">
        <v>1</v>
      </c>
      <c r="J46" s="134">
        <v>1</v>
      </c>
      <c r="K46" s="136">
        <v>3000</v>
      </c>
      <c r="L46" s="134"/>
      <c r="M46" s="300">
        <f t="shared" si="13"/>
        <v>3000</v>
      </c>
      <c r="N46" s="302">
        <v>1</v>
      </c>
      <c r="O46" s="150">
        <v>1</v>
      </c>
      <c r="P46" s="135">
        <v>1</v>
      </c>
      <c r="Q46" s="136">
        <v>3000</v>
      </c>
      <c r="R46" s="134"/>
      <c r="S46" s="300">
        <f t="shared" si="14"/>
        <v>3000</v>
      </c>
      <c r="T46" s="423">
        <v>0.5</v>
      </c>
      <c r="U46" s="300">
        <f t="shared" si="12"/>
        <v>1500</v>
      </c>
      <c r="V46" s="302">
        <v>1</v>
      </c>
      <c r="W46" s="150">
        <v>1</v>
      </c>
      <c r="X46" s="134">
        <v>1</v>
      </c>
      <c r="Y46" s="136">
        <v>3000</v>
      </c>
      <c r="Z46" s="296">
        <f t="shared" si="4"/>
        <v>3000</v>
      </c>
      <c r="AA46" s="424">
        <v>0.5</v>
      </c>
      <c r="AB46" s="300">
        <f t="shared" si="5"/>
        <v>1500</v>
      </c>
    </row>
    <row r="47" spans="1:28" x14ac:dyDescent="0.25">
      <c r="A47" s="431"/>
      <c r="B47" s="111"/>
      <c r="C47" s="139" t="s">
        <v>557</v>
      </c>
      <c r="D47" s="134" t="s">
        <v>25</v>
      </c>
      <c r="E47" s="111" t="s">
        <v>564</v>
      </c>
      <c r="F47" s="134"/>
      <c r="G47" s="433"/>
      <c r="H47" s="302">
        <v>1</v>
      </c>
      <c r="I47" s="150">
        <v>1</v>
      </c>
      <c r="J47" s="134">
        <v>1</v>
      </c>
      <c r="K47" s="136">
        <v>7432.47</v>
      </c>
      <c r="L47" s="134"/>
      <c r="M47" s="300">
        <f t="shared" si="13"/>
        <v>7432.47</v>
      </c>
      <c r="N47" s="302">
        <v>1</v>
      </c>
      <c r="O47" s="150">
        <v>1</v>
      </c>
      <c r="P47" s="135">
        <v>1</v>
      </c>
      <c r="Q47" s="136">
        <v>7432.47</v>
      </c>
      <c r="R47" s="134"/>
      <c r="S47" s="300">
        <f t="shared" si="14"/>
        <v>7432.47</v>
      </c>
      <c r="T47" s="423">
        <v>0.25</v>
      </c>
      <c r="U47" s="300">
        <f t="shared" si="12"/>
        <v>1858.1175000000001</v>
      </c>
      <c r="V47" s="302">
        <v>1</v>
      </c>
      <c r="W47" s="150">
        <v>1</v>
      </c>
      <c r="X47" s="134">
        <v>1</v>
      </c>
      <c r="Y47" s="136">
        <v>7432.47</v>
      </c>
      <c r="Z47" s="296">
        <f t="shared" si="4"/>
        <v>7432.47</v>
      </c>
      <c r="AA47" s="424">
        <v>0.25</v>
      </c>
      <c r="AB47" s="300">
        <f t="shared" si="5"/>
        <v>1858.1175000000001</v>
      </c>
    </row>
    <row r="48" spans="1:28" x14ac:dyDescent="0.25">
      <c r="A48" s="431"/>
      <c r="B48" s="111"/>
      <c r="C48" s="139" t="s">
        <v>557</v>
      </c>
      <c r="D48" s="134" t="s">
        <v>25</v>
      </c>
      <c r="E48" s="111" t="s">
        <v>565</v>
      </c>
      <c r="F48" s="134"/>
      <c r="G48" s="433"/>
      <c r="H48" s="302">
        <v>1</v>
      </c>
      <c r="I48" s="150">
        <v>1</v>
      </c>
      <c r="J48" s="134">
        <v>1</v>
      </c>
      <c r="K48" s="136">
        <v>72716.009999999995</v>
      </c>
      <c r="L48" s="134"/>
      <c r="M48" s="300">
        <f>H48*I48*J48*K48</f>
        <v>72716.009999999995</v>
      </c>
      <c r="N48" s="302">
        <v>1</v>
      </c>
      <c r="O48" s="150">
        <v>1</v>
      </c>
      <c r="P48" s="135">
        <v>1</v>
      </c>
      <c r="Q48" s="136">
        <v>72716.009999999995</v>
      </c>
      <c r="R48" s="134"/>
      <c r="S48" s="300">
        <f t="shared" si="14"/>
        <v>72716.009999999995</v>
      </c>
      <c r="T48" s="423">
        <f>$D$75</f>
        <v>0.83193277310924363</v>
      </c>
      <c r="U48" s="300">
        <f t="shared" si="12"/>
        <v>60494.831848739486</v>
      </c>
      <c r="V48" s="302">
        <v>1</v>
      </c>
      <c r="W48" s="150">
        <v>1</v>
      </c>
      <c r="X48" s="134">
        <v>1</v>
      </c>
      <c r="Y48" s="136">
        <v>72716.009999999995</v>
      </c>
      <c r="Z48" s="296">
        <f t="shared" si="4"/>
        <v>72716.009999999995</v>
      </c>
      <c r="AA48" s="424">
        <v>0.6</v>
      </c>
      <c r="AB48" s="300">
        <f t="shared" si="5"/>
        <v>43629.605999999992</v>
      </c>
    </row>
    <row r="49" spans="1:28" x14ac:dyDescent="0.25">
      <c r="A49" s="431"/>
      <c r="B49" s="111"/>
      <c r="C49" s="139" t="s">
        <v>557</v>
      </c>
      <c r="D49" s="134" t="s">
        <v>25</v>
      </c>
      <c r="E49" s="111" t="s">
        <v>566</v>
      </c>
      <c r="F49" s="134"/>
      <c r="G49" s="433"/>
      <c r="H49" s="302">
        <v>1</v>
      </c>
      <c r="I49" s="150">
        <v>1</v>
      </c>
      <c r="J49" s="134">
        <v>1</v>
      </c>
      <c r="K49" s="136">
        <v>18547.2</v>
      </c>
      <c r="L49" s="134"/>
      <c r="M49" s="300">
        <f>H49*I49*J49*K49</f>
        <v>18547.2</v>
      </c>
      <c r="N49" s="302">
        <v>1</v>
      </c>
      <c r="O49" s="150">
        <v>1</v>
      </c>
      <c r="P49" s="135">
        <v>1</v>
      </c>
      <c r="Q49" s="136">
        <v>18547.2</v>
      </c>
      <c r="R49" s="134"/>
      <c r="S49" s="300">
        <f>N49*O49*P49*Q49</f>
        <v>18547.2</v>
      </c>
      <c r="T49" s="423">
        <f>$D$75</f>
        <v>0.83193277310924363</v>
      </c>
      <c r="U49" s="300">
        <f t="shared" si="12"/>
        <v>15430.023529411765</v>
      </c>
      <c r="V49" s="302">
        <v>1</v>
      </c>
      <c r="W49" s="150">
        <v>1</v>
      </c>
      <c r="X49" s="134">
        <v>1</v>
      </c>
      <c r="Y49" s="136">
        <v>18547.2</v>
      </c>
      <c r="Z49" s="296">
        <f t="shared" si="4"/>
        <v>18547.2</v>
      </c>
      <c r="AA49" s="424">
        <v>0.6</v>
      </c>
      <c r="AB49" s="300">
        <f t="shared" si="5"/>
        <v>11128.32</v>
      </c>
    </row>
    <row r="50" spans="1:28" x14ac:dyDescent="0.25">
      <c r="A50" s="431"/>
      <c r="B50" s="111"/>
      <c r="C50" s="139" t="s">
        <v>557</v>
      </c>
      <c r="D50" s="134" t="s">
        <v>25</v>
      </c>
      <c r="E50" s="111" t="s">
        <v>812</v>
      </c>
      <c r="F50" s="134"/>
      <c r="G50" s="433"/>
      <c r="H50" s="302"/>
      <c r="I50" s="150"/>
      <c r="J50" s="134"/>
      <c r="K50" s="136"/>
      <c r="L50" s="134"/>
      <c r="M50" s="300"/>
      <c r="N50" s="302">
        <v>1</v>
      </c>
      <c r="O50" s="150">
        <v>1</v>
      </c>
      <c r="P50" s="135">
        <v>1</v>
      </c>
      <c r="Q50" s="136">
        <f>645332.03-SUM(S10:S49)</f>
        <v>-136736.33124999993</v>
      </c>
      <c r="R50" s="134"/>
      <c r="S50" s="300">
        <f>N50*O50*P50*Q50</f>
        <v>-136736.33124999993</v>
      </c>
      <c r="T50" s="423">
        <v>1</v>
      </c>
      <c r="U50" s="300">
        <f>S50*T50</f>
        <v>-136736.33124999993</v>
      </c>
      <c r="V50" s="299"/>
      <c r="W50" s="136"/>
      <c r="X50" s="136"/>
      <c r="Y50" s="136"/>
      <c r="Z50" s="296">
        <f t="shared" si="4"/>
        <v>0</v>
      </c>
      <c r="AA50" s="424"/>
      <c r="AB50" s="300">
        <f t="shared" ref="AB50" si="15">Z50*AA50</f>
        <v>0</v>
      </c>
    </row>
    <row r="51" spans="1:28" x14ac:dyDescent="0.25">
      <c r="A51" s="431"/>
      <c r="B51" s="111"/>
      <c r="C51" s="139" t="s">
        <v>557</v>
      </c>
      <c r="D51" s="134" t="s">
        <v>25</v>
      </c>
      <c r="E51" s="111" t="s">
        <v>591</v>
      </c>
      <c r="F51" s="134"/>
      <c r="G51" s="433"/>
      <c r="H51" s="302"/>
      <c r="I51" s="150"/>
      <c r="J51" s="134"/>
      <c r="K51" s="136"/>
      <c r="L51" s="134"/>
      <c r="M51" s="300"/>
      <c r="N51" s="302">
        <v>1</v>
      </c>
      <c r="O51" s="150">
        <v>1</v>
      </c>
      <c r="P51" s="135">
        <v>1</v>
      </c>
      <c r="Q51" s="136">
        <v>5282.45</v>
      </c>
      <c r="R51" s="134"/>
      <c r="S51" s="300">
        <f>N51*O51*P51*Q51</f>
        <v>5282.45</v>
      </c>
      <c r="T51" s="423">
        <v>1</v>
      </c>
      <c r="U51" s="300">
        <f>S51*T51</f>
        <v>5282.45</v>
      </c>
      <c r="V51" s="299"/>
      <c r="W51" s="136"/>
      <c r="X51" s="136"/>
      <c r="Y51" s="136"/>
      <c r="Z51" s="296">
        <f t="shared" si="4"/>
        <v>0</v>
      </c>
      <c r="AA51" s="424"/>
      <c r="AB51" s="300">
        <f t="shared" si="5"/>
        <v>0</v>
      </c>
    </row>
    <row r="52" spans="1:28" x14ac:dyDescent="0.25">
      <c r="A52" s="431"/>
      <c r="B52" s="111"/>
      <c r="C52" s="139" t="s">
        <v>557</v>
      </c>
      <c r="D52" s="134" t="s">
        <v>25</v>
      </c>
      <c r="E52" s="111"/>
      <c r="F52" s="134"/>
      <c r="G52" s="433"/>
      <c r="H52" s="302"/>
      <c r="I52" s="150"/>
      <c r="J52" s="134"/>
      <c r="K52" s="136"/>
      <c r="L52" s="134"/>
      <c r="M52" s="300"/>
      <c r="N52" s="302"/>
      <c r="O52" s="150"/>
      <c r="P52" s="135"/>
      <c r="Q52" s="136"/>
      <c r="R52" s="134"/>
      <c r="S52" s="300"/>
      <c r="T52" s="423"/>
      <c r="U52" s="300"/>
      <c r="V52" s="299"/>
      <c r="W52" s="136"/>
      <c r="X52" s="136"/>
      <c r="Y52" s="136"/>
      <c r="Z52" s="296"/>
      <c r="AA52" s="423"/>
      <c r="AB52" s="300"/>
    </row>
    <row r="53" spans="1:28" x14ac:dyDescent="0.25">
      <c r="A53" s="431"/>
      <c r="B53" s="111"/>
      <c r="C53" s="139" t="s">
        <v>557</v>
      </c>
      <c r="D53" s="134" t="s">
        <v>25</v>
      </c>
      <c r="E53" s="111" t="s">
        <v>817</v>
      </c>
      <c r="F53" s="134"/>
      <c r="G53" s="433"/>
      <c r="H53" s="302"/>
      <c r="I53" s="150"/>
      <c r="J53" s="134"/>
      <c r="K53" s="136"/>
      <c r="L53" s="134"/>
      <c r="M53" s="300"/>
      <c r="N53" s="302">
        <v>1</v>
      </c>
      <c r="O53" s="150">
        <v>1</v>
      </c>
      <c r="P53" s="135">
        <v>1</v>
      </c>
      <c r="Q53" s="136">
        <v>4213.4399999999996</v>
      </c>
      <c r="R53" s="134"/>
      <c r="S53" s="300">
        <f>N53*O53*P53*Q53</f>
        <v>4213.4399999999996</v>
      </c>
      <c r="T53" s="423">
        <v>1</v>
      </c>
      <c r="U53" s="300">
        <f>S53*T53</f>
        <v>4213.4399999999996</v>
      </c>
      <c r="V53" s="299"/>
      <c r="W53" s="136"/>
      <c r="X53" s="136"/>
      <c r="Y53" s="136"/>
      <c r="Z53" s="296">
        <f t="shared" si="4"/>
        <v>0</v>
      </c>
      <c r="AA53" s="424"/>
      <c r="AB53" s="300">
        <f t="shared" ref="AB53:AB54" si="16">Z53*AA53</f>
        <v>0</v>
      </c>
    </row>
    <row r="54" spans="1:28" s="586" customFormat="1" x14ac:dyDescent="0.25">
      <c r="A54" s="431"/>
      <c r="B54" s="111"/>
      <c r="C54" s="139" t="s">
        <v>557</v>
      </c>
      <c r="D54" s="134" t="s">
        <v>25</v>
      </c>
      <c r="E54" s="111" t="s">
        <v>818</v>
      </c>
      <c r="F54" s="134"/>
      <c r="G54" s="433"/>
      <c r="H54" s="302"/>
      <c r="I54" s="150"/>
      <c r="J54" s="134"/>
      <c r="K54" s="136"/>
      <c r="L54" s="134"/>
      <c r="M54" s="300"/>
      <c r="N54" s="302">
        <v>1</v>
      </c>
      <c r="O54" s="150">
        <v>1</v>
      </c>
      <c r="P54" s="135">
        <v>1</v>
      </c>
      <c r="Q54" s="136">
        <v>4788</v>
      </c>
      <c r="R54" s="134"/>
      <c r="S54" s="300">
        <f>N54*O54*P54*Q54</f>
        <v>4788</v>
      </c>
      <c r="T54" s="423">
        <v>1</v>
      </c>
      <c r="U54" s="300">
        <f>S54*T54</f>
        <v>4788</v>
      </c>
      <c r="V54" s="299"/>
      <c r="W54" s="136"/>
      <c r="X54" s="136"/>
      <c r="Y54" s="136"/>
      <c r="Z54" s="296">
        <f t="shared" si="4"/>
        <v>0</v>
      </c>
      <c r="AA54" s="424"/>
      <c r="AB54" s="300">
        <f t="shared" si="16"/>
        <v>0</v>
      </c>
    </row>
    <row r="55" spans="1:28" s="586" customFormat="1" x14ac:dyDescent="0.25">
      <c r="A55" s="431"/>
      <c r="B55" s="111"/>
      <c r="C55" s="139" t="s">
        <v>557</v>
      </c>
      <c r="D55" s="134" t="s">
        <v>25</v>
      </c>
      <c r="E55" s="111"/>
      <c r="F55" s="134"/>
      <c r="G55" s="433"/>
      <c r="H55" s="302"/>
      <c r="I55" s="150"/>
      <c r="J55" s="134"/>
      <c r="K55" s="136"/>
      <c r="L55" s="134"/>
      <c r="M55" s="300"/>
      <c r="N55" s="302"/>
      <c r="O55" s="150"/>
      <c r="P55" s="135"/>
      <c r="Q55" s="136"/>
      <c r="R55" s="134"/>
      <c r="S55" s="300"/>
      <c r="T55" s="423"/>
      <c r="U55" s="300"/>
      <c r="V55" s="299"/>
      <c r="W55" s="136"/>
      <c r="X55" s="136"/>
      <c r="Y55" s="136"/>
      <c r="Z55" s="296"/>
      <c r="AA55" s="423"/>
      <c r="AB55" s="300"/>
    </row>
    <row r="56" spans="1:28" x14ac:dyDescent="0.25">
      <c r="A56" s="431"/>
      <c r="B56" s="111"/>
      <c r="C56" s="139" t="s">
        <v>557</v>
      </c>
      <c r="D56" s="134" t="s">
        <v>25</v>
      </c>
      <c r="E56" s="111"/>
      <c r="F56" s="134"/>
      <c r="G56" s="433"/>
      <c r="H56" s="302"/>
      <c r="I56" s="150"/>
      <c r="J56" s="134"/>
      <c r="K56" s="136"/>
      <c r="L56" s="134"/>
      <c r="M56" s="300"/>
      <c r="N56" s="302"/>
      <c r="O56" s="150"/>
      <c r="P56" s="135"/>
      <c r="Q56" s="136"/>
      <c r="R56" s="134"/>
      <c r="S56" s="300"/>
      <c r="T56" s="423"/>
      <c r="U56" s="300"/>
      <c r="V56" s="299"/>
      <c r="W56" s="136"/>
      <c r="X56" s="136"/>
      <c r="Y56" s="136"/>
      <c r="Z56" s="296"/>
      <c r="AA56" s="423"/>
      <c r="AB56" s="300"/>
    </row>
    <row r="57" spans="1:28" ht="15.75" thickBot="1" x14ac:dyDescent="0.3">
      <c r="A57" s="434"/>
      <c r="B57" s="435"/>
      <c r="C57" s="436" t="s">
        <v>557</v>
      </c>
      <c r="D57" s="430" t="s">
        <v>25</v>
      </c>
      <c r="E57" s="435"/>
      <c r="F57" s="430"/>
      <c r="G57" s="437"/>
      <c r="H57" s="427"/>
      <c r="I57" s="428"/>
      <c r="J57" s="430"/>
      <c r="K57" s="304"/>
      <c r="L57" s="430"/>
      <c r="M57" s="305"/>
      <c r="N57" s="427"/>
      <c r="O57" s="428"/>
      <c r="P57" s="429"/>
      <c r="Q57" s="304"/>
      <c r="R57" s="430"/>
      <c r="S57" s="305"/>
      <c r="T57" s="425"/>
      <c r="U57" s="305"/>
      <c r="V57" s="303"/>
      <c r="W57" s="304"/>
      <c r="X57" s="304"/>
      <c r="Y57" s="304"/>
      <c r="Z57" s="422"/>
      <c r="AA57" s="425"/>
      <c r="AB57" s="305"/>
    </row>
    <row r="58" spans="1:28" ht="15.75" thickBot="1" x14ac:dyDescent="0.3">
      <c r="B58" s="66"/>
      <c r="C58" s="140"/>
      <c r="D58" s="141"/>
      <c r="E58" s="66"/>
      <c r="F58" s="141"/>
      <c r="G58" s="141"/>
      <c r="H58" s="141"/>
      <c r="I58" s="151"/>
      <c r="J58" s="141"/>
      <c r="K58" s="172"/>
      <c r="L58" s="141"/>
      <c r="M58" s="172"/>
      <c r="N58" s="141"/>
      <c r="O58" s="151"/>
      <c r="P58" s="171"/>
      <c r="Q58" s="172"/>
      <c r="R58" s="141"/>
      <c r="S58" s="172"/>
      <c r="T58" s="151"/>
      <c r="U58" s="172"/>
      <c r="V58" s="172"/>
      <c r="W58" s="172"/>
      <c r="X58" s="172"/>
      <c r="Y58" s="172"/>
      <c r="Z58" s="172"/>
      <c r="AA58" s="151"/>
      <c r="AB58" s="172"/>
    </row>
    <row r="59" spans="1:28" ht="27" customHeight="1" thickBot="1" x14ac:dyDescent="0.3">
      <c r="B59" s="66"/>
      <c r="C59" s="140"/>
      <c r="D59" s="141"/>
      <c r="E59" s="66"/>
      <c r="F59" s="141"/>
      <c r="G59" s="141"/>
      <c r="H59" s="141"/>
      <c r="I59" s="151"/>
      <c r="J59" s="141"/>
      <c r="K59" s="172"/>
      <c r="L59" s="145" t="s">
        <v>5</v>
      </c>
      <c r="M59" s="146">
        <f>SUM(M10:M57)</f>
        <v>207657.78750000003</v>
      </c>
      <c r="N59" s="141"/>
      <c r="O59" s="151"/>
      <c r="P59" s="171"/>
      <c r="Q59" s="172"/>
      <c r="R59" s="145" t="s">
        <v>5</v>
      </c>
      <c r="S59" s="146">
        <f>SUM(S10:S57)</f>
        <v>659615.91999999993</v>
      </c>
      <c r="T59" s="151"/>
      <c r="U59" s="146">
        <f>SUM(U10:U57)</f>
        <v>517798.16644957988</v>
      </c>
      <c r="V59" s="209"/>
      <c r="W59" s="209"/>
      <c r="X59" s="209"/>
      <c r="Y59" s="146" t="s">
        <v>5</v>
      </c>
      <c r="Z59" s="146">
        <f>SUM(Z10:Z57)</f>
        <v>407571.5575</v>
      </c>
      <c r="AA59" s="151"/>
      <c r="AB59" s="146">
        <f>SUM(AB10:AB57)</f>
        <v>287986.01885714283</v>
      </c>
    </row>
    <row r="60" spans="1:28" s="132" customFormat="1" ht="15.75" x14ac:dyDescent="0.25">
      <c r="B60" s="178"/>
      <c r="C60" s="210"/>
      <c r="D60" s="214"/>
      <c r="E60" s="215" t="s">
        <v>611</v>
      </c>
      <c r="F60" s="208"/>
      <c r="G60" s="208"/>
      <c r="H60" s="208"/>
      <c r="I60" s="211"/>
      <c r="J60" s="208"/>
      <c r="K60" s="212"/>
      <c r="L60" s="208"/>
      <c r="M60" s="209"/>
      <c r="N60" s="208"/>
      <c r="O60" s="211"/>
      <c r="P60" s="213"/>
      <c r="Q60" s="212"/>
      <c r="R60" s="208"/>
      <c r="S60" s="209"/>
      <c r="T60" s="211"/>
      <c r="U60" s="209"/>
      <c r="V60" s="209"/>
      <c r="W60" s="209"/>
      <c r="X60" s="209"/>
      <c r="Y60" s="209"/>
      <c r="Z60" s="209"/>
      <c r="AA60" s="211"/>
      <c r="AB60" s="209"/>
    </row>
    <row r="61" spans="1:28" s="132" customFormat="1" ht="15.75" x14ac:dyDescent="0.25">
      <c r="B61" s="178"/>
      <c r="C61" s="210"/>
      <c r="D61" s="224"/>
      <c r="E61" s="225"/>
      <c r="F61" s="208"/>
      <c r="G61" s="208"/>
      <c r="H61" s="208"/>
      <c r="I61" s="211"/>
      <c r="J61" s="208"/>
      <c r="K61" s="212"/>
      <c r="L61" s="208"/>
      <c r="M61" s="209"/>
      <c r="N61" s="208"/>
      <c r="O61" s="211"/>
      <c r="P61" s="213"/>
      <c r="Q61" s="212"/>
      <c r="R61" s="208"/>
      <c r="S61" s="209"/>
      <c r="T61" s="211"/>
      <c r="U61" s="209">
        <f>S59-U59</f>
        <v>141817.75355042005</v>
      </c>
      <c r="V61" s="209"/>
      <c r="W61" s="209"/>
      <c r="X61" s="209"/>
      <c r="Y61" s="209"/>
      <c r="Z61" s="209"/>
      <c r="AA61" s="211"/>
      <c r="AB61" s="209"/>
    </row>
    <row r="62" spans="1:28" x14ac:dyDescent="0.25">
      <c r="C62"/>
      <c r="D62" s="216">
        <v>42786</v>
      </c>
      <c r="E62" s="217" t="s">
        <v>582</v>
      </c>
    </row>
    <row r="63" spans="1:28" x14ac:dyDescent="0.25">
      <c r="C63"/>
      <c r="D63" s="216">
        <v>42877</v>
      </c>
      <c r="E63" s="217" t="s">
        <v>583</v>
      </c>
    </row>
    <row r="64" spans="1:28" x14ac:dyDescent="0.25">
      <c r="C64"/>
      <c r="D64" s="218">
        <f>(D63-D62)/7</f>
        <v>13</v>
      </c>
      <c r="E64" s="217" t="s">
        <v>584</v>
      </c>
    </row>
    <row r="65" spans="3:5" x14ac:dyDescent="0.25">
      <c r="D65" s="218">
        <f>D64/4</f>
        <v>3.25</v>
      </c>
      <c r="E65" s="217" t="s">
        <v>589</v>
      </c>
    </row>
    <row r="66" spans="3:5" x14ac:dyDescent="0.25">
      <c r="C66"/>
      <c r="D66" s="219"/>
      <c r="E66" s="217"/>
    </row>
    <row r="67" spans="3:5" x14ac:dyDescent="0.25">
      <c r="C67"/>
      <c r="D67" s="216">
        <v>42786</v>
      </c>
      <c r="E67" s="217" t="s">
        <v>585</v>
      </c>
    </row>
    <row r="68" spans="3:5" x14ac:dyDescent="0.25">
      <c r="C68"/>
      <c r="D68" s="220">
        <v>43381</v>
      </c>
      <c r="E68" s="217" t="s">
        <v>586</v>
      </c>
    </row>
    <row r="69" spans="3:5" x14ac:dyDescent="0.25">
      <c r="C69"/>
      <c r="D69" s="218">
        <f>(D68-D67)/7</f>
        <v>85</v>
      </c>
      <c r="E69" s="217" t="s">
        <v>584</v>
      </c>
    </row>
    <row r="70" spans="3:5" x14ac:dyDescent="0.25">
      <c r="C70"/>
      <c r="D70" s="218">
        <f>D69/4</f>
        <v>21.25</v>
      </c>
      <c r="E70" s="217" t="s">
        <v>589</v>
      </c>
    </row>
    <row r="71" spans="3:5" x14ac:dyDescent="0.25">
      <c r="C71"/>
      <c r="D71" s="219"/>
      <c r="E71" s="217"/>
    </row>
    <row r="72" spans="3:5" x14ac:dyDescent="0.25">
      <c r="C72"/>
      <c r="D72" s="220">
        <v>43281</v>
      </c>
      <c r="E72" s="217" t="s">
        <v>587</v>
      </c>
    </row>
    <row r="73" spans="3:5" x14ac:dyDescent="0.25">
      <c r="C73"/>
      <c r="D73" s="218">
        <f>(D72-D67)/7</f>
        <v>70.714285714285708</v>
      </c>
      <c r="E73" s="217" t="s">
        <v>588</v>
      </c>
    </row>
    <row r="74" spans="3:5" x14ac:dyDescent="0.25">
      <c r="D74" s="218">
        <f>D73/4</f>
        <v>17.678571428571427</v>
      </c>
      <c r="E74" s="217" t="s">
        <v>590</v>
      </c>
    </row>
    <row r="75" spans="3:5" x14ac:dyDescent="0.25">
      <c r="D75" s="221">
        <f>D74/D70</f>
        <v>0.83193277310924363</v>
      </c>
      <c r="E75" s="217" t="s">
        <v>577</v>
      </c>
    </row>
    <row r="76" spans="3:5" ht="15.75" thickBot="1" x14ac:dyDescent="0.3">
      <c r="D76" s="222"/>
      <c r="E76" s="223"/>
    </row>
    <row r="77" spans="3:5" ht="15.75" thickBot="1" x14ac:dyDescent="0.3"/>
    <row r="78" spans="3:5" x14ac:dyDescent="0.25">
      <c r="D78" s="214"/>
      <c r="E78" s="215" t="s">
        <v>610</v>
      </c>
    </row>
    <row r="79" spans="3:5" x14ac:dyDescent="0.25">
      <c r="D79" s="224"/>
      <c r="E79" s="225"/>
    </row>
    <row r="80" spans="3:5" x14ac:dyDescent="0.25">
      <c r="D80" s="289">
        <v>42786</v>
      </c>
      <c r="E80" s="217" t="s">
        <v>582</v>
      </c>
    </row>
    <row r="81" spans="4:5" x14ac:dyDescent="0.25">
      <c r="D81" s="289">
        <v>42877</v>
      </c>
      <c r="E81" s="217" t="s">
        <v>583</v>
      </c>
    </row>
    <row r="82" spans="4:5" x14ac:dyDescent="0.25">
      <c r="D82" s="290">
        <f>(D81-D80)/7</f>
        <v>13</v>
      </c>
      <c r="E82" s="217" t="s">
        <v>584</v>
      </c>
    </row>
    <row r="83" spans="4:5" x14ac:dyDescent="0.25">
      <c r="D83" s="290">
        <f>D82/4</f>
        <v>3.25</v>
      </c>
      <c r="E83" s="217" t="s">
        <v>589</v>
      </c>
    </row>
    <row r="84" spans="4:5" x14ac:dyDescent="0.25">
      <c r="D84" s="291"/>
      <c r="E84" s="217"/>
    </row>
    <row r="85" spans="4:5" x14ac:dyDescent="0.25">
      <c r="D85" s="289">
        <v>42786</v>
      </c>
      <c r="E85" s="217" t="s">
        <v>585</v>
      </c>
    </row>
    <row r="86" spans="4:5" x14ac:dyDescent="0.25">
      <c r="D86" s="283">
        <v>43073</v>
      </c>
      <c r="E86" s="217" t="s">
        <v>586</v>
      </c>
    </row>
    <row r="87" spans="4:5" x14ac:dyDescent="0.25">
      <c r="D87" s="218">
        <f>(D86-D85)/7</f>
        <v>41</v>
      </c>
      <c r="E87" s="217" t="s">
        <v>584</v>
      </c>
    </row>
    <row r="88" spans="4:5" x14ac:dyDescent="0.25">
      <c r="D88" s="218">
        <f>D87/4</f>
        <v>10.25</v>
      </c>
      <c r="E88" s="217" t="s">
        <v>589</v>
      </c>
    </row>
    <row r="89" spans="4:5" x14ac:dyDescent="0.25">
      <c r="D89" s="219"/>
      <c r="E89" s="217"/>
    </row>
    <row r="90" spans="4:5" x14ac:dyDescent="0.25">
      <c r="D90" s="283">
        <v>43007</v>
      </c>
      <c r="E90" s="217" t="s">
        <v>587</v>
      </c>
    </row>
    <row r="91" spans="4:5" x14ac:dyDescent="0.25">
      <c r="D91" s="218">
        <f>(D90-D85)/7</f>
        <v>31.571428571428573</v>
      </c>
      <c r="E91" s="217" t="s">
        <v>588</v>
      </c>
    </row>
    <row r="92" spans="4:5" x14ac:dyDescent="0.25">
      <c r="D92" s="218">
        <f>D91/4</f>
        <v>7.8928571428571432</v>
      </c>
      <c r="E92" s="217" t="s">
        <v>590</v>
      </c>
    </row>
    <row r="93" spans="4:5" x14ac:dyDescent="0.25">
      <c r="D93" s="221">
        <f>D92/D88</f>
        <v>0.77003484320557491</v>
      </c>
      <c r="E93" s="217" t="s">
        <v>577</v>
      </c>
    </row>
    <row r="94" spans="4:5" ht="15.75" thickBot="1" x14ac:dyDescent="0.3">
      <c r="D94" s="222"/>
      <c r="E94" s="223"/>
    </row>
  </sheetData>
  <autoFilter ref="A8:AB57" xr:uid="{00000000-0009-0000-0000-000003000000}"/>
  <mergeCells count="5">
    <mergeCell ref="N7:S7"/>
    <mergeCell ref="T7:U7"/>
    <mergeCell ref="AA7:AB7"/>
    <mergeCell ref="H7:M7"/>
    <mergeCell ref="V7:Z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CC"/>
    <pageSetUpPr fitToPage="1"/>
  </sheetPr>
  <dimension ref="A1:AH98"/>
  <sheetViews>
    <sheetView topLeftCell="B1" zoomScale="70" zoomScaleNormal="70" workbookViewId="0">
      <pane xSplit="9" ySplit="8" topLeftCell="W63" activePane="bottomRight" state="frozen"/>
      <selection activeCell="E57" sqref="E57"/>
      <selection pane="topRight" activeCell="E57" sqref="E57"/>
      <selection pane="bottomLeft" activeCell="E57" sqref="E57"/>
      <selection pane="bottomRight" activeCell="AC94" sqref="AC94"/>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1.5703125" style="66" customWidth="1"/>
    <col min="22" max="23" width="8.5703125" customWidth="1"/>
    <col min="24" max="25" width="15.5703125" customWidth="1"/>
    <col min="26" max="26" width="1.5703125" customWidth="1"/>
    <col min="27" max="30" width="15.5703125" customWidth="1"/>
    <col min="31" max="31" width="18.42578125" customWidth="1"/>
    <col min="32" max="32" width="44.140625" customWidth="1"/>
    <col min="33" max="33" width="14" style="591" hidden="1" customWidth="1"/>
    <col min="34" max="34" width="19.140625" customWidth="1"/>
  </cols>
  <sheetData>
    <row r="1" spans="1:34" s="132" customFormat="1" x14ac:dyDescent="0.25">
      <c r="B1" s="132" t="str">
        <f>'Valuation Summary'!A1</f>
        <v>Mulalley &amp; Co Ltd</v>
      </c>
      <c r="U1" s="178"/>
      <c r="AG1" s="590"/>
    </row>
    <row r="2" spans="1:34" s="132" customFormat="1" x14ac:dyDescent="0.25">
      <c r="U2" s="178"/>
      <c r="AG2" s="590"/>
    </row>
    <row r="3" spans="1:34" s="132" customFormat="1" x14ac:dyDescent="0.25">
      <c r="B3" s="132" t="str">
        <f>'Valuation Summary'!A3</f>
        <v>Camden Better Homes - NW5 Blocks</v>
      </c>
      <c r="U3" s="178"/>
      <c r="AG3" s="590"/>
    </row>
    <row r="4" spans="1:34" s="132" customFormat="1" x14ac:dyDescent="0.25">
      <c r="U4" s="178"/>
      <c r="AG4" s="590"/>
    </row>
    <row r="5" spans="1:34" s="132" customFormat="1" x14ac:dyDescent="0.25">
      <c r="B5" s="132" t="s">
        <v>595</v>
      </c>
      <c r="U5" s="178"/>
      <c r="AG5" s="590"/>
    </row>
    <row r="6" spans="1:34" s="132" customFormat="1" ht="16.5" thickBot="1" x14ac:dyDescent="0.3">
      <c r="A6" s="14"/>
      <c r="B6" s="14"/>
      <c r="C6" s="179"/>
      <c r="D6" s="180"/>
      <c r="E6" s="179"/>
      <c r="F6" s="180"/>
      <c r="G6" s="180"/>
      <c r="H6" s="181"/>
      <c r="I6" s="180"/>
      <c r="J6" s="182"/>
      <c r="K6" s="180"/>
      <c r="L6" s="183"/>
      <c r="M6" s="182"/>
      <c r="N6" s="183"/>
      <c r="O6" s="184"/>
      <c r="P6" s="185"/>
      <c r="Q6" s="186"/>
      <c r="R6" s="182"/>
      <c r="S6" s="182"/>
      <c r="T6" s="182"/>
      <c r="U6" s="187"/>
      <c r="AG6" s="590"/>
    </row>
    <row r="7" spans="1:34" s="281" customFormat="1" ht="15.75" thickBot="1" x14ac:dyDescent="0.3">
      <c r="A7" s="21"/>
      <c r="B7" s="22"/>
      <c r="C7" s="23"/>
      <c r="D7" s="24"/>
      <c r="E7" s="25"/>
      <c r="F7" s="21"/>
      <c r="G7" s="21"/>
      <c r="H7" s="26"/>
      <c r="I7" s="21"/>
      <c r="J7" s="27"/>
      <c r="K7" s="702" t="s">
        <v>388</v>
      </c>
      <c r="L7" s="703"/>
      <c r="M7" s="703"/>
      <c r="N7" s="703"/>
      <c r="O7" s="703"/>
      <c r="P7" s="703"/>
      <c r="Q7" s="703"/>
      <c r="R7" s="703"/>
      <c r="S7" s="703"/>
      <c r="T7" s="704"/>
      <c r="U7" s="280"/>
      <c r="V7" s="705" t="s">
        <v>389</v>
      </c>
      <c r="W7" s="706"/>
      <c r="X7" s="706"/>
      <c r="Y7" s="707"/>
      <c r="AA7" s="708" t="s">
        <v>390</v>
      </c>
      <c r="AB7" s="709"/>
      <c r="AC7" s="710" t="s">
        <v>393</v>
      </c>
      <c r="AD7" s="711"/>
      <c r="AE7" s="263" t="s">
        <v>391</v>
      </c>
      <c r="AF7" s="588" t="s">
        <v>764</v>
      </c>
      <c r="AG7" s="587" t="s">
        <v>765</v>
      </c>
      <c r="AH7" s="281" t="s">
        <v>829</v>
      </c>
    </row>
    <row r="8" spans="1:34" s="260" customFormat="1" ht="75.75" thickBot="1" x14ac:dyDescent="0.3">
      <c r="A8" s="238" t="s">
        <v>377</v>
      </c>
      <c r="B8" s="239" t="s">
        <v>23</v>
      </c>
      <c r="C8" s="238" t="s">
        <v>6</v>
      </c>
      <c r="D8" s="238" t="s">
        <v>7</v>
      </c>
      <c r="E8" s="238" t="s">
        <v>8</v>
      </c>
      <c r="F8" s="238" t="s">
        <v>9</v>
      </c>
      <c r="G8" s="238" t="s">
        <v>10</v>
      </c>
      <c r="H8" s="240" t="s">
        <v>11</v>
      </c>
      <c r="I8" s="238" t="s">
        <v>12</v>
      </c>
      <c r="J8" s="238" t="s">
        <v>13</v>
      </c>
      <c r="K8" s="251" t="s">
        <v>14</v>
      </c>
      <c r="L8" s="252" t="s">
        <v>15</v>
      </c>
      <c r="M8" s="251" t="s">
        <v>16</v>
      </c>
      <c r="N8" s="252" t="s">
        <v>17</v>
      </c>
      <c r="O8" s="253"/>
      <c r="P8" s="254" t="s">
        <v>18</v>
      </c>
      <c r="Q8" s="255" t="s">
        <v>19</v>
      </c>
      <c r="R8" s="255" t="s">
        <v>20</v>
      </c>
      <c r="S8" s="256" t="s">
        <v>21</v>
      </c>
      <c r="T8" s="257" t="s">
        <v>22</v>
      </c>
      <c r="U8" s="258"/>
      <c r="V8" s="259" t="s">
        <v>14</v>
      </c>
      <c r="W8" s="259" t="s">
        <v>15</v>
      </c>
      <c r="X8" s="259" t="s">
        <v>21</v>
      </c>
      <c r="Y8" s="259" t="s">
        <v>22</v>
      </c>
      <c r="AA8" s="261" t="s">
        <v>392</v>
      </c>
      <c r="AB8" s="261" t="s">
        <v>5</v>
      </c>
      <c r="AC8" s="262" t="s">
        <v>392</v>
      </c>
      <c r="AD8" s="262" t="s">
        <v>5</v>
      </c>
      <c r="AE8" s="263"/>
      <c r="AG8" s="587"/>
    </row>
    <row r="9" spans="1:34" x14ac:dyDescent="0.25">
      <c r="A9" s="29"/>
      <c r="B9" s="30"/>
      <c r="C9" s="31"/>
      <c r="D9" s="32"/>
      <c r="E9" s="33"/>
      <c r="F9" s="29"/>
      <c r="G9" s="29"/>
      <c r="H9" s="34"/>
      <c r="I9" s="29"/>
      <c r="J9" s="35"/>
      <c r="K9" s="29"/>
      <c r="L9" s="36"/>
      <c r="M9" s="35"/>
      <c r="N9" s="36"/>
      <c r="O9" s="18"/>
      <c r="P9" s="19"/>
      <c r="Q9" s="20"/>
      <c r="R9" s="37"/>
      <c r="S9" s="37"/>
      <c r="T9" s="37"/>
      <c r="U9" s="65"/>
      <c r="AA9" s="75"/>
      <c r="AB9" s="75"/>
      <c r="AC9" s="75"/>
      <c r="AD9" s="75"/>
      <c r="AG9"/>
    </row>
    <row r="10" spans="1:34" x14ac:dyDescent="0.25">
      <c r="A10" s="15"/>
      <c r="B10" s="2" t="s">
        <v>23</v>
      </c>
      <c r="C10" s="3" t="s">
        <v>308</v>
      </c>
      <c r="D10" s="4" t="s">
        <v>378</v>
      </c>
      <c r="E10" s="5"/>
      <c r="F10" s="6"/>
      <c r="G10" s="6"/>
      <c r="H10" s="7"/>
      <c r="I10" s="6"/>
      <c r="J10" s="8"/>
      <c r="K10" s="9"/>
      <c r="L10" s="38"/>
      <c r="M10" s="8"/>
      <c r="N10" s="11"/>
      <c r="O10" s="18"/>
      <c r="P10" s="16"/>
      <c r="Q10" s="37"/>
      <c r="R10" s="37"/>
      <c r="S10" s="37"/>
      <c r="T10" s="37"/>
      <c r="U10" s="65"/>
      <c r="AA10" s="75"/>
      <c r="AB10" s="75"/>
      <c r="AC10" s="75"/>
      <c r="AD10" s="75"/>
      <c r="AG10"/>
    </row>
    <row r="11" spans="1:34" ht="30" x14ac:dyDescent="0.25">
      <c r="A11" s="15"/>
      <c r="B11" s="2" t="s">
        <v>23</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71">
        <v>222.29999999999998</v>
      </c>
      <c r="T11" s="72">
        <f>IF(J11="SC024",N11,IF(ISERROR(S11),"",IF(J11="PROV SUM",N11,L11*S11)))</f>
        <v>444.59999999999997</v>
      </c>
      <c r="U11" s="72"/>
      <c r="V11" s="9" t="s">
        <v>311</v>
      </c>
      <c r="W11" s="38">
        <v>5</v>
      </c>
      <c r="X11" s="69">
        <v>222.29999999999998</v>
      </c>
      <c r="Y11" s="70">
        <f>W11*X11</f>
        <v>1111.5</v>
      </c>
      <c r="Z11" s="18"/>
      <c r="AA11" s="76">
        <v>1</v>
      </c>
      <c r="AB11" s="659">
        <f>Y11*AA11</f>
        <v>1111.5</v>
      </c>
      <c r="AC11" s="338">
        <v>0.4</v>
      </c>
      <c r="AD11" s="339">
        <f>Y11*AC11</f>
        <v>444.6</v>
      </c>
      <c r="AE11" s="340">
        <f>AB11-AD11</f>
        <v>666.9</v>
      </c>
      <c r="AF11" t="s">
        <v>763</v>
      </c>
      <c r="AG11"/>
    </row>
    <row r="12" spans="1:34" x14ac:dyDescent="0.25">
      <c r="A12" s="15"/>
      <c r="B12" s="2" t="s">
        <v>23</v>
      </c>
      <c r="C12" s="3" t="s">
        <v>285</v>
      </c>
      <c r="D12" s="4" t="s">
        <v>378</v>
      </c>
      <c r="E12" s="5"/>
      <c r="F12" s="6"/>
      <c r="G12" s="6"/>
      <c r="H12" s="7"/>
      <c r="I12" s="6"/>
      <c r="J12" s="8"/>
      <c r="K12" s="9"/>
      <c r="L12" s="38"/>
      <c r="M12" s="8"/>
      <c r="N12" s="11"/>
      <c r="O12" s="18"/>
      <c r="P12" s="16"/>
      <c r="Q12" s="37"/>
      <c r="R12" s="37"/>
      <c r="S12" s="73"/>
      <c r="T12" s="73"/>
      <c r="U12" s="73"/>
      <c r="V12" s="9"/>
      <c r="W12" s="38"/>
      <c r="X12" s="69"/>
      <c r="Y12" s="70"/>
      <c r="Z12" s="18"/>
      <c r="AA12" s="76"/>
      <c r="AB12" s="659"/>
      <c r="AC12" s="338"/>
      <c r="AD12" s="339">
        <f t="shared" ref="AD12:AD71" si="0">Y12*AC12</f>
        <v>0</v>
      </c>
      <c r="AE12" s="340"/>
      <c r="AG12"/>
    </row>
    <row r="13" spans="1:34" ht="105" x14ac:dyDescent="0.25">
      <c r="A13" s="15"/>
      <c r="B13" s="2" t="s">
        <v>23</v>
      </c>
      <c r="C13" s="3" t="s">
        <v>285</v>
      </c>
      <c r="D13" s="4" t="s">
        <v>25</v>
      </c>
      <c r="E13" s="5" t="s">
        <v>306</v>
      </c>
      <c r="F13" s="6"/>
      <c r="G13" s="6"/>
      <c r="H13" s="7">
        <v>5.0999999999999996</v>
      </c>
      <c r="I13" s="6"/>
      <c r="J13" s="8" t="s">
        <v>307</v>
      </c>
      <c r="K13" s="9" t="s">
        <v>139</v>
      </c>
      <c r="L13" s="38">
        <v>2</v>
      </c>
      <c r="M13" s="10">
        <v>480</v>
      </c>
      <c r="N13" s="11">
        <v>960</v>
      </c>
      <c r="O13" s="18"/>
      <c r="P13" s="12" t="e">
        <v>#VALUE!</v>
      </c>
      <c r="Q13" s="13" t="e">
        <f>IF(J13="PROV SUM",N13,L13*P13)</f>
        <v>#VALUE!</v>
      </c>
      <c r="R13" s="39">
        <v>0</v>
      </c>
      <c r="S13" s="71">
        <v>408</v>
      </c>
      <c r="T13" s="72">
        <f>IF(J13="SC024",N13,IF(ISERROR(S13),"",IF(J13="PROV SUM",N13,L13*S13)))</f>
        <v>816</v>
      </c>
      <c r="U13" s="72"/>
      <c r="V13" s="9" t="s">
        <v>139</v>
      </c>
      <c r="W13" s="38">
        <v>0</v>
      </c>
      <c r="X13" s="69">
        <v>408</v>
      </c>
      <c r="Y13" s="70">
        <f t="shared" ref="Y13:Y36" si="1">W13*X13</f>
        <v>0</v>
      </c>
      <c r="Z13" s="18"/>
      <c r="AA13" s="76">
        <v>0</v>
      </c>
      <c r="AB13" s="659">
        <f>Y13*AA13</f>
        <v>0</v>
      </c>
      <c r="AC13" s="338">
        <v>0</v>
      </c>
      <c r="AD13" s="339">
        <f t="shared" si="0"/>
        <v>0</v>
      </c>
      <c r="AE13" s="340">
        <f t="shared" ref="AE13:AE37" si="2">AB13-AD13</f>
        <v>0</v>
      </c>
      <c r="AG13"/>
    </row>
    <row r="14" spans="1:34" ht="30.75" x14ac:dyDescent="0.25">
      <c r="A14" s="15"/>
      <c r="B14" s="2" t="s">
        <v>23</v>
      </c>
      <c r="C14" s="3" t="s">
        <v>285</v>
      </c>
      <c r="D14" s="4" t="s">
        <v>25</v>
      </c>
      <c r="E14" s="5" t="s">
        <v>384</v>
      </c>
      <c r="F14" s="6"/>
      <c r="G14" s="6"/>
      <c r="H14" s="7">
        <v>5.3860000000000001</v>
      </c>
      <c r="I14" s="6"/>
      <c r="J14" s="8" t="s">
        <v>379</v>
      </c>
      <c r="K14" s="9" t="s">
        <v>380</v>
      </c>
      <c r="L14" s="38">
        <v>1</v>
      </c>
      <c r="M14" s="10">
        <v>200</v>
      </c>
      <c r="N14" s="11">
        <v>200</v>
      </c>
      <c r="O14" s="18"/>
      <c r="P14" s="12" t="e">
        <v>#VALUE!</v>
      </c>
      <c r="Q14" s="13">
        <f>IF(J14="PROV SUM",N14,L14*P14)</f>
        <v>200</v>
      </c>
      <c r="R14" s="39" t="s">
        <v>381</v>
      </c>
      <c r="S14" s="71" t="s">
        <v>381</v>
      </c>
      <c r="T14" s="72">
        <f>IF(J14="SC024",N14,IF(ISERROR(S14),"",IF(J14="PROV SUM",N14,L14*S14)))</f>
        <v>200</v>
      </c>
      <c r="U14" s="72"/>
      <c r="V14" s="9" t="s">
        <v>380</v>
      </c>
      <c r="W14" s="38">
        <v>0</v>
      </c>
      <c r="X14" s="69">
        <v>200</v>
      </c>
      <c r="Y14" s="70">
        <f t="shared" si="1"/>
        <v>0</v>
      </c>
      <c r="Z14" s="18"/>
      <c r="AA14" s="76">
        <v>0</v>
      </c>
      <c r="AB14" s="659">
        <f>Y14*AA14</f>
        <v>0</v>
      </c>
      <c r="AC14" s="338">
        <v>0</v>
      </c>
      <c r="AD14" s="339">
        <f t="shared" si="0"/>
        <v>0</v>
      </c>
      <c r="AE14" s="340">
        <f t="shared" si="2"/>
        <v>0</v>
      </c>
      <c r="AG14"/>
    </row>
    <row r="15" spans="1:34" ht="15.75" x14ac:dyDescent="0.25">
      <c r="A15" s="15"/>
      <c r="B15" s="2" t="s">
        <v>23</v>
      </c>
      <c r="C15" s="3" t="s">
        <v>285</v>
      </c>
      <c r="D15" s="4" t="s">
        <v>25</v>
      </c>
      <c r="E15" s="5" t="s">
        <v>385</v>
      </c>
      <c r="F15" s="6"/>
      <c r="G15" s="6"/>
      <c r="H15" s="7">
        <v>5.3869999999999996</v>
      </c>
      <c r="I15" s="6"/>
      <c r="J15" s="8" t="s">
        <v>379</v>
      </c>
      <c r="K15" s="9" t="s">
        <v>380</v>
      </c>
      <c r="L15" s="38">
        <v>1</v>
      </c>
      <c r="M15" s="10">
        <v>500</v>
      </c>
      <c r="N15" s="11">
        <v>500</v>
      </c>
      <c r="O15" s="18"/>
      <c r="P15" s="12" t="e">
        <v>#VALUE!</v>
      </c>
      <c r="Q15" s="13">
        <f>IF(J15="PROV SUM",N15,L15*P15)</f>
        <v>500</v>
      </c>
      <c r="R15" s="39" t="s">
        <v>381</v>
      </c>
      <c r="S15" s="71" t="s">
        <v>381</v>
      </c>
      <c r="T15" s="72">
        <f>IF(J15="SC024",N15,IF(ISERROR(S15),"",IF(J15="PROV SUM",N15,L15*S15)))</f>
        <v>500</v>
      </c>
      <c r="U15" s="72"/>
      <c r="V15" s="9" t="s">
        <v>380</v>
      </c>
      <c r="W15" s="38">
        <v>0</v>
      </c>
      <c r="X15" s="69">
        <v>500</v>
      </c>
      <c r="Y15" s="70">
        <f t="shared" si="1"/>
        <v>0</v>
      </c>
      <c r="Z15" s="18"/>
      <c r="AA15" s="76">
        <v>0</v>
      </c>
      <c r="AB15" s="659">
        <f t="shared" ref="AB15:AB37" si="3">Y15*AA15</f>
        <v>0</v>
      </c>
      <c r="AC15" s="338">
        <v>0</v>
      </c>
      <c r="AD15" s="339">
        <f t="shared" si="0"/>
        <v>0</v>
      </c>
      <c r="AE15" s="340">
        <f t="shared" si="2"/>
        <v>0</v>
      </c>
      <c r="AG15"/>
    </row>
    <row r="16" spans="1:34" x14ac:dyDescent="0.25">
      <c r="A16" s="15"/>
      <c r="B16" s="2" t="s">
        <v>23</v>
      </c>
      <c r="C16" s="41" t="s">
        <v>189</v>
      </c>
      <c r="D16" s="4" t="s">
        <v>378</v>
      </c>
      <c r="E16" s="5"/>
      <c r="F16" s="6"/>
      <c r="G16" s="6"/>
      <c r="H16" s="7"/>
      <c r="I16" s="6"/>
      <c r="J16" s="8"/>
      <c r="K16" s="9"/>
      <c r="L16" s="38"/>
      <c r="M16" s="8"/>
      <c r="N16" s="38"/>
      <c r="O16" s="18"/>
      <c r="P16" s="27"/>
      <c r="Q16" s="42"/>
      <c r="R16" s="42"/>
      <c r="S16" s="74"/>
      <c r="T16" s="74"/>
      <c r="U16" s="74"/>
      <c r="V16" s="9"/>
      <c r="W16" s="38"/>
      <c r="X16" s="69"/>
      <c r="Y16" s="70"/>
      <c r="Z16" s="18"/>
      <c r="AA16" s="76"/>
      <c r="AB16" s="659"/>
      <c r="AC16" s="338"/>
      <c r="AD16" s="339">
        <f t="shared" si="0"/>
        <v>0</v>
      </c>
      <c r="AE16" s="340">
        <f t="shared" si="2"/>
        <v>0</v>
      </c>
      <c r="AG16"/>
    </row>
    <row r="17" spans="1:33" ht="45" x14ac:dyDescent="0.25">
      <c r="A17" s="15"/>
      <c r="B17" s="2" t="s">
        <v>23</v>
      </c>
      <c r="C17" s="41" t="s">
        <v>189</v>
      </c>
      <c r="D17" s="4" t="s">
        <v>25</v>
      </c>
      <c r="E17" s="5" t="s">
        <v>205</v>
      </c>
      <c r="F17" s="6"/>
      <c r="G17" s="6"/>
      <c r="H17" s="7">
        <v>6.16100000000002</v>
      </c>
      <c r="I17" s="6"/>
      <c r="J17" s="8" t="s">
        <v>206</v>
      </c>
      <c r="K17" s="9" t="s">
        <v>104</v>
      </c>
      <c r="L17" s="38">
        <v>100</v>
      </c>
      <c r="M17" s="10">
        <v>38.25</v>
      </c>
      <c r="N17" s="38">
        <v>3825</v>
      </c>
      <c r="O17" s="18"/>
      <c r="P17" s="12" t="e">
        <v>#VALUE!</v>
      </c>
      <c r="Q17" s="13" t="e">
        <f>IF(J17="PROV SUM",N17,L17*P17)</f>
        <v>#VALUE!</v>
      </c>
      <c r="R17" s="39">
        <v>0</v>
      </c>
      <c r="S17" s="71">
        <v>27.731249999999999</v>
      </c>
      <c r="T17" s="72">
        <f>IF(J17="SC024",N17,IF(ISERROR(S17),"",IF(J17="PROV SUM",N17,L17*S17)))</f>
        <v>2773.125</v>
      </c>
      <c r="U17" s="72"/>
      <c r="V17" s="9" t="s">
        <v>104</v>
      </c>
      <c r="W17" s="38">
        <v>200</v>
      </c>
      <c r="X17" s="69">
        <v>27.731249999999999</v>
      </c>
      <c r="Y17" s="70">
        <f t="shared" si="1"/>
        <v>5546.25</v>
      </c>
      <c r="Z17" s="18"/>
      <c r="AA17" s="76">
        <v>1</v>
      </c>
      <c r="AB17" s="659">
        <f>Y17*AA17</f>
        <v>5546.25</v>
      </c>
      <c r="AC17" s="338">
        <v>1</v>
      </c>
      <c r="AD17" s="339">
        <f t="shared" si="0"/>
        <v>5546.25</v>
      </c>
      <c r="AE17" s="340">
        <f t="shared" si="2"/>
        <v>0</v>
      </c>
      <c r="AG17"/>
    </row>
    <row r="18" spans="1:33" ht="30" x14ac:dyDescent="0.25">
      <c r="A18" s="15"/>
      <c r="B18" s="2" t="s">
        <v>23</v>
      </c>
      <c r="C18" s="41" t="s">
        <v>189</v>
      </c>
      <c r="D18" s="4" t="s">
        <v>25</v>
      </c>
      <c r="E18" s="5" t="s">
        <v>215</v>
      </c>
      <c r="F18" s="6"/>
      <c r="G18" s="6"/>
      <c r="H18" s="7">
        <v>6.1810000000000302</v>
      </c>
      <c r="I18" s="6"/>
      <c r="J18" s="8" t="s">
        <v>216</v>
      </c>
      <c r="K18" s="9" t="s">
        <v>79</v>
      </c>
      <c r="L18" s="38">
        <v>28</v>
      </c>
      <c r="M18" s="10">
        <v>9.5500000000000007</v>
      </c>
      <c r="N18" s="38">
        <v>267.39999999999998</v>
      </c>
      <c r="O18" s="18"/>
      <c r="P18" s="12" t="e">
        <v>#VALUE!</v>
      </c>
      <c r="Q18" s="13" t="e">
        <f>IF(J18="PROV SUM",N18,L18*P18)</f>
        <v>#VALUE!</v>
      </c>
      <c r="R18" s="39">
        <v>0</v>
      </c>
      <c r="S18" s="71">
        <v>8.1174999999999997</v>
      </c>
      <c r="T18" s="72">
        <f>IF(J18="SC024",N18,IF(ISERROR(S18),"",IF(J18="PROV SUM",N18,L18*S18)))</f>
        <v>227.29</v>
      </c>
      <c r="U18" s="72"/>
      <c r="V18" s="9" t="s">
        <v>79</v>
      </c>
      <c r="W18" s="38">
        <v>28</v>
      </c>
      <c r="X18" s="69">
        <v>8.1174999999999997</v>
      </c>
      <c r="Y18" s="70">
        <f t="shared" si="1"/>
        <v>227.29</v>
      </c>
      <c r="Z18" s="18"/>
      <c r="AA18" s="76">
        <v>1</v>
      </c>
      <c r="AB18" s="659">
        <f>Y18*AA18</f>
        <v>227.29</v>
      </c>
      <c r="AC18" s="338">
        <v>1</v>
      </c>
      <c r="AD18" s="339">
        <f t="shared" si="0"/>
        <v>227.29</v>
      </c>
      <c r="AE18" s="340">
        <f t="shared" si="2"/>
        <v>0</v>
      </c>
      <c r="AG18"/>
    </row>
    <row r="19" spans="1:33" ht="45" x14ac:dyDescent="0.25">
      <c r="A19" s="15"/>
      <c r="B19" s="2" t="s">
        <v>23</v>
      </c>
      <c r="C19" s="41" t="s">
        <v>189</v>
      </c>
      <c r="D19" s="4" t="s">
        <v>25</v>
      </c>
      <c r="E19" s="5" t="s">
        <v>232</v>
      </c>
      <c r="F19" s="6"/>
      <c r="G19" s="6"/>
      <c r="H19" s="7">
        <v>6.2030000000000296</v>
      </c>
      <c r="I19" s="6"/>
      <c r="J19" s="8" t="s">
        <v>233</v>
      </c>
      <c r="K19" s="9" t="s">
        <v>139</v>
      </c>
      <c r="L19" s="38">
        <v>2</v>
      </c>
      <c r="M19" s="10">
        <v>21.61</v>
      </c>
      <c r="N19" s="38">
        <v>43.22</v>
      </c>
      <c r="O19" s="18"/>
      <c r="P19" s="12" t="e">
        <v>#VALUE!</v>
      </c>
      <c r="Q19" s="13" t="e">
        <f>IF(J19="PROV SUM",N19,L19*P19)</f>
        <v>#VALUE!</v>
      </c>
      <c r="R19" s="39">
        <v>0</v>
      </c>
      <c r="S19" s="71">
        <v>18.368499999999997</v>
      </c>
      <c r="T19" s="72">
        <f>IF(J19="SC024",N19,IF(ISERROR(S19),"",IF(J19="PROV SUM",N19,L19*S19)))</f>
        <v>36.736999999999995</v>
      </c>
      <c r="U19" s="72"/>
      <c r="V19" s="9" t="s">
        <v>139</v>
      </c>
      <c r="W19" s="38">
        <v>0</v>
      </c>
      <c r="X19" s="69">
        <v>18.368499999999997</v>
      </c>
      <c r="Y19" s="70">
        <f t="shared" si="1"/>
        <v>0</v>
      </c>
      <c r="Z19" s="18"/>
      <c r="AA19" s="76">
        <v>1</v>
      </c>
      <c r="AB19" s="659">
        <f t="shared" si="3"/>
        <v>0</v>
      </c>
      <c r="AC19" s="338">
        <v>0</v>
      </c>
      <c r="AD19" s="339">
        <f t="shared" si="0"/>
        <v>0</v>
      </c>
      <c r="AE19" s="340">
        <f t="shared" si="2"/>
        <v>0</v>
      </c>
      <c r="AG19"/>
    </row>
    <row r="20" spans="1:33" ht="45" x14ac:dyDescent="0.25">
      <c r="A20" s="15"/>
      <c r="B20" s="2" t="s">
        <v>23</v>
      </c>
      <c r="C20" s="41" t="s">
        <v>189</v>
      </c>
      <c r="D20" s="4" t="s">
        <v>25</v>
      </c>
      <c r="E20" s="5" t="s">
        <v>238</v>
      </c>
      <c r="F20" s="6"/>
      <c r="G20" s="6"/>
      <c r="H20" s="7">
        <v>6.2150000000000398</v>
      </c>
      <c r="I20" s="6"/>
      <c r="J20" s="8" t="s">
        <v>239</v>
      </c>
      <c r="K20" s="9" t="s">
        <v>79</v>
      </c>
      <c r="L20" s="38">
        <v>425</v>
      </c>
      <c r="M20" s="10">
        <v>16.079999999999998</v>
      </c>
      <c r="N20" s="38">
        <v>6834</v>
      </c>
      <c r="O20" s="18"/>
      <c r="P20" s="12" t="e">
        <v>#VALUE!</v>
      </c>
      <c r="Q20" s="13" t="e">
        <f>IF(J20="PROV SUM",N20,L20*P20)</f>
        <v>#VALUE!</v>
      </c>
      <c r="R20" s="39">
        <v>0</v>
      </c>
      <c r="S20" s="71">
        <v>13.667999999999997</v>
      </c>
      <c r="T20" s="72">
        <f>IF(J20="SC024",N20,IF(ISERROR(S20),"",IF(J20="PROV SUM",N20,L20*S20)))</f>
        <v>5808.8999999999987</v>
      </c>
      <c r="U20" s="72"/>
      <c r="V20" s="9" t="s">
        <v>79</v>
      </c>
      <c r="W20" s="38">
        <v>425</v>
      </c>
      <c r="X20" s="69">
        <v>13.667999999999997</v>
      </c>
      <c r="Y20" s="70">
        <f t="shared" si="1"/>
        <v>5808.8999999999987</v>
      </c>
      <c r="Z20" s="18"/>
      <c r="AA20" s="76">
        <v>1</v>
      </c>
      <c r="AB20" s="659">
        <f t="shared" si="3"/>
        <v>5808.8999999999987</v>
      </c>
      <c r="AC20" s="338">
        <v>1</v>
      </c>
      <c r="AD20" s="339">
        <f t="shared" si="0"/>
        <v>5808.8999999999987</v>
      </c>
      <c r="AE20" s="340">
        <f t="shared" si="2"/>
        <v>0</v>
      </c>
      <c r="AG20"/>
    </row>
    <row r="21" spans="1:33" ht="45" x14ac:dyDescent="0.25">
      <c r="A21" s="15"/>
      <c r="B21" s="2" t="s">
        <v>23</v>
      </c>
      <c r="C21" s="41" t="s">
        <v>189</v>
      </c>
      <c r="D21" s="4" t="s">
        <v>25</v>
      </c>
      <c r="E21" s="5" t="s">
        <v>246</v>
      </c>
      <c r="F21" s="6"/>
      <c r="G21" s="6"/>
      <c r="H21" s="7">
        <v>6.2280000000000397</v>
      </c>
      <c r="I21" s="6"/>
      <c r="J21" s="8" t="s">
        <v>247</v>
      </c>
      <c r="K21" s="9" t="s">
        <v>104</v>
      </c>
      <c r="L21" s="38">
        <v>192</v>
      </c>
      <c r="M21" s="10">
        <v>1.21</v>
      </c>
      <c r="N21" s="38">
        <v>232.32</v>
      </c>
      <c r="O21" s="18"/>
      <c r="P21" s="12" t="e">
        <v>#VALUE!</v>
      </c>
      <c r="Q21" s="13" t="e">
        <f>IF(J21="PROV SUM",N21,L21*P21)</f>
        <v>#VALUE!</v>
      </c>
      <c r="R21" s="39">
        <v>0</v>
      </c>
      <c r="S21" s="71">
        <v>1.0285</v>
      </c>
      <c r="T21" s="72">
        <f>IF(J21="SC024",N21,IF(ISERROR(S21),"",IF(J21="PROV SUM",N21,L21*S21)))</f>
        <v>197.47199999999998</v>
      </c>
      <c r="U21" s="72"/>
      <c r="V21" s="9" t="s">
        <v>104</v>
      </c>
      <c r="W21" s="38">
        <v>192</v>
      </c>
      <c r="X21" s="69">
        <v>1.0285</v>
      </c>
      <c r="Y21" s="70">
        <f t="shared" si="1"/>
        <v>197.47199999999998</v>
      </c>
      <c r="Z21" s="18"/>
      <c r="AA21" s="76">
        <v>1</v>
      </c>
      <c r="AB21" s="659">
        <f t="shared" si="3"/>
        <v>197.47199999999998</v>
      </c>
      <c r="AC21" s="338">
        <v>1</v>
      </c>
      <c r="AD21" s="339">
        <f t="shared" si="0"/>
        <v>197.47199999999998</v>
      </c>
      <c r="AE21" s="340">
        <f t="shared" si="2"/>
        <v>0</v>
      </c>
      <c r="AG21"/>
    </row>
    <row r="22" spans="1:33" x14ac:dyDescent="0.25">
      <c r="A22" s="15"/>
      <c r="B22" s="2" t="s">
        <v>23</v>
      </c>
      <c r="C22" s="41" t="s">
        <v>72</v>
      </c>
      <c r="D22" s="4" t="s">
        <v>378</v>
      </c>
      <c r="E22" s="5"/>
      <c r="F22" s="6"/>
      <c r="G22" s="6"/>
      <c r="H22" s="7"/>
      <c r="I22" s="6"/>
      <c r="J22" s="8"/>
      <c r="K22" s="9"/>
      <c r="L22" s="38"/>
      <c r="M22" s="8"/>
      <c r="N22" s="38"/>
      <c r="O22" s="43"/>
      <c r="P22" s="27"/>
      <c r="Q22" s="42"/>
      <c r="R22" s="42"/>
      <c r="S22" s="74"/>
      <c r="T22" s="74"/>
      <c r="U22" s="74"/>
      <c r="V22" s="9"/>
      <c r="W22" s="38"/>
      <c r="X22" s="69"/>
      <c r="Y22" s="70"/>
      <c r="Z22" s="43"/>
      <c r="AA22" s="76"/>
      <c r="AB22" s="659"/>
      <c r="AC22" s="338"/>
      <c r="AD22" s="339">
        <f t="shared" si="0"/>
        <v>0</v>
      </c>
      <c r="AE22" s="340">
        <f t="shared" si="2"/>
        <v>0</v>
      </c>
      <c r="AF22" s="155"/>
      <c r="AG22"/>
    </row>
    <row r="23" spans="1:33" ht="60" x14ac:dyDescent="0.25">
      <c r="A23" s="15"/>
      <c r="B23" s="2" t="s">
        <v>23</v>
      </c>
      <c r="C23" s="41" t="s">
        <v>72</v>
      </c>
      <c r="D23" s="4" t="s">
        <v>25</v>
      </c>
      <c r="E23" s="5" t="s">
        <v>85</v>
      </c>
      <c r="F23" s="6"/>
      <c r="G23" s="6"/>
      <c r="H23" s="7">
        <v>3.8800000000000101</v>
      </c>
      <c r="I23" s="6"/>
      <c r="J23" s="8" t="s">
        <v>86</v>
      </c>
      <c r="K23" s="9" t="s">
        <v>79</v>
      </c>
      <c r="L23" s="38">
        <v>580</v>
      </c>
      <c r="M23" s="10">
        <v>30.56</v>
      </c>
      <c r="N23" s="38">
        <v>17724.8</v>
      </c>
      <c r="O23" s="43"/>
      <c r="P23" s="12" t="e">
        <v>#VALUE!</v>
      </c>
      <c r="Q23" s="13" t="e">
        <f>IF(J23="PROV SUM",N23,L23*P23)</f>
        <v>#VALUE!</v>
      </c>
      <c r="R23" s="39">
        <v>0</v>
      </c>
      <c r="S23" s="71">
        <v>24.448</v>
      </c>
      <c r="T23" s="72">
        <f>IF(J23="SC024",N23,IF(ISERROR(S23),"",IF(J23="PROV SUM",N23,L23*S23)))</f>
        <v>14179.84</v>
      </c>
      <c r="U23" s="72"/>
      <c r="V23" s="9" t="s">
        <v>79</v>
      </c>
      <c r="W23" s="38">
        <v>725</v>
      </c>
      <c r="X23" s="69">
        <v>24.448</v>
      </c>
      <c r="Y23" s="70">
        <f t="shared" si="1"/>
        <v>17724.8</v>
      </c>
      <c r="Z23" s="43"/>
      <c r="AA23" s="76">
        <v>1</v>
      </c>
      <c r="AB23" s="659">
        <f t="shared" si="3"/>
        <v>17724.8</v>
      </c>
      <c r="AC23" s="338">
        <v>1</v>
      </c>
      <c r="AD23" s="339">
        <f t="shared" si="0"/>
        <v>17724.8</v>
      </c>
      <c r="AE23" s="340">
        <f t="shared" si="2"/>
        <v>0</v>
      </c>
      <c r="AG23"/>
    </row>
    <row r="24" spans="1:33" ht="120" x14ac:dyDescent="0.25">
      <c r="A24" s="15"/>
      <c r="B24" s="2" t="s">
        <v>23</v>
      </c>
      <c r="C24" s="41" t="s">
        <v>72</v>
      </c>
      <c r="D24" s="4" t="s">
        <v>25</v>
      </c>
      <c r="E24" s="5" t="s">
        <v>105</v>
      </c>
      <c r="F24" s="6"/>
      <c r="G24" s="6"/>
      <c r="H24" s="7">
        <v>3.1799999999999899</v>
      </c>
      <c r="I24" s="6"/>
      <c r="J24" s="8" t="s">
        <v>106</v>
      </c>
      <c r="K24" s="9" t="s">
        <v>79</v>
      </c>
      <c r="L24" s="38">
        <v>580</v>
      </c>
      <c r="M24" s="10">
        <v>10.17</v>
      </c>
      <c r="N24" s="38">
        <v>5898.6</v>
      </c>
      <c r="O24" s="43"/>
      <c r="P24" s="12" t="e">
        <v>#VALUE!</v>
      </c>
      <c r="Q24" s="13" t="e">
        <f>IF(J24="PROV SUM",N24,L24*P24)</f>
        <v>#VALUE!</v>
      </c>
      <c r="R24" s="39">
        <v>0</v>
      </c>
      <c r="S24" s="71">
        <v>8.136000000000001</v>
      </c>
      <c r="T24" s="72">
        <f>IF(J24="SC024",N24,IF(ISERROR(S24),"",IF(J24="PROV SUM",N24,L24*S24)))</f>
        <v>4718.880000000001</v>
      </c>
      <c r="U24" s="72"/>
      <c r="V24" s="9" t="s">
        <v>79</v>
      </c>
      <c r="W24" s="38">
        <v>725</v>
      </c>
      <c r="X24" s="69">
        <v>8.136000000000001</v>
      </c>
      <c r="Y24" s="70">
        <f t="shared" si="1"/>
        <v>5898.6</v>
      </c>
      <c r="Z24" s="43"/>
      <c r="AA24" s="76">
        <v>1</v>
      </c>
      <c r="AB24" s="659">
        <f t="shared" si="3"/>
        <v>5898.6</v>
      </c>
      <c r="AC24" s="338">
        <v>1</v>
      </c>
      <c r="AD24" s="339">
        <f t="shared" si="0"/>
        <v>5898.6</v>
      </c>
      <c r="AE24" s="340">
        <f t="shared" si="2"/>
        <v>0</v>
      </c>
      <c r="AG24"/>
    </row>
    <row r="25" spans="1:33" x14ac:dyDescent="0.25">
      <c r="A25" s="15"/>
      <c r="B25" s="2" t="s">
        <v>23</v>
      </c>
      <c r="C25" s="41" t="s">
        <v>164</v>
      </c>
      <c r="D25" s="4" t="s">
        <v>378</v>
      </c>
      <c r="E25" s="5"/>
      <c r="F25" s="6"/>
      <c r="G25" s="6"/>
      <c r="H25" s="7"/>
      <c r="I25" s="6"/>
      <c r="J25" s="8"/>
      <c r="K25" s="9"/>
      <c r="L25" s="38"/>
      <c r="M25" s="8"/>
      <c r="N25" s="38"/>
      <c r="O25" s="43"/>
      <c r="P25" s="27"/>
      <c r="Q25" s="42"/>
      <c r="R25" s="42"/>
      <c r="S25" s="74"/>
      <c r="T25" s="74"/>
      <c r="U25" s="74"/>
      <c r="V25" s="9"/>
      <c r="W25" s="38"/>
      <c r="X25" s="69"/>
      <c r="Y25" s="70"/>
      <c r="Z25" s="43"/>
      <c r="AA25" s="76"/>
      <c r="AB25" s="659"/>
      <c r="AC25" s="338"/>
      <c r="AD25" s="339">
        <f t="shared" si="0"/>
        <v>0</v>
      </c>
      <c r="AE25" s="340">
        <f t="shared" si="2"/>
        <v>0</v>
      </c>
      <c r="AG25" s="634">
        <f>AG61+AG60+AG26</f>
        <v>536.72</v>
      </c>
    </row>
    <row r="26" spans="1:33" ht="45" x14ac:dyDescent="0.25">
      <c r="A26" s="15"/>
      <c r="B26" s="2" t="s">
        <v>23</v>
      </c>
      <c r="C26" s="41" t="s">
        <v>164</v>
      </c>
      <c r="D26" s="4" t="s">
        <v>25</v>
      </c>
      <c r="E26" s="5" t="s">
        <v>181</v>
      </c>
      <c r="F26" s="6"/>
      <c r="G26" s="6"/>
      <c r="H26" s="7">
        <v>4.1839999999999504</v>
      </c>
      <c r="I26" s="6"/>
      <c r="J26" s="8" t="s">
        <v>182</v>
      </c>
      <c r="K26" s="9" t="s">
        <v>75</v>
      </c>
      <c r="L26" s="38">
        <v>2</v>
      </c>
      <c r="M26" s="10">
        <v>81.08</v>
      </c>
      <c r="N26" s="38">
        <v>162.16</v>
      </c>
      <c r="O26" s="43"/>
      <c r="P26" s="12" t="e">
        <v>#VALUE!</v>
      </c>
      <c r="Q26" s="13" t="e">
        <f>IF(J26="PROV SUM",N26,L26*P26)</f>
        <v>#VALUE!</v>
      </c>
      <c r="R26" s="39">
        <v>0</v>
      </c>
      <c r="S26" s="71">
        <v>66.599112000000005</v>
      </c>
      <c r="T26" s="72">
        <f>IF(J26="SC024",N26,IF(ISERROR(S26),"",IF(J26="PROV SUM",N26,L26*S26)))</f>
        <v>133.19822400000001</v>
      </c>
      <c r="U26" s="72"/>
      <c r="V26" s="9" t="s">
        <v>75</v>
      </c>
      <c r="W26" s="38">
        <v>2</v>
      </c>
      <c r="X26" s="69">
        <v>66.599112000000005</v>
      </c>
      <c r="Y26" s="70">
        <f t="shared" si="1"/>
        <v>133.19822400000001</v>
      </c>
      <c r="Z26" s="43"/>
      <c r="AA26" s="76">
        <v>1</v>
      </c>
      <c r="AB26" s="659">
        <f t="shared" si="3"/>
        <v>133.19822400000001</v>
      </c>
      <c r="AC26" s="338">
        <v>1</v>
      </c>
      <c r="AD26" s="339">
        <f t="shared" si="0"/>
        <v>133.19822400000001</v>
      </c>
      <c r="AE26" s="340">
        <f t="shared" si="2"/>
        <v>0</v>
      </c>
      <c r="AG26" s="591">
        <v>13.32</v>
      </c>
    </row>
    <row r="27" spans="1:33" ht="30.75" x14ac:dyDescent="0.25">
      <c r="A27" s="15"/>
      <c r="B27" s="44" t="s">
        <v>23</v>
      </c>
      <c r="C27" s="45" t="s">
        <v>164</v>
      </c>
      <c r="D27" s="46" t="s">
        <v>25</v>
      </c>
      <c r="E27" s="47" t="s">
        <v>386</v>
      </c>
      <c r="F27" s="48"/>
      <c r="G27" s="48"/>
      <c r="H27" s="49">
        <v>4.2930000000000001</v>
      </c>
      <c r="I27" s="48"/>
      <c r="J27" s="50" t="s">
        <v>379</v>
      </c>
      <c r="K27" s="51" t="s">
        <v>380</v>
      </c>
      <c r="L27" s="52">
        <v>1</v>
      </c>
      <c r="M27" s="53">
        <v>1500</v>
      </c>
      <c r="N27" s="52">
        <v>1500</v>
      </c>
      <c r="O27" s="43"/>
      <c r="P27" s="12" t="e">
        <v>#VALUE!</v>
      </c>
      <c r="Q27" s="13">
        <f>IF(J27="PROV SUM",N27,L27*P27)</f>
        <v>1500</v>
      </c>
      <c r="R27" s="39" t="s">
        <v>381</v>
      </c>
      <c r="S27" s="71" t="s">
        <v>381</v>
      </c>
      <c r="T27" s="72">
        <f>IF(J27="SC024",N27,IF(ISERROR(S27),"",IF(J27="PROV SUM",N27,L27*S27)))</f>
        <v>1500</v>
      </c>
      <c r="U27" s="72"/>
      <c r="V27" s="9" t="s">
        <v>380</v>
      </c>
      <c r="W27" s="38">
        <v>0</v>
      </c>
      <c r="X27" s="69">
        <v>1500</v>
      </c>
      <c r="Y27" s="70">
        <v>1500</v>
      </c>
      <c r="Z27" s="43"/>
      <c r="AA27" s="76">
        <v>0.9</v>
      </c>
      <c r="AB27" s="659">
        <f t="shared" si="3"/>
        <v>1350</v>
      </c>
      <c r="AC27" s="338">
        <v>0.9</v>
      </c>
      <c r="AD27" s="339">
        <f t="shared" si="0"/>
        <v>1350</v>
      </c>
      <c r="AE27" s="340">
        <f t="shared" si="2"/>
        <v>0</v>
      </c>
      <c r="AF27" t="s">
        <v>762</v>
      </c>
    </row>
    <row r="28" spans="1:33" x14ac:dyDescent="0.25">
      <c r="A28" s="15"/>
      <c r="B28" s="44" t="s">
        <v>23</v>
      </c>
      <c r="C28" s="45" t="s">
        <v>24</v>
      </c>
      <c r="D28" s="46" t="s">
        <v>378</v>
      </c>
      <c r="E28" s="47"/>
      <c r="F28" s="48"/>
      <c r="G28" s="48"/>
      <c r="H28" s="49"/>
      <c r="I28" s="48"/>
      <c r="J28" s="50"/>
      <c r="K28" s="51"/>
      <c r="L28" s="52"/>
      <c r="M28" s="50"/>
      <c r="N28" s="52"/>
      <c r="O28" s="43"/>
      <c r="P28" s="27"/>
      <c r="Q28" s="42"/>
      <c r="R28" s="42"/>
      <c r="S28" s="74"/>
      <c r="T28" s="74"/>
      <c r="U28" s="74"/>
      <c r="V28" s="9"/>
      <c r="W28" s="38"/>
      <c r="X28" s="69"/>
      <c r="Y28" s="70"/>
      <c r="Z28" s="43"/>
      <c r="AA28" s="76"/>
      <c r="AB28" s="659"/>
      <c r="AC28" s="338"/>
      <c r="AD28" s="339">
        <f t="shared" si="0"/>
        <v>0</v>
      </c>
      <c r="AE28" s="340">
        <f t="shared" si="2"/>
        <v>0</v>
      </c>
      <c r="AG28" s="633">
        <f>AG32+AG54+AG56+AG57</f>
        <v>9084.5600000000013</v>
      </c>
    </row>
    <row r="29" spans="1:33" ht="120" x14ac:dyDescent="0.25">
      <c r="A29" s="21"/>
      <c r="B29" s="54" t="s">
        <v>23</v>
      </c>
      <c r="C29" s="54" t="s">
        <v>24</v>
      </c>
      <c r="D29" s="55" t="s">
        <v>25</v>
      </c>
      <c r="E29" s="56" t="s">
        <v>26</v>
      </c>
      <c r="F29" s="57"/>
      <c r="G29" s="57"/>
      <c r="H29" s="58">
        <v>2.1</v>
      </c>
      <c r="I29" s="57"/>
      <c r="J29" s="59" t="s">
        <v>27</v>
      </c>
      <c r="K29" s="57" t="s">
        <v>28</v>
      </c>
      <c r="L29" s="60">
        <v>8850</v>
      </c>
      <c r="M29" s="61">
        <v>12.92</v>
      </c>
      <c r="N29" s="62">
        <v>114342</v>
      </c>
      <c r="O29" s="18"/>
      <c r="P29" s="12" t="e">
        <v>#VALUE!</v>
      </c>
      <c r="Q29" s="13" t="e">
        <f t="shared" ref="Q29:Q34" si="4">IF(J29="PROV SUM",N29,L29*P29)</f>
        <v>#VALUE!</v>
      </c>
      <c r="R29" s="39">
        <v>0</v>
      </c>
      <c r="S29" s="71">
        <v>16.4084</v>
      </c>
      <c r="T29" s="72">
        <f t="shared" ref="T29:T34" si="5">IF(J29="SC024",N29,IF(ISERROR(S29),"",IF(J29="PROV SUM",N29,L29*S29)))</f>
        <v>145214.34</v>
      </c>
      <c r="U29" s="72"/>
      <c r="V29" s="9" t="s">
        <v>28</v>
      </c>
      <c r="W29" s="38">
        <v>4425</v>
      </c>
      <c r="X29" s="70">
        <v>16.4084</v>
      </c>
      <c r="Y29" s="70">
        <f t="shared" si="1"/>
        <v>72607.17</v>
      </c>
      <c r="Z29" s="18"/>
      <c r="AA29" s="76">
        <v>1</v>
      </c>
      <c r="AB29" s="659">
        <f t="shared" si="3"/>
        <v>72607.17</v>
      </c>
      <c r="AC29" s="338">
        <v>1</v>
      </c>
      <c r="AD29" s="339">
        <f t="shared" si="0"/>
        <v>72607.17</v>
      </c>
      <c r="AE29" s="340">
        <f t="shared" si="2"/>
        <v>0</v>
      </c>
      <c r="AF29" s="132"/>
      <c r="AG29" s="155"/>
    </row>
    <row r="30" spans="1:33" ht="30" x14ac:dyDescent="0.25">
      <c r="A30" s="21"/>
      <c r="B30" s="54" t="s">
        <v>23</v>
      </c>
      <c r="C30" s="54" t="s">
        <v>24</v>
      </c>
      <c r="D30" s="55" t="s">
        <v>25</v>
      </c>
      <c r="E30" s="56" t="s">
        <v>29</v>
      </c>
      <c r="F30" s="57"/>
      <c r="G30" s="57"/>
      <c r="H30" s="58">
        <v>2.5</v>
      </c>
      <c r="I30" s="57"/>
      <c r="J30" s="59" t="s">
        <v>30</v>
      </c>
      <c r="K30" s="57" t="s">
        <v>31</v>
      </c>
      <c r="L30" s="60">
        <v>1</v>
      </c>
      <c r="M30" s="61">
        <v>420</v>
      </c>
      <c r="N30" s="62">
        <v>420</v>
      </c>
      <c r="O30" s="18"/>
      <c r="P30" s="12" t="e">
        <v>#VALUE!</v>
      </c>
      <c r="Q30" s="13" t="e">
        <f t="shared" si="4"/>
        <v>#VALUE!</v>
      </c>
      <c r="R30" s="39">
        <v>0</v>
      </c>
      <c r="S30" s="71">
        <v>533.4</v>
      </c>
      <c r="T30" s="72">
        <f t="shared" si="5"/>
        <v>533.4</v>
      </c>
      <c r="U30" s="72"/>
      <c r="V30" s="9" t="s">
        <v>31</v>
      </c>
      <c r="W30" s="38">
        <v>1</v>
      </c>
      <c r="X30" s="70">
        <v>533.4</v>
      </c>
      <c r="Y30" s="70">
        <f t="shared" si="1"/>
        <v>533.4</v>
      </c>
      <c r="Z30" s="18"/>
      <c r="AA30" s="76">
        <v>1</v>
      </c>
      <c r="AB30" s="659">
        <f t="shared" si="3"/>
        <v>533.4</v>
      </c>
      <c r="AC30" s="338">
        <v>1</v>
      </c>
      <c r="AD30" s="339">
        <f t="shared" si="0"/>
        <v>533.4</v>
      </c>
      <c r="AE30" s="340">
        <f t="shared" si="2"/>
        <v>0</v>
      </c>
      <c r="AG30"/>
    </row>
    <row r="31" spans="1:33" ht="16.350000000000001" customHeight="1" x14ac:dyDescent="0.25">
      <c r="A31" s="21"/>
      <c r="B31" s="54" t="s">
        <v>23</v>
      </c>
      <c r="C31" s="54" t="s">
        <v>24</v>
      </c>
      <c r="D31" s="55" t="s">
        <v>25</v>
      </c>
      <c r="E31" s="56" t="s">
        <v>32</v>
      </c>
      <c r="F31" s="57"/>
      <c r="G31" s="57"/>
      <c r="H31" s="58">
        <v>2.6</v>
      </c>
      <c r="I31" s="57"/>
      <c r="J31" s="59" t="s">
        <v>33</v>
      </c>
      <c r="K31" s="57" t="s">
        <v>31</v>
      </c>
      <c r="L31" s="60">
        <v>3</v>
      </c>
      <c r="M31" s="61">
        <v>50</v>
      </c>
      <c r="N31" s="62">
        <v>150</v>
      </c>
      <c r="O31" s="18"/>
      <c r="P31" s="12" t="e">
        <v>#VALUE!</v>
      </c>
      <c r="Q31" s="13" t="e">
        <f t="shared" si="4"/>
        <v>#VALUE!</v>
      </c>
      <c r="R31" s="39">
        <v>0</v>
      </c>
      <c r="S31" s="71">
        <v>63.5</v>
      </c>
      <c r="T31" s="72">
        <f t="shared" si="5"/>
        <v>190.5</v>
      </c>
      <c r="U31" s="72"/>
      <c r="V31" s="9" t="s">
        <v>31</v>
      </c>
      <c r="W31" s="38">
        <v>9</v>
      </c>
      <c r="X31" s="70">
        <v>63.5</v>
      </c>
      <c r="Y31" s="70">
        <f t="shared" si="1"/>
        <v>571.5</v>
      </c>
      <c r="Z31" s="18"/>
      <c r="AA31" s="76">
        <v>1</v>
      </c>
      <c r="AB31" s="659">
        <f t="shared" si="3"/>
        <v>571.5</v>
      </c>
      <c r="AC31" s="338">
        <v>1</v>
      </c>
      <c r="AD31" s="339">
        <f t="shared" si="0"/>
        <v>571.5</v>
      </c>
      <c r="AE31" s="340">
        <f t="shared" si="2"/>
        <v>0</v>
      </c>
      <c r="AG31"/>
    </row>
    <row r="32" spans="1:33" s="471" customFormat="1" x14ac:dyDescent="0.25">
      <c r="A32" s="21"/>
      <c r="B32" s="472" t="s">
        <v>23</v>
      </c>
      <c r="C32" s="472" t="s">
        <v>24</v>
      </c>
      <c r="D32" s="473" t="s">
        <v>25</v>
      </c>
      <c r="E32" s="474" t="s">
        <v>55</v>
      </c>
      <c r="F32" s="57"/>
      <c r="G32" s="57"/>
      <c r="H32" s="58">
        <v>2.2200000000000002</v>
      </c>
      <c r="I32" s="57"/>
      <c r="J32" s="59" t="s">
        <v>56</v>
      </c>
      <c r="K32" s="473" t="s">
        <v>57</v>
      </c>
      <c r="L32" s="475">
        <v>14</v>
      </c>
      <c r="M32" s="61">
        <v>82.5</v>
      </c>
      <c r="N32" s="62">
        <v>1155</v>
      </c>
      <c r="O32" s="18"/>
      <c r="P32" s="12" t="e">
        <v>#VALUE!</v>
      </c>
      <c r="Q32" s="13" t="e">
        <f t="shared" si="4"/>
        <v>#VALUE!</v>
      </c>
      <c r="R32" s="39">
        <v>0</v>
      </c>
      <c r="S32" s="476">
        <v>104.77500000000001</v>
      </c>
      <c r="T32" s="477">
        <f t="shared" si="5"/>
        <v>1466.8500000000001</v>
      </c>
      <c r="U32" s="477"/>
      <c r="V32" s="478" t="s">
        <v>57</v>
      </c>
      <c r="W32" s="479">
        <v>14</v>
      </c>
      <c r="X32" s="480">
        <v>104.77500000000001</v>
      </c>
      <c r="Y32" s="480">
        <f t="shared" si="1"/>
        <v>1466.8500000000001</v>
      </c>
      <c r="Z32" s="466"/>
      <c r="AA32" s="481">
        <v>1</v>
      </c>
      <c r="AB32" s="660">
        <f t="shared" si="3"/>
        <v>1466.8500000000001</v>
      </c>
      <c r="AC32" s="469">
        <v>1</v>
      </c>
      <c r="AD32" s="493">
        <f t="shared" si="0"/>
        <v>1466.8500000000001</v>
      </c>
      <c r="AE32" s="470">
        <f t="shared" si="2"/>
        <v>0</v>
      </c>
      <c r="AG32" s="471">
        <v>440.06</v>
      </c>
    </row>
    <row r="33" spans="1:32" customFormat="1" x14ac:dyDescent="0.25">
      <c r="A33" s="21"/>
      <c r="B33" s="54" t="s">
        <v>23</v>
      </c>
      <c r="C33" s="54" t="s">
        <v>24</v>
      </c>
      <c r="D33" s="55" t="s">
        <v>25</v>
      </c>
      <c r="E33" s="56" t="s">
        <v>69</v>
      </c>
      <c r="F33" s="57"/>
      <c r="G33" s="57"/>
      <c r="H33" s="58">
        <v>2.2999999999999998</v>
      </c>
      <c r="I33" s="57"/>
      <c r="J33" s="59" t="s">
        <v>70</v>
      </c>
      <c r="K33" s="57"/>
      <c r="L33" s="60">
        <v>1</v>
      </c>
      <c r="M33" s="61">
        <v>695</v>
      </c>
      <c r="N33" s="62">
        <v>695</v>
      </c>
      <c r="O33" s="18"/>
      <c r="P33" s="12" t="e">
        <v>#VALUE!</v>
      </c>
      <c r="Q33" s="13" t="e">
        <f t="shared" si="4"/>
        <v>#VALUE!</v>
      </c>
      <c r="R33" s="39">
        <v>0</v>
      </c>
      <c r="S33" s="71">
        <v>882.65</v>
      </c>
      <c r="T33" s="72">
        <f t="shared" si="5"/>
        <v>882.65</v>
      </c>
      <c r="U33" s="72"/>
      <c r="V33" s="9"/>
      <c r="W33" s="38">
        <v>0</v>
      </c>
      <c r="X33" s="70">
        <v>882.65</v>
      </c>
      <c r="Y33" s="70">
        <f t="shared" si="1"/>
        <v>0</v>
      </c>
      <c r="Z33" s="18"/>
      <c r="AA33" s="76">
        <v>0</v>
      </c>
      <c r="AB33" s="659">
        <f t="shared" si="3"/>
        <v>0</v>
      </c>
      <c r="AC33" s="338">
        <v>0</v>
      </c>
      <c r="AD33" s="339">
        <f t="shared" si="0"/>
        <v>0</v>
      </c>
      <c r="AE33" s="340">
        <f t="shared" si="2"/>
        <v>0</v>
      </c>
    </row>
    <row r="34" spans="1:32" customFormat="1" ht="60" x14ac:dyDescent="0.25">
      <c r="A34" s="21"/>
      <c r="B34" s="54" t="s">
        <v>23</v>
      </c>
      <c r="C34" s="54" t="s">
        <v>24</v>
      </c>
      <c r="D34" s="55" t="s">
        <v>25</v>
      </c>
      <c r="E34" s="56" t="s">
        <v>382</v>
      </c>
      <c r="F34" s="57"/>
      <c r="G34" s="57"/>
      <c r="H34" s="58"/>
      <c r="I34" s="57"/>
      <c r="J34" s="59" t="s">
        <v>383</v>
      </c>
      <c r="K34" s="57" t="s">
        <v>31</v>
      </c>
      <c r="L34" s="60"/>
      <c r="M34" s="61">
        <v>4.8300000000000003E-2</v>
      </c>
      <c r="N34" s="62">
        <v>0</v>
      </c>
      <c r="O34" s="18"/>
      <c r="P34" s="12" t="e">
        <v>#VALUE!</v>
      </c>
      <c r="Q34" s="13" t="e">
        <f t="shared" si="4"/>
        <v>#VALUE!</v>
      </c>
      <c r="R34" s="39" t="e">
        <v>#N/A</v>
      </c>
      <c r="S34" s="71" t="e">
        <v>#N/A</v>
      </c>
      <c r="T34" s="72">
        <f t="shared" si="5"/>
        <v>0</v>
      </c>
      <c r="U34" s="72"/>
      <c r="V34" s="9" t="s">
        <v>416</v>
      </c>
      <c r="W34" s="38">
        <v>26.3</v>
      </c>
      <c r="X34" s="311">
        <f>SUM(Y29+Y30+Y31+Y32+Y58+Y57+Y56+Y55+Y54)*0.0483</f>
        <v>4411.4388171000001</v>
      </c>
      <c r="Y34" s="70">
        <f>X34*W34</f>
        <v>116020.84088973001</v>
      </c>
      <c r="Z34" s="18"/>
      <c r="AA34" s="76">
        <v>1</v>
      </c>
      <c r="AB34" s="659">
        <f t="shared" si="3"/>
        <v>116020.84088973001</v>
      </c>
      <c r="AC34" s="338">
        <v>0.27975230000000001</v>
      </c>
      <c r="AD34" s="339">
        <f t="shared" si="0"/>
        <v>32457.097086836016</v>
      </c>
      <c r="AE34" s="340">
        <f t="shared" si="2"/>
        <v>83563.743802893994</v>
      </c>
      <c r="AF34" s="593" t="s">
        <v>766</v>
      </c>
    </row>
    <row r="35" spans="1:32" customFormat="1" x14ac:dyDescent="0.25">
      <c r="A35" s="21"/>
      <c r="B35" s="63" t="s">
        <v>23</v>
      </c>
      <c r="C35" s="54" t="s">
        <v>312</v>
      </c>
      <c r="D35" s="55" t="s">
        <v>378</v>
      </c>
      <c r="E35" s="56"/>
      <c r="F35" s="57"/>
      <c r="G35" s="57"/>
      <c r="H35" s="58"/>
      <c r="I35" s="57"/>
      <c r="J35" s="59"/>
      <c r="K35" s="57"/>
      <c r="L35" s="60"/>
      <c r="M35" s="59"/>
      <c r="N35" s="62"/>
      <c r="O35" s="18"/>
      <c r="P35" s="16"/>
      <c r="Q35" s="37"/>
      <c r="R35" s="37"/>
      <c r="S35" s="73"/>
      <c r="T35" s="73"/>
      <c r="U35" s="73"/>
      <c r="V35" s="9"/>
      <c r="W35" s="38"/>
      <c r="X35" s="69"/>
      <c r="Y35" s="70"/>
      <c r="Z35" s="18"/>
      <c r="AA35" s="76"/>
      <c r="AB35" s="659"/>
      <c r="AC35" s="338"/>
      <c r="AD35" s="339">
        <f t="shared" si="0"/>
        <v>0</v>
      </c>
      <c r="AE35" s="340">
        <f t="shared" si="2"/>
        <v>0</v>
      </c>
    </row>
    <row r="36" spans="1:32" customFormat="1" ht="30" x14ac:dyDescent="0.25">
      <c r="A36" s="21"/>
      <c r="B36" s="312" t="s">
        <v>23</v>
      </c>
      <c r="C36" s="102" t="s">
        <v>312</v>
      </c>
      <c r="D36" s="103" t="s">
        <v>25</v>
      </c>
      <c r="E36" s="104" t="s">
        <v>337</v>
      </c>
      <c r="F36" s="105"/>
      <c r="G36" s="105"/>
      <c r="H36" s="106">
        <v>7.2530000000000499</v>
      </c>
      <c r="I36" s="105"/>
      <c r="J36" s="107" t="s">
        <v>338</v>
      </c>
      <c r="K36" s="105" t="s">
        <v>79</v>
      </c>
      <c r="L36" s="108">
        <v>2</v>
      </c>
      <c r="M36" s="313">
        <v>20.13</v>
      </c>
      <c r="N36" s="109">
        <v>40.26</v>
      </c>
      <c r="O36" s="18"/>
      <c r="P36" s="314" t="e">
        <v>#VALUE!</v>
      </c>
      <c r="Q36" s="315" t="e">
        <f>IF(J36="PROV SUM",N36,L36*P36)</f>
        <v>#VALUE!</v>
      </c>
      <c r="R36" s="316">
        <v>0</v>
      </c>
      <c r="S36" s="317">
        <v>14.594249999999999</v>
      </c>
      <c r="T36" s="318">
        <f>IF(J36="SC024",N36,IF(ISERROR(S36),"",IF(J36="PROV SUM",N36,L36*S36)))</f>
        <v>29.188499999999998</v>
      </c>
      <c r="U36" s="318"/>
      <c r="V36" s="51" t="s">
        <v>79</v>
      </c>
      <c r="W36" s="52">
        <v>150</v>
      </c>
      <c r="X36" s="319">
        <v>14.594249999999999</v>
      </c>
      <c r="Y36" s="117">
        <f t="shared" si="1"/>
        <v>2189.1374999999998</v>
      </c>
      <c r="Z36" s="18"/>
      <c r="AA36" s="331">
        <v>1</v>
      </c>
      <c r="AB36" s="661">
        <f t="shared" si="3"/>
        <v>2189.1374999999998</v>
      </c>
      <c r="AC36" s="338">
        <v>1.2E-2</v>
      </c>
      <c r="AD36" s="339">
        <f t="shared" si="0"/>
        <v>26.269649999999999</v>
      </c>
      <c r="AE36" s="340">
        <f t="shared" si="2"/>
        <v>2162.8678499999996</v>
      </c>
      <c r="AF36" s="593" t="s">
        <v>767</v>
      </c>
    </row>
    <row r="37" spans="1:32" customFormat="1" ht="15.75" x14ac:dyDescent="0.25">
      <c r="A37" s="21"/>
      <c r="B37" s="320" t="s">
        <v>23</v>
      </c>
      <c r="C37" s="321" t="s">
        <v>312</v>
      </c>
      <c r="D37" s="322" t="s">
        <v>25</v>
      </c>
      <c r="E37" s="323" t="s">
        <v>387</v>
      </c>
      <c r="F37" s="324"/>
      <c r="G37" s="324"/>
      <c r="H37" s="325">
        <v>7.3159999999999998</v>
      </c>
      <c r="I37" s="324"/>
      <c r="J37" s="326" t="s">
        <v>379</v>
      </c>
      <c r="K37" s="324" t="s">
        <v>380</v>
      </c>
      <c r="L37" s="288">
        <v>1</v>
      </c>
      <c r="M37" s="288">
        <v>1800</v>
      </c>
      <c r="N37" s="119">
        <v>1800</v>
      </c>
      <c r="O37" s="327"/>
      <c r="P37" s="328" t="e">
        <v>#VALUE!</v>
      </c>
      <c r="Q37" s="329">
        <f>IF(J37="PROV SUM",N37,L37*P37)</f>
        <v>1800</v>
      </c>
      <c r="R37" s="287" t="s">
        <v>381</v>
      </c>
      <c r="S37" s="287" t="s">
        <v>381</v>
      </c>
      <c r="T37" s="329">
        <f>IF(J37="SC024",N37,IF(ISERROR(S37),"",IF(J37="PROV SUM",N37,L37*S37)))</f>
        <v>1800</v>
      </c>
      <c r="U37" s="329"/>
      <c r="V37" s="324" t="s">
        <v>380</v>
      </c>
      <c r="W37" s="288">
        <v>0</v>
      </c>
      <c r="X37" s="330">
        <v>1800</v>
      </c>
      <c r="Y37" s="328">
        <v>1800</v>
      </c>
      <c r="Z37" s="18"/>
      <c r="AA37" s="336">
        <v>0</v>
      </c>
      <c r="AB37" s="662">
        <f t="shared" si="3"/>
        <v>0</v>
      </c>
      <c r="AC37" s="338">
        <v>0</v>
      </c>
      <c r="AD37" s="339">
        <f t="shared" si="0"/>
        <v>0</v>
      </c>
      <c r="AE37" s="340">
        <f t="shared" si="2"/>
        <v>0</v>
      </c>
    </row>
    <row r="38" spans="1:32" s="471" customFormat="1" x14ac:dyDescent="0.25">
      <c r="A38" s="21"/>
      <c r="B38" s="457" t="s">
        <v>23</v>
      </c>
      <c r="C38" s="458" t="s">
        <v>654</v>
      </c>
      <c r="D38" s="459" t="s">
        <v>25</v>
      </c>
      <c r="E38" s="460" t="s">
        <v>626</v>
      </c>
      <c r="F38" s="324"/>
      <c r="G38" s="324"/>
      <c r="H38" s="325"/>
      <c r="I38" s="324"/>
      <c r="J38" s="326"/>
      <c r="K38" s="459"/>
      <c r="L38" s="461"/>
      <c r="M38" s="288"/>
      <c r="N38" s="119"/>
      <c r="O38" s="327"/>
      <c r="P38" s="328"/>
      <c r="Q38" s="329"/>
      <c r="R38" s="287"/>
      <c r="S38" s="462"/>
      <c r="T38" s="463"/>
      <c r="U38" s="463"/>
      <c r="V38" s="459" t="s">
        <v>57</v>
      </c>
      <c r="W38" s="461">
        <v>44</v>
      </c>
      <c r="X38" s="464">
        <v>488.75</v>
      </c>
      <c r="Y38" s="465">
        <f>X38*W38</f>
        <v>21505</v>
      </c>
      <c r="Z38" s="466"/>
      <c r="AA38" s="467">
        <v>1</v>
      </c>
      <c r="AB38" s="663">
        <f>Y38*AA38</f>
        <v>21505</v>
      </c>
      <c r="AC38" s="469">
        <v>1</v>
      </c>
      <c r="AD38" s="493">
        <f t="shared" si="0"/>
        <v>21505</v>
      </c>
      <c r="AE38" s="470">
        <f>AB38-AD38</f>
        <v>0</v>
      </c>
    </row>
    <row r="39" spans="1:32" customFormat="1" x14ac:dyDescent="0.25">
      <c r="A39" s="21"/>
      <c r="B39" s="320"/>
      <c r="C39" s="321"/>
      <c r="D39" s="322"/>
      <c r="E39" s="323"/>
      <c r="F39" s="324"/>
      <c r="G39" s="324"/>
      <c r="H39" s="325"/>
      <c r="I39" s="324"/>
      <c r="J39" s="326"/>
      <c r="K39" s="324"/>
      <c r="L39" s="288"/>
      <c r="M39" s="288"/>
      <c r="N39" s="119"/>
      <c r="O39" s="327"/>
      <c r="P39" s="328"/>
      <c r="Q39" s="329"/>
      <c r="R39" s="287"/>
      <c r="S39" s="287"/>
      <c r="T39" s="329"/>
      <c r="U39" s="329"/>
      <c r="V39" s="324"/>
      <c r="W39" s="288"/>
      <c r="X39" s="330"/>
      <c r="Y39" s="328"/>
      <c r="Z39" s="18"/>
      <c r="AA39" s="336"/>
      <c r="AB39" s="662"/>
      <c r="AC39" s="338"/>
      <c r="AD39" s="339">
        <f t="shared" si="0"/>
        <v>0</v>
      </c>
      <c r="AE39" s="340"/>
    </row>
    <row r="40" spans="1:32" customFormat="1" x14ac:dyDescent="0.25">
      <c r="A40" s="21"/>
      <c r="B40" s="320" t="s">
        <v>23</v>
      </c>
      <c r="C40" s="321" t="s">
        <v>189</v>
      </c>
      <c r="D40" s="322" t="s">
        <v>25</v>
      </c>
      <c r="E40" s="323" t="s">
        <v>627</v>
      </c>
      <c r="F40" s="324"/>
      <c r="G40" s="324"/>
      <c r="H40" s="325"/>
      <c r="I40" s="324"/>
      <c r="J40" s="326"/>
      <c r="K40" s="324"/>
      <c r="L40" s="288"/>
      <c r="M40" s="288"/>
      <c r="N40" s="119"/>
      <c r="O40" s="327"/>
      <c r="P40" s="328"/>
      <c r="Q40" s="329"/>
      <c r="R40" s="287"/>
      <c r="S40" s="287"/>
      <c r="T40" s="329"/>
      <c r="U40" s="329"/>
      <c r="V40" s="324" t="s">
        <v>28</v>
      </c>
      <c r="W40" s="288">
        <v>300</v>
      </c>
      <c r="X40" s="330">
        <v>107.459</v>
      </c>
      <c r="Y40" s="328">
        <f t="shared" ref="Y40:Y62" si="6">X40*W40</f>
        <v>32237.7</v>
      </c>
      <c r="Z40" s="18"/>
      <c r="AA40" s="336">
        <v>1</v>
      </c>
      <c r="AB40" s="662">
        <f t="shared" ref="AB40:AB62" si="7">Y40*AA40</f>
        <v>32237.7</v>
      </c>
      <c r="AC40" s="338">
        <v>1</v>
      </c>
      <c r="AD40" s="339">
        <f t="shared" si="0"/>
        <v>32237.7</v>
      </c>
      <c r="AE40" s="340">
        <f t="shared" ref="AE40:AE62" si="8">AB40-AD40</f>
        <v>0</v>
      </c>
    </row>
    <row r="41" spans="1:32" customFormat="1" ht="30" x14ac:dyDescent="0.25">
      <c r="A41" s="21"/>
      <c r="B41" s="320" t="s">
        <v>23</v>
      </c>
      <c r="C41" s="321" t="s">
        <v>189</v>
      </c>
      <c r="D41" s="322" t="s">
        <v>25</v>
      </c>
      <c r="E41" s="323" t="s">
        <v>628</v>
      </c>
      <c r="F41" s="324"/>
      <c r="G41" s="324"/>
      <c r="H41" s="325"/>
      <c r="I41" s="324"/>
      <c r="J41" s="326"/>
      <c r="K41" s="324"/>
      <c r="L41" s="288"/>
      <c r="M41" s="288"/>
      <c r="N41" s="119"/>
      <c r="O41" s="327"/>
      <c r="P41" s="328"/>
      <c r="Q41" s="329"/>
      <c r="R41" s="287"/>
      <c r="S41" s="287"/>
      <c r="T41" s="329"/>
      <c r="U41" s="329"/>
      <c r="V41" s="324" t="s">
        <v>48</v>
      </c>
      <c r="W41" s="288">
        <v>225</v>
      </c>
      <c r="X41" s="330">
        <v>53.570000000000007</v>
      </c>
      <c r="Y41" s="328">
        <f t="shared" si="6"/>
        <v>12053.250000000002</v>
      </c>
      <c r="Z41" s="18"/>
      <c r="AA41" s="336">
        <v>1</v>
      </c>
      <c r="AB41" s="662">
        <f t="shared" si="7"/>
        <v>12053.250000000002</v>
      </c>
      <c r="AC41" s="338">
        <v>1</v>
      </c>
      <c r="AD41" s="339">
        <f t="shared" si="0"/>
        <v>12053.250000000002</v>
      </c>
      <c r="AE41" s="340">
        <f t="shared" si="8"/>
        <v>0</v>
      </c>
    </row>
    <row r="42" spans="1:32" customFormat="1" x14ac:dyDescent="0.25">
      <c r="A42" s="21"/>
      <c r="B42" s="320" t="s">
        <v>23</v>
      </c>
      <c r="C42" s="321" t="s">
        <v>189</v>
      </c>
      <c r="D42" s="322" t="s">
        <v>25</v>
      </c>
      <c r="E42" s="323" t="s">
        <v>629</v>
      </c>
      <c r="F42" s="324"/>
      <c r="G42" s="324"/>
      <c r="H42" s="325"/>
      <c r="I42" s="324"/>
      <c r="J42" s="326"/>
      <c r="K42" s="324"/>
      <c r="L42" s="288"/>
      <c r="M42" s="288"/>
      <c r="N42" s="119"/>
      <c r="O42" s="327"/>
      <c r="P42" s="328"/>
      <c r="Q42" s="329"/>
      <c r="R42" s="287"/>
      <c r="S42" s="287"/>
      <c r="T42" s="329"/>
      <c r="U42" s="329"/>
      <c r="V42" s="324" t="s">
        <v>649</v>
      </c>
      <c r="W42" s="288">
        <v>32</v>
      </c>
      <c r="X42" s="330">
        <v>300</v>
      </c>
      <c r="Y42" s="328">
        <f t="shared" si="6"/>
        <v>9600</v>
      </c>
      <c r="Z42" s="18"/>
      <c r="AA42" s="336">
        <v>0</v>
      </c>
      <c r="AB42" s="662">
        <f t="shared" si="7"/>
        <v>0</v>
      </c>
      <c r="AC42" s="338">
        <v>0</v>
      </c>
      <c r="AD42" s="339">
        <f t="shared" si="0"/>
        <v>0</v>
      </c>
      <c r="AE42" s="340">
        <f t="shared" si="8"/>
        <v>0</v>
      </c>
    </row>
    <row r="43" spans="1:32" s="177" customFormat="1" x14ac:dyDescent="0.25">
      <c r="A43" s="21"/>
      <c r="B43" s="448" t="s">
        <v>23</v>
      </c>
      <c r="C43" s="354" t="s">
        <v>189</v>
      </c>
      <c r="D43" s="355" t="s">
        <v>25</v>
      </c>
      <c r="E43" s="356" t="s">
        <v>630</v>
      </c>
      <c r="F43" s="324"/>
      <c r="G43" s="324"/>
      <c r="H43" s="325"/>
      <c r="I43" s="324"/>
      <c r="J43" s="326"/>
      <c r="K43" s="355"/>
      <c r="L43" s="359"/>
      <c r="M43" s="288"/>
      <c r="N43" s="119"/>
      <c r="O43" s="327"/>
      <c r="P43" s="328"/>
      <c r="Q43" s="329"/>
      <c r="R43" s="287"/>
      <c r="S43" s="365"/>
      <c r="T43" s="364"/>
      <c r="U43" s="364"/>
      <c r="V43" s="355" t="s">
        <v>311</v>
      </c>
      <c r="W43" s="359">
        <v>1</v>
      </c>
      <c r="X43" s="449">
        <v>1800</v>
      </c>
      <c r="Y43" s="363">
        <f t="shared" si="6"/>
        <v>1800</v>
      </c>
      <c r="Z43" s="176"/>
      <c r="AA43" s="341">
        <v>0</v>
      </c>
      <c r="AB43" s="664">
        <f t="shared" si="7"/>
        <v>0</v>
      </c>
      <c r="AC43" s="343">
        <v>0</v>
      </c>
      <c r="AD43" s="339">
        <f t="shared" si="0"/>
        <v>0</v>
      </c>
      <c r="AE43" s="345">
        <f t="shared" si="8"/>
        <v>0</v>
      </c>
    </row>
    <row r="44" spans="1:32" s="177" customFormat="1" ht="60" x14ac:dyDescent="0.25">
      <c r="A44" s="21"/>
      <c r="B44" s="451" t="s">
        <v>23</v>
      </c>
      <c r="C44" s="387" t="s">
        <v>189</v>
      </c>
      <c r="D44" s="388" t="s">
        <v>25</v>
      </c>
      <c r="E44" s="414" t="s">
        <v>323</v>
      </c>
      <c r="F44" s="324" t="s">
        <v>324</v>
      </c>
      <c r="G44" s="324" t="s">
        <v>57</v>
      </c>
      <c r="H44" s="325">
        <v>14</v>
      </c>
      <c r="I44" s="324">
        <v>104.77500000000001</v>
      </c>
      <c r="J44" s="326">
        <v>1466.8500000000001</v>
      </c>
      <c r="K44" s="388" t="s">
        <v>57</v>
      </c>
      <c r="L44" s="452">
        <v>14</v>
      </c>
      <c r="M44" s="288">
        <v>104.77500000000001</v>
      </c>
      <c r="N44" s="119">
        <v>1466.8500000000001</v>
      </c>
      <c r="O44" s="327"/>
      <c r="P44" s="328"/>
      <c r="Q44" s="329"/>
      <c r="R44" s="287"/>
      <c r="S44" s="453">
        <v>104.78</v>
      </c>
      <c r="T44" s="454">
        <f>S44*L44</f>
        <v>1466.92</v>
      </c>
      <c r="U44" s="454"/>
      <c r="V44" s="388" t="s">
        <v>57</v>
      </c>
      <c r="W44" s="452">
        <v>10</v>
      </c>
      <c r="X44" s="455">
        <v>104.77500000000001</v>
      </c>
      <c r="Y44" s="456">
        <v>1047.75</v>
      </c>
      <c r="Z44" s="176"/>
      <c r="AA44" s="76">
        <v>0</v>
      </c>
      <c r="AB44" s="659">
        <f t="shared" si="7"/>
        <v>0</v>
      </c>
      <c r="AC44" s="338">
        <v>0</v>
      </c>
      <c r="AD44" s="339">
        <f t="shared" ref="AD44" si="9">Y44*AC44</f>
        <v>0</v>
      </c>
      <c r="AE44" s="340">
        <f t="shared" si="8"/>
        <v>0</v>
      </c>
    </row>
    <row r="45" spans="1:32" customFormat="1" x14ac:dyDescent="0.25">
      <c r="A45" s="21"/>
      <c r="B45" s="320" t="s">
        <v>23</v>
      </c>
      <c r="C45" s="321" t="s">
        <v>189</v>
      </c>
      <c r="D45" s="322" t="s">
        <v>25</v>
      </c>
      <c r="E45" s="323" t="s">
        <v>631</v>
      </c>
      <c r="F45" s="324"/>
      <c r="G45" s="324"/>
      <c r="H45" s="325"/>
      <c r="I45" s="324"/>
      <c r="J45" s="326"/>
      <c r="K45" s="324"/>
      <c r="L45" s="288"/>
      <c r="M45" s="288"/>
      <c r="N45" s="119"/>
      <c r="O45" s="327"/>
      <c r="P45" s="328"/>
      <c r="Q45" s="329"/>
      <c r="R45" s="287"/>
      <c r="S45" s="287"/>
      <c r="T45" s="329"/>
      <c r="U45" s="329"/>
      <c r="V45" s="324" t="s">
        <v>311</v>
      </c>
      <c r="W45" s="288">
        <v>1</v>
      </c>
      <c r="X45" s="330">
        <v>5000</v>
      </c>
      <c r="Y45" s="328">
        <f t="shared" si="6"/>
        <v>5000</v>
      </c>
      <c r="Z45" s="18"/>
      <c r="AA45" s="336">
        <v>0</v>
      </c>
      <c r="AB45" s="662">
        <f t="shared" si="7"/>
        <v>0</v>
      </c>
      <c r="AC45" s="338">
        <v>0</v>
      </c>
      <c r="AD45" s="339">
        <f t="shared" si="0"/>
        <v>0</v>
      </c>
      <c r="AE45" s="340">
        <f t="shared" si="8"/>
        <v>0</v>
      </c>
    </row>
    <row r="46" spans="1:32" customFormat="1" x14ac:dyDescent="0.25">
      <c r="A46" s="21"/>
      <c r="B46" s="320" t="s">
        <v>23</v>
      </c>
      <c r="C46" s="321" t="s">
        <v>341</v>
      </c>
      <c r="D46" s="322" t="s">
        <v>25</v>
      </c>
      <c r="E46" s="323" t="s">
        <v>632</v>
      </c>
      <c r="F46" s="324"/>
      <c r="G46" s="324"/>
      <c r="H46" s="325"/>
      <c r="I46" s="324"/>
      <c r="J46" s="326"/>
      <c r="K46" s="324"/>
      <c r="L46" s="288"/>
      <c r="M46" s="288"/>
      <c r="N46" s="119"/>
      <c r="O46" s="327"/>
      <c r="P46" s="328"/>
      <c r="Q46" s="329"/>
      <c r="R46" s="287"/>
      <c r="S46" s="287"/>
      <c r="T46" s="329"/>
      <c r="U46" s="329"/>
      <c r="V46" s="324" t="s">
        <v>650</v>
      </c>
      <c r="W46" s="288">
        <v>1</v>
      </c>
      <c r="X46" s="330">
        <v>2000</v>
      </c>
      <c r="Y46" s="328">
        <f t="shared" si="6"/>
        <v>2000</v>
      </c>
      <c r="Z46" s="18"/>
      <c r="AA46" s="336">
        <v>0</v>
      </c>
      <c r="AB46" s="662">
        <f t="shared" si="7"/>
        <v>0</v>
      </c>
      <c r="AC46" s="338">
        <v>0</v>
      </c>
      <c r="AD46" s="339">
        <f t="shared" si="0"/>
        <v>0</v>
      </c>
      <c r="AE46" s="340">
        <f t="shared" si="8"/>
        <v>0</v>
      </c>
    </row>
    <row r="47" spans="1:32" customFormat="1" x14ac:dyDescent="0.25">
      <c r="A47" s="21"/>
      <c r="B47" s="320" t="s">
        <v>23</v>
      </c>
      <c r="C47" s="321" t="s">
        <v>341</v>
      </c>
      <c r="D47" s="322" t="s">
        <v>25</v>
      </c>
      <c r="E47" s="323" t="s">
        <v>633</v>
      </c>
      <c r="F47" s="324"/>
      <c r="G47" s="324"/>
      <c r="H47" s="325"/>
      <c r="I47" s="324"/>
      <c r="J47" s="326"/>
      <c r="K47" s="324"/>
      <c r="L47" s="288"/>
      <c r="M47" s="288"/>
      <c r="N47" s="119"/>
      <c r="O47" s="327"/>
      <c r="P47" s="328"/>
      <c r="Q47" s="329"/>
      <c r="R47" s="287"/>
      <c r="S47" s="287"/>
      <c r="T47" s="329"/>
      <c r="U47" s="329"/>
      <c r="V47" s="324" t="s">
        <v>650</v>
      </c>
      <c r="W47" s="288">
        <v>44</v>
      </c>
      <c r="X47" s="330">
        <v>1250</v>
      </c>
      <c r="Y47" s="328">
        <f t="shared" si="6"/>
        <v>55000</v>
      </c>
      <c r="Z47" s="18"/>
      <c r="AA47" s="336">
        <v>0</v>
      </c>
      <c r="AB47" s="662">
        <f t="shared" si="7"/>
        <v>0</v>
      </c>
      <c r="AC47" s="338">
        <v>0</v>
      </c>
      <c r="AD47" s="339">
        <f t="shared" si="0"/>
        <v>0</v>
      </c>
      <c r="AE47" s="340">
        <f t="shared" si="8"/>
        <v>0</v>
      </c>
    </row>
    <row r="48" spans="1:32" customFormat="1" x14ac:dyDescent="0.25">
      <c r="A48" s="21"/>
      <c r="B48" s="320" t="s">
        <v>23</v>
      </c>
      <c r="C48" s="321" t="s">
        <v>341</v>
      </c>
      <c r="D48" s="322" t="s">
        <v>25</v>
      </c>
      <c r="E48" s="323" t="s">
        <v>634</v>
      </c>
      <c r="F48" s="324"/>
      <c r="G48" s="324"/>
      <c r="H48" s="325"/>
      <c r="I48" s="324"/>
      <c r="J48" s="326"/>
      <c r="K48" s="324"/>
      <c r="L48" s="288"/>
      <c r="M48" s="288"/>
      <c r="N48" s="119"/>
      <c r="O48" s="327"/>
      <c r="P48" s="328"/>
      <c r="Q48" s="329"/>
      <c r="R48" s="287"/>
      <c r="S48" s="287"/>
      <c r="T48" s="329"/>
      <c r="U48" s="329"/>
      <c r="V48" s="324" t="s">
        <v>650</v>
      </c>
      <c r="W48" s="288">
        <v>1</v>
      </c>
      <c r="X48" s="330">
        <v>5000</v>
      </c>
      <c r="Y48" s="328">
        <f t="shared" si="6"/>
        <v>5000</v>
      </c>
      <c r="Z48" s="18"/>
      <c r="AA48" s="336">
        <v>0</v>
      </c>
      <c r="AB48" s="662">
        <f t="shared" si="7"/>
        <v>0</v>
      </c>
      <c r="AC48" s="338">
        <v>0</v>
      </c>
      <c r="AD48" s="339">
        <f t="shared" si="0"/>
        <v>0</v>
      </c>
      <c r="AE48" s="340">
        <f t="shared" si="8"/>
        <v>0</v>
      </c>
    </row>
    <row r="49" spans="1:33" x14ac:dyDescent="0.25">
      <c r="A49" s="21"/>
      <c r="B49" s="320" t="s">
        <v>23</v>
      </c>
      <c r="C49" s="321" t="s">
        <v>341</v>
      </c>
      <c r="D49" s="322" t="s">
        <v>25</v>
      </c>
      <c r="E49" s="323" t="s">
        <v>635</v>
      </c>
      <c r="F49" s="324"/>
      <c r="G49" s="324"/>
      <c r="H49" s="325"/>
      <c r="I49" s="324"/>
      <c r="J49" s="326"/>
      <c r="K49" s="324"/>
      <c r="L49" s="288"/>
      <c r="M49" s="288"/>
      <c r="N49" s="119"/>
      <c r="O49" s="327"/>
      <c r="P49" s="328"/>
      <c r="Q49" s="329"/>
      <c r="R49" s="287"/>
      <c r="S49" s="287"/>
      <c r="T49" s="329"/>
      <c r="U49" s="329"/>
      <c r="V49" s="324" t="s">
        <v>650</v>
      </c>
      <c r="W49" s="288">
        <v>1</v>
      </c>
      <c r="X49" s="330">
        <v>10000</v>
      </c>
      <c r="Y49" s="328">
        <f t="shared" si="6"/>
        <v>10000</v>
      </c>
      <c r="Z49" s="18"/>
      <c r="AA49" s="336">
        <v>1</v>
      </c>
      <c r="AB49" s="662">
        <f t="shared" si="7"/>
        <v>10000</v>
      </c>
      <c r="AC49" s="338">
        <v>0.2</v>
      </c>
      <c r="AD49" s="339">
        <f t="shared" si="0"/>
        <v>2000</v>
      </c>
      <c r="AE49" s="340">
        <f t="shared" si="8"/>
        <v>8000</v>
      </c>
      <c r="AF49" t="s">
        <v>762</v>
      </c>
      <c r="AG49"/>
    </row>
    <row r="50" spans="1:33" x14ac:dyDescent="0.25">
      <c r="A50" s="21"/>
      <c r="B50" s="320" t="s">
        <v>23</v>
      </c>
      <c r="C50" s="321" t="s">
        <v>72</v>
      </c>
      <c r="D50" s="322" t="s">
        <v>25</v>
      </c>
      <c r="E50" s="323" t="s">
        <v>636</v>
      </c>
      <c r="F50" s="324"/>
      <c r="G50" s="324"/>
      <c r="H50" s="325"/>
      <c r="I50" s="324"/>
      <c r="J50" s="326"/>
      <c r="K50" s="324"/>
      <c r="L50" s="288"/>
      <c r="M50" s="288"/>
      <c r="N50" s="119"/>
      <c r="O50" s="327"/>
      <c r="P50" s="328"/>
      <c r="Q50" s="329"/>
      <c r="R50" s="287"/>
      <c r="S50" s="287"/>
      <c r="T50" s="329"/>
      <c r="U50" s="329"/>
      <c r="V50" s="324" t="s">
        <v>650</v>
      </c>
      <c r="W50" s="288">
        <v>1</v>
      </c>
      <c r="X50" s="330">
        <v>2000</v>
      </c>
      <c r="Y50" s="328">
        <f t="shared" si="6"/>
        <v>2000</v>
      </c>
      <c r="Z50" s="18"/>
      <c r="AA50" s="336">
        <v>1</v>
      </c>
      <c r="AB50" s="662">
        <f t="shared" si="7"/>
        <v>2000</v>
      </c>
      <c r="AC50" s="338">
        <v>0.125</v>
      </c>
      <c r="AD50" s="339">
        <f t="shared" si="0"/>
        <v>250</v>
      </c>
      <c r="AE50" s="340">
        <f t="shared" si="8"/>
        <v>1750</v>
      </c>
      <c r="AF50" t="s">
        <v>762</v>
      </c>
      <c r="AG50"/>
    </row>
    <row r="51" spans="1:33" x14ac:dyDescent="0.25">
      <c r="A51" s="21"/>
      <c r="B51" s="320" t="s">
        <v>23</v>
      </c>
      <c r="C51" s="321" t="s">
        <v>164</v>
      </c>
      <c r="D51" s="322" t="s">
        <v>25</v>
      </c>
      <c r="E51" s="323" t="s">
        <v>637</v>
      </c>
      <c r="F51" s="324"/>
      <c r="G51" s="324"/>
      <c r="H51" s="325"/>
      <c r="I51" s="324"/>
      <c r="J51" s="326"/>
      <c r="K51" s="324"/>
      <c r="L51" s="288"/>
      <c r="M51" s="288"/>
      <c r="N51" s="119"/>
      <c r="O51" s="327"/>
      <c r="P51" s="328"/>
      <c r="Q51" s="329"/>
      <c r="R51" s="287"/>
      <c r="S51" s="287"/>
      <c r="T51" s="329"/>
      <c r="U51" s="329"/>
      <c r="V51" s="324" t="s">
        <v>311</v>
      </c>
      <c r="W51" s="288">
        <v>1</v>
      </c>
      <c r="X51" s="330">
        <v>500</v>
      </c>
      <c r="Y51" s="328">
        <f t="shared" si="6"/>
        <v>500</v>
      </c>
      <c r="Z51" s="18"/>
      <c r="AA51" s="336">
        <v>1</v>
      </c>
      <c r="AB51" s="662">
        <f t="shared" si="7"/>
        <v>500</v>
      </c>
      <c r="AC51" s="338">
        <v>0.5</v>
      </c>
      <c r="AD51" s="339">
        <f t="shared" si="0"/>
        <v>250</v>
      </c>
      <c r="AE51" s="340">
        <f t="shared" si="8"/>
        <v>250</v>
      </c>
      <c r="AF51" t="s">
        <v>762</v>
      </c>
    </row>
    <row r="52" spans="1:33" x14ac:dyDescent="0.25">
      <c r="A52" s="21"/>
      <c r="B52" s="320" t="s">
        <v>23</v>
      </c>
      <c r="C52" s="321" t="s">
        <v>72</v>
      </c>
      <c r="D52" s="322" t="s">
        <v>25</v>
      </c>
      <c r="E52" s="323" t="s">
        <v>638</v>
      </c>
      <c r="F52" s="324"/>
      <c r="G52" s="324"/>
      <c r="H52" s="325"/>
      <c r="I52" s="324"/>
      <c r="J52" s="326"/>
      <c r="K52" s="324"/>
      <c r="L52" s="288"/>
      <c r="M52" s="288"/>
      <c r="N52" s="119"/>
      <c r="O52" s="327"/>
      <c r="P52" s="328"/>
      <c r="Q52" s="329"/>
      <c r="R52" s="287"/>
      <c r="S52" s="287"/>
      <c r="T52" s="329"/>
      <c r="U52" s="329"/>
      <c r="V52" s="324" t="s">
        <v>651</v>
      </c>
      <c r="W52" s="288">
        <v>1</v>
      </c>
      <c r="X52" s="330">
        <v>1000</v>
      </c>
      <c r="Y52" s="328">
        <f t="shared" si="6"/>
        <v>1000</v>
      </c>
      <c r="Z52" s="18"/>
      <c r="AA52" s="336">
        <v>1</v>
      </c>
      <c r="AB52" s="662">
        <f t="shared" si="7"/>
        <v>1000</v>
      </c>
      <c r="AC52" s="338">
        <v>0</v>
      </c>
      <c r="AD52" s="339">
        <f t="shared" si="0"/>
        <v>0</v>
      </c>
      <c r="AE52" s="340">
        <f t="shared" si="8"/>
        <v>1000</v>
      </c>
      <c r="AF52" t="s">
        <v>762</v>
      </c>
      <c r="AG52"/>
    </row>
    <row r="53" spans="1:33" x14ac:dyDescent="0.25">
      <c r="A53" s="21"/>
      <c r="B53" s="320" t="s">
        <v>23</v>
      </c>
      <c r="C53" s="321" t="s">
        <v>72</v>
      </c>
      <c r="D53" s="322" t="s">
        <v>25</v>
      </c>
      <c r="E53" s="323" t="s">
        <v>639</v>
      </c>
      <c r="F53" s="324"/>
      <c r="G53" s="324"/>
      <c r="H53" s="325"/>
      <c r="I53" s="324"/>
      <c r="J53" s="326"/>
      <c r="K53" s="324"/>
      <c r="L53" s="288"/>
      <c r="M53" s="288"/>
      <c r="N53" s="119"/>
      <c r="O53" s="327"/>
      <c r="P53" s="328"/>
      <c r="Q53" s="329"/>
      <c r="R53" s="287"/>
      <c r="S53" s="287"/>
      <c r="T53" s="329"/>
      <c r="U53" s="329"/>
      <c r="V53" s="324" t="s">
        <v>651</v>
      </c>
      <c r="W53" s="288">
        <v>1</v>
      </c>
      <c r="X53" s="330">
        <v>300</v>
      </c>
      <c r="Y53" s="328">
        <f t="shared" si="6"/>
        <v>300</v>
      </c>
      <c r="Z53" s="18"/>
      <c r="AA53" s="336">
        <v>1</v>
      </c>
      <c r="AB53" s="662">
        <f t="shared" si="7"/>
        <v>300</v>
      </c>
      <c r="AC53" s="338">
        <v>0</v>
      </c>
      <c r="AD53" s="339">
        <f t="shared" si="0"/>
        <v>0</v>
      </c>
      <c r="AE53" s="340">
        <f t="shared" si="8"/>
        <v>300</v>
      </c>
      <c r="AF53" s="586" t="s">
        <v>762</v>
      </c>
      <c r="AG53"/>
    </row>
    <row r="54" spans="1:33" ht="30" x14ac:dyDescent="0.25">
      <c r="A54" s="21"/>
      <c r="B54" s="320" t="s">
        <v>23</v>
      </c>
      <c r="C54" s="321" t="s">
        <v>24</v>
      </c>
      <c r="D54" s="322" t="s">
        <v>25</v>
      </c>
      <c r="E54" s="323" t="s">
        <v>50</v>
      </c>
      <c r="F54" s="324"/>
      <c r="G54" s="324"/>
      <c r="H54" s="325"/>
      <c r="I54" s="324"/>
      <c r="J54" s="326"/>
      <c r="K54" s="324"/>
      <c r="L54" s="288"/>
      <c r="M54" s="288"/>
      <c r="N54" s="119"/>
      <c r="O54" s="327"/>
      <c r="P54" s="328"/>
      <c r="Q54" s="329"/>
      <c r="R54" s="287"/>
      <c r="S54" s="287"/>
      <c r="T54" s="329"/>
      <c r="U54" s="329"/>
      <c r="V54" s="324" t="s">
        <v>104</v>
      </c>
      <c r="W54" s="288">
        <v>150</v>
      </c>
      <c r="X54" s="330">
        <v>40.229999999999997</v>
      </c>
      <c r="Y54" s="328">
        <f t="shared" si="6"/>
        <v>6034.4999999999991</v>
      </c>
      <c r="Z54" s="18"/>
      <c r="AA54" s="336">
        <v>1</v>
      </c>
      <c r="AB54" s="662">
        <f t="shared" si="7"/>
        <v>6034.4999999999991</v>
      </c>
      <c r="AC54" s="338">
        <v>0</v>
      </c>
      <c r="AD54" s="339">
        <f t="shared" si="0"/>
        <v>0</v>
      </c>
      <c r="AE54" s="340">
        <f t="shared" si="8"/>
        <v>6034.4999999999991</v>
      </c>
      <c r="AG54" s="592">
        <v>6034.5</v>
      </c>
    </row>
    <row r="55" spans="1:33" x14ac:dyDescent="0.25">
      <c r="A55" s="21"/>
      <c r="B55" s="320" t="s">
        <v>23</v>
      </c>
      <c r="C55" s="321" t="s">
        <v>24</v>
      </c>
      <c r="D55" s="322" t="s">
        <v>25</v>
      </c>
      <c r="E55" s="323" t="s">
        <v>640</v>
      </c>
      <c r="F55" s="324"/>
      <c r="G55" s="324"/>
      <c r="H55" s="325"/>
      <c r="I55" s="324"/>
      <c r="J55" s="326"/>
      <c r="K55" s="324"/>
      <c r="L55" s="288"/>
      <c r="M55" s="288"/>
      <c r="N55" s="119"/>
      <c r="O55" s="327"/>
      <c r="P55" s="328"/>
      <c r="Q55" s="329"/>
      <c r="R55" s="287"/>
      <c r="S55" s="287"/>
      <c r="T55" s="329"/>
      <c r="U55" s="329"/>
      <c r="V55" s="324" t="s">
        <v>652</v>
      </c>
      <c r="W55" s="288">
        <v>1</v>
      </c>
      <c r="X55" s="330">
        <v>250</v>
      </c>
      <c r="Y55" s="328">
        <f t="shared" si="6"/>
        <v>250</v>
      </c>
      <c r="Z55" s="18"/>
      <c r="AA55" s="336">
        <v>1</v>
      </c>
      <c r="AB55" s="662">
        <f t="shared" si="7"/>
        <v>250</v>
      </c>
      <c r="AC55" s="338">
        <v>1</v>
      </c>
      <c r="AD55" s="339">
        <f t="shared" si="0"/>
        <v>250</v>
      </c>
      <c r="AE55" s="340">
        <f t="shared" si="8"/>
        <v>0</v>
      </c>
    </row>
    <row r="56" spans="1:33" x14ac:dyDescent="0.25">
      <c r="A56" s="21"/>
      <c r="B56" s="320" t="s">
        <v>23</v>
      </c>
      <c r="C56" s="321" t="s">
        <v>24</v>
      </c>
      <c r="D56" s="322" t="s">
        <v>25</v>
      </c>
      <c r="E56" s="323" t="s">
        <v>641</v>
      </c>
      <c r="F56" s="324"/>
      <c r="G56" s="324"/>
      <c r="H56" s="325"/>
      <c r="I56" s="324"/>
      <c r="J56" s="326"/>
      <c r="K56" s="324"/>
      <c r="L56" s="288"/>
      <c r="M56" s="288"/>
      <c r="N56" s="119"/>
      <c r="O56" s="327"/>
      <c r="P56" s="328"/>
      <c r="Q56" s="329"/>
      <c r="R56" s="287"/>
      <c r="S56" s="287"/>
      <c r="T56" s="329"/>
      <c r="U56" s="329"/>
      <c r="V56" s="324" t="s">
        <v>653</v>
      </c>
      <c r="W56" s="288">
        <v>1</v>
      </c>
      <c r="X56" s="330">
        <v>110</v>
      </c>
      <c r="Y56" s="328">
        <f t="shared" si="6"/>
        <v>110</v>
      </c>
      <c r="Z56" s="18"/>
      <c r="AA56" s="336">
        <v>1</v>
      </c>
      <c r="AB56" s="662">
        <f t="shared" si="7"/>
        <v>110</v>
      </c>
      <c r="AC56" s="338">
        <v>1</v>
      </c>
      <c r="AD56" s="339">
        <f t="shared" si="0"/>
        <v>110</v>
      </c>
      <c r="AE56" s="340">
        <f t="shared" si="8"/>
        <v>0</v>
      </c>
      <c r="AG56" s="592">
        <v>110</v>
      </c>
    </row>
    <row r="57" spans="1:33" x14ac:dyDescent="0.25">
      <c r="A57" s="21"/>
      <c r="B57" s="320" t="s">
        <v>23</v>
      </c>
      <c r="C57" s="321" t="s">
        <v>24</v>
      </c>
      <c r="D57" s="322" t="s">
        <v>25</v>
      </c>
      <c r="E57" s="323" t="s">
        <v>642</v>
      </c>
      <c r="F57" s="324"/>
      <c r="G57" s="324"/>
      <c r="H57" s="325"/>
      <c r="I57" s="324"/>
      <c r="J57" s="326"/>
      <c r="K57" s="324"/>
      <c r="L57" s="288"/>
      <c r="M57" s="288"/>
      <c r="N57" s="119"/>
      <c r="O57" s="327"/>
      <c r="P57" s="328"/>
      <c r="Q57" s="329"/>
      <c r="R57" s="287"/>
      <c r="S57" s="287"/>
      <c r="T57" s="329"/>
      <c r="U57" s="329"/>
      <c r="V57" s="324" t="s">
        <v>311</v>
      </c>
      <c r="W57" s="288">
        <v>1</v>
      </c>
      <c r="X57" s="330">
        <v>2500</v>
      </c>
      <c r="Y57" s="328">
        <f t="shared" si="6"/>
        <v>2500</v>
      </c>
      <c r="Z57" s="18"/>
      <c r="AA57" s="336">
        <v>1</v>
      </c>
      <c r="AB57" s="662">
        <f t="shared" si="7"/>
        <v>2500</v>
      </c>
      <c r="AC57" s="338">
        <v>1</v>
      </c>
      <c r="AD57" s="339">
        <f t="shared" si="0"/>
        <v>2500</v>
      </c>
      <c r="AE57" s="340">
        <f t="shared" si="8"/>
        <v>0</v>
      </c>
      <c r="AG57" s="592">
        <v>2500</v>
      </c>
    </row>
    <row r="58" spans="1:33" ht="30" x14ac:dyDescent="0.25">
      <c r="A58" s="21"/>
      <c r="B58" s="320" t="s">
        <v>23</v>
      </c>
      <c r="C58" s="321" t="s">
        <v>24</v>
      </c>
      <c r="D58" s="322" t="s">
        <v>25</v>
      </c>
      <c r="E58" s="323" t="s">
        <v>643</v>
      </c>
      <c r="F58" s="324"/>
      <c r="G58" s="324"/>
      <c r="H58" s="325"/>
      <c r="I58" s="324"/>
      <c r="J58" s="326"/>
      <c r="K58" s="324"/>
      <c r="L58" s="288"/>
      <c r="M58" s="288"/>
      <c r="N58" s="119"/>
      <c r="O58" s="327"/>
      <c r="P58" s="328"/>
      <c r="Q58" s="329"/>
      <c r="R58" s="287"/>
      <c r="S58" s="287"/>
      <c r="T58" s="329"/>
      <c r="U58" s="329"/>
      <c r="V58" s="324" t="s">
        <v>160</v>
      </c>
      <c r="W58" s="288">
        <v>4425</v>
      </c>
      <c r="X58" s="330">
        <v>1.6408400000000001</v>
      </c>
      <c r="Y58" s="328">
        <f t="shared" si="6"/>
        <v>7260.7170000000006</v>
      </c>
      <c r="Z58" s="18"/>
      <c r="AA58" s="336">
        <v>1</v>
      </c>
      <c r="AB58" s="662">
        <f t="shared" si="7"/>
        <v>7260.7170000000006</v>
      </c>
      <c r="AC58" s="338">
        <v>0</v>
      </c>
      <c r="AD58" s="339">
        <f t="shared" si="0"/>
        <v>0</v>
      </c>
      <c r="AE58" s="340">
        <f t="shared" si="8"/>
        <v>7260.7170000000006</v>
      </c>
      <c r="AF58" s="593" t="s">
        <v>768</v>
      </c>
      <c r="AG58"/>
    </row>
    <row r="59" spans="1:33" s="586" customFormat="1" x14ac:dyDescent="0.25">
      <c r="A59" s="21"/>
      <c r="B59" s="320"/>
      <c r="C59" s="321"/>
      <c r="D59" s="322"/>
      <c r="E59" s="323"/>
      <c r="F59" s="324"/>
      <c r="G59" s="324"/>
      <c r="H59" s="325"/>
      <c r="I59" s="324"/>
      <c r="J59" s="326"/>
      <c r="K59" s="324"/>
      <c r="L59" s="288"/>
      <c r="M59" s="288"/>
      <c r="N59" s="119"/>
      <c r="O59" s="327"/>
      <c r="P59" s="328"/>
      <c r="Q59" s="329"/>
      <c r="R59" s="287"/>
      <c r="S59" s="287"/>
      <c r="T59" s="329"/>
      <c r="U59" s="329"/>
      <c r="V59" s="324"/>
      <c r="W59" s="288"/>
      <c r="X59" s="330"/>
      <c r="Y59" s="328"/>
      <c r="Z59" s="18"/>
      <c r="AA59" s="336"/>
      <c r="AB59" s="662"/>
      <c r="AC59" s="338"/>
      <c r="AD59" s="339"/>
      <c r="AE59" s="340"/>
      <c r="AF59" s="593"/>
      <c r="AG59" s="593"/>
    </row>
    <row r="60" spans="1:33" ht="90" x14ac:dyDescent="0.25">
      <c r="A60" s="21"/>
      <c r="B60" s="320" t="s">
        <v>23</v>
      </c>
      <c r="C60" s="321" t="s">
        <v>164</v>
      </c>
      <c r="D60" s="322" t="s">
        <v>25</v>
      </c>
      <c r="E60" s="323" t="s">
        <v>644</v>
      </c>
      <c r="F60" s="324"/>
      <c r="G60" s="324"/>
      <c r="H60" s="325"/>
      <c r="I60" s="324"/>
      <c r="J60" s="326"/>
      <c r="K60" s="324"/>
      <c r="L60" s="288"/>
      <c r="M60" s="288"/>
      <c r="N60" s="119"/>
      <c r="O60" s="327"/>
      <c r="P60" s="328"/>
      <c r="Q60" s="329"/>
      <c r="R60" s="287"/>
      <c r="S60" s="287"/>
      <c r="T60" s="329"/>
      <c r="U60" s="329"/>
      <c r="V60" s="324" t="s">
        <v>75</v>
      </c>
      <c r="W60" s="288">
        <v>32</v>
      </c>
      <c r="X60" s="330">
        <v>25.75</v>
      </c>
      <c r="Y60" s="328">
        <f t="shared" si="6"/>
        <v>824</v>
      </c>
      <c r="Z60" s="18"/>
      <c r="AA60" s="336">
        <v>1</v>
      </c>
      <c r="AB60" s="662">
        <f t="shared" si="7"/>
        <v>824</v>
      </c>
      <c r="AC60" s="338">
        <v>1</v>
      </c>
      <c r="AD60" s="339">
        <f t="shared" si="0"/>
        <v>824</v>
      </c>
      <c r="AE60" s="340">
        <f t="shared" si="8"/>
        <v>0</v>
      </c>
      <c r="AG60" s="594">
        <v>82.4</v>
      </c>
    </row>
    <row r="61" spans="1:33" ht="90" x14ac:dyDescent="0.25">
      <c r="A61" s="21"/>
      <c r="B61" s="320" t="s">
        <v>23</v>
      </c>
      <c r="C61" s="321" t="s">
        <v>164</v>
      </c>
      <c r="D61" s="322" t="s">
        <v>25</v>
      </c>
      <c r="E61" s="323" t="s">
        <v>645</v>
      </c>
      <c r="F61" s="324"/>
      <c r="G61" s="324"/>
      <c r="H61" s="325"/>
      <c r="I61" s="324"/>
      <c r="J61" s="326"/>
      <c r="K61" s="324"/>
      <c r="L61" s="288"/>
      <c r="M61" s="288"/>
      <c r="N61" s="119"/>
      <c r="O61" s="327"/>
      <c r="P61" s="328"/>
      <c r="Q61" s="329"/>
      <c r="R61" s="287"/>
      <c r="S61" s="287"/>
      <c r="T61" s="329"/>
      <c r="U61" s="329"/>
      <c r="V61" s="324" t="s">
        <v>75</v>
      </c>
      <c r="W61" s="288">
        <v>175</v>
      </c>
      <c r="X61" s="330">
        <v>25.2</v>
      </c>
      <c r="Y61" s="328">
        <f t="shared" si="6"/>
        <v>4410</v>
      </c>
      <c r="Z61" s="18"/>
      <c r="AA61" s="336">
        <v>1</v>
      </c>
      <c r="AB61" s="662">
        <f t="shared" si="7"/>
        <v>4410</v>
      </c>
      <c r="AC61" s="338">
        <v>1</v>
      </c>
      <c r="AD61" s="339">
        <f t="shared" si="0"/>
        <v>4410</v>
      </c>
      <c r="AE61" s="340">
        <f t="shared" si="8"/>
        <v>0</v>
      </c>
      <c r="AG61" s="594">
        <v>441</v>
      </c>
    </row>
    <row r="62" spans="1:33" ht="45" x14ac:dyDescent="0.25">
      <c r="A62" s="21"/>
      <c r="B62" s="320" t="s">
        <v>23</v>
      </c>
      <c r="C62" s="321" t="s">
        <v>164</v>
      </c>
      <c r="D62" s="322" t="s">
        <v>25</v>
      </c>
      <c r="E62" s="323" t="s">
        <v>646</v>
      </c>
      <c r="F62" s="324"/>
      <c r="G62" s="324"/>
      <c r="H62" s="325"/>
      <c r="I62" s="324"/>
      <c r="J62" s="326"/>
      <c r="K62" s="324"/>
      <c r="L62" s="288"/>
      <c r="M62" s="288"/>
      <c r="N62" s="119"/>
      <c r="O62" s="327"/>
      <c r="P62" s="328"/>
      <c r="Q62" s="329"/>
      <c r="R62" s="287"/>
      <c r="S62" s="287"/>
      <c r="T62" s="329"/>
      <c r="U62" s="329"/>
      <c r="V62" s="324" t="s">
        <v>79</v>
      </c>
      <c r="W62" s="288">
        <v>156.5</v>
      </c>
      <c r="X62" s="330">
        <v>125.2</v>
      </c>
      <c r="Y62" s="328">
        <f t="shared" si="6"/>
        <v>19593.8</v>
      </c>
      <c r="Z62" s="18"/>
      <c r="AA62" s="336">
        <v>1</v>
      </c>
      <c r="AB62" s="662">
        <f t="shared" si="7"/>
        <v>19593.8</v>
      </c>
      <c r="AC62" s="338">
        <v>1</v>
      </c>
      <c r="AD62" s="339">
        <f t="shared" si="0"/>
        <v>19593.8</v>
      </c>
      <c r="AE62" s="340">
        <f t="shared" si="8"/>
        <v>0</v>
      </c>
    </row>
    <row r="63" spans="1:33" ht="30" x14ac:dyDescent="0.25">
      <c r="A63" s="21"/>
      <c r="B63" s="320" t="s">
        <v>23</v>
      </c>
      <c r="C63" s="321" t="s">
        <v>654</v>
      </c>
      <c r="D63" s="322" t="s">
        <v>25</v>
      </c>
      <c r="E63" s="323" t="s">
        <v>309</v>
      </c>
      <c r="F63" s="324"/>
      <c r="G63" s="324"/>
      <c r="H63" s="325"/>
      <c r="I63" s="324"/>
      <c r="J63" s="326"/>
      <c r="K63" s="324"/>
      <c r="L63" s="288"/>
      <c r="M63" s="288"/>
      <c r="N63" s="119"/>
      <c r="O63" s="327"/>
      <c r="P63" s="328"/>
      <c r="Q63" s="329"/>
      <c r="R63" s="287"/>
      <c r="S63" s="287"/>
      <c r="T63" s="329"/>
      <c r="U63" s="329"/>
      <c r="V63" s="324" t="s">
        <v>311</v>
      </c>
      <c r="W63" s="288">
        <v>1</v>
      </c>
      <c r="X63" s="330">
        <v>222.29999999999998</v>
      </c>
      <c r="Y63" s="328">
        <f t="shared" ref="Y63:Y71" si="10">X63*W63</f>
        <v>222.29999999999998</v>
      </c>
      <c r="Z63" s="18"/>
      <c r="AA63" s="336">
        <v>1</v>
      </c>
      <c r="AB63" s="662">
        <f t="shared" ref="AB63:AB71" si="11">Y63*AA63</f>
        <v>222.29999999999998</v>
      </c>
      <c r="AC63" s="338">
        <v>1</v>
      </c>
      <c r="AD63" s="339">
        <f t="shared" si="0"/>
        <v>222.29999999999998</v>
      </c>
      <c r="AE63" s="340">
        <f t="shared" ref="AE63:AE71" si="12">AB63-AD63</f>
        <v>0</v>
      </c>
      <c r="AG63"/>
    </row>
    <row r="64" spans="1:33" ht="30" x14ac:dyDescent="0.25">
      <c r="A64" s="21"/>
      <c r="B64" s="320" t="s">
        <v>23</v>
      </c>
      <c r="C64" s="321" t="s">
        <v>654</v>
      </c>
      <c r="D64" s="322" t="s">
        <v>25</v>
      </c>
      <c r="E64" s="323" t="s">
        <v>655</v>
      </c>
      <c r="F64" s="324"/>
      <c r="G64" s="324"/>
      <c r="H64" s="325"/>
      <c r="I64" s="324"/>
      <c r="J64" s="326"/>
      <c r="K64" s="324"/>
      <c r="L64" s="288"/>
      <c r="M64" s="288"/>
      <c r="N64" s="119"/>
      <c r="O64" s="327"/>
      <c r="P64" s="328"/>
      <c r="Q64" s="329"/>
      <c r="R64" s="287"/>
      <c r="S64" s="287"/>
      <c r="T64" s="329"/>
      <c r="U64" s="329"/>
      <c r="V64" s="324" t="s">
        <v>656</v>
      </c>
      <c r="W64" s="288">
        <v>22</v>
      </c>
      <c r="X64" s="330">
        <v>100</v>
      </c>
      <c r="Y64" s="328">
        <f t="shared" si="10"/>
        <v>2200</v>
      </c>
      <c r="Z64" s="18"/>
      <c r="AA64" s="336">
        <v>1</v>
      </c>
      <c r="AB64" s="662">
        <f t="shared" si="11"/>
        <v>2200</v>
      </c>
      <c r="AC64" s="338">
        <v>0</v>
      </c>
      <c r="AD64" s="339">
        <f t="shared" si="0"/>
        <v>0</v>
      </c>
      <c r="AE64" s="340">
        <f t="shared" si="12"/>
        <v>2200</v>
      </c>
      <c r="AF64" s="593" t="s">
        <v>768</v>
      </c>
      <c r="AG64"/>
    </row>
    <row r="65" spans="1:33" x14ac:dyDescent="0.25">
      <c r="A65" s="21"/>
      <c r="B65" s="320" t="s">
        <v>23</v>
      </c>
      <c r="C65" s="321" t="s">
        <v>654</v>
      </c>
      <c r="D65" s="322" t="s">
        <v>25</v>
      </c>
      <c r="E65" s="323" t="s">
        <v>755</v>
      </c>
      <c r="F65" s="324"/>
      <c r="G65" s="324"/>
      <c r="H65" s="325"/>
      <c r="I65" s="324"/>
      <c r="J65" s="326"/>
      <c r="K65" s="324"/>
      <c r="L65" s="288"/>
      <c r="M65" s="288"/>
      <c r="N65" s="119"/>
      <c r="O65" s="327"/>
      <c r="P65" s="328"/>
      <c r="Q65" s="329"/>
      <c r="R65" s="287"/>
      <c r="S65" s="287"/>
      <c r="T65" s="329"/>
      <c r="U65" s="329"/>
      <c r="V65" s="324" t="s">
        <v>311</v>
      </c>
      <c r="W65" s="288">
        <v>4</v>
      </c>
      <c r="X65" s="330">
        <v>300</v>
      </c>
      <c r="Y65" s="328">
        <f t="shared" si="10"/>
        <v>1200</v>
      </c>
      <c r="Z65" s="18"/>
      <c r="AA65" s="336">
        <v>1</v>
      </c>
      <c r="AB65" s="662">
        <f t="shared" si="11"/>
        <v>1200</v>
      </c>
      <c r="AC65" s="338">
        <v>0</v>
      </c>
      <c r="AD65" s="339">
        <f t="shared" si="0"/>
        <v>0</v>
      </c>
      <c r="AE65" s="340">
        <f t="shared" si="12"/>
        <v>1200</v>
      </c>
      <c r="AF65" t="s">
        <v>769</v>
      </c>
      <c r="AG65"/>
    </row>
    <row r="66" spans="1:33" x14ac:dyDescent="0.25">
      <c r="A66" s="21"/>
      <c r="B66" s="320" t="s">
        <v>23</v>
      </c>
      <c r="C66" s="321" t="s">
        <v>654</v>
      </c>
      <c r="D66" s="322" t="s">
        <v>25</v>
      </c>
      <c r="E66" s="323" t="s">
        <v>737</v>
      </c>
      <c r="F66" s="324"/>
      <c r="G66" s="324"/>
      <c r="H66" s="325"/>
      <c r="I66" s="324"/>
      <c r="J66" s="326"/>
      <c r="K66" s="324"/>
      <c r="L66" s="288"/>
      <c r="M66" s="288"/>
      <c r="N66" s="119"/>
      <c r="O66" s="327"/>
      <c r="P66" s="328"/>
      <c r="Q66" s="329"/>
      <c r="R66" s="287"/>
      <c r="S66" s="287"/>
      <c r="T66" s="329"/>
      <c r="U66" s="329"/>
      <c r="V66" s="324" t="s">
        <v>311</v>
      </c>
      <c r="W66" s="288">
        <v>1</v>
      </c>
      <c r="X66" s="330">
        <v>1500</v>
      </c>
      <c r="Y66" s="328">
        <f t="shared" si="10"/>
        <v>1500</v>
      </c>
      <c r="Z66" s="18"/>
      <c r="AA66" s="336">
        <v>1</v>
      </c>
      <c r="AB66" s="662">
        <f t="shared" si="11"/>
        <v>1500</v>
      </c>
      <c r="AC66" s="338">
        <v>0</v>
      </c>
      <c r="AD66" s="339">
        <f t="shared" si="0"/>
        <v>0</v>
      </c>
      <c r="AE66" s="340">
        <f t="shared" si="12"/>
        <v>1500</v>
      </c>
      <c r="AF66" s="586" t="s">
        <v>769</v>
      </c>
      <c r="AG66"/>
    </row>
    <row r="67" spans="1:33" x14ac:dyDescent="0.25">
      <c r="A67" s="21"/>
      <c r="B67" s="320" t="s">
        <v>23</v>
      </c>
      <c r="C67" s="321" t="s">
        <v>654</v>
      </c>
      <c r="D67" s="322" t="s">
        <v>25</v>
      </c>
      <c r="E67" s="323" t="s">
        <v>738</v>
      </c>
      <c r="F67" s="324"/>
      <c r="G67" s="324"/>
      <c r="H67" s="325"/>
      <c r="I67" s="324"/>
      <c r="J67" s="326"/>
      <c r="K67" s="324"/>
      <c r="L67" s="288"/>
      <c r="M67" s="288"/>
      <c r="N67" s="119"/>
      <c r="O67" s="327"/>
      <c r="P67" s="328"/>
      <c r="Q67" s="329"/>
      <c r="R67" s="287"/>
      <c r="S67" s="287"/>
      <c r="T67" s="329"/>
      <c r="U67" s="329"/>
      <c r="V67" s="324" t="s">
        <v>160</v>
      </c>
      <c r="W67" s="288">
        <v>150</v>
      </c>
      <c r="X67" s="330">
        <v>35</v>
      </c>
      <c r="Y67" s="328">
        <f t="shared" si="10"/>
        <v>5250</v>
      </c>
      <c r="Z67" s="18"/>
      <c r="AA67" s="336">
        <v>1</v>
      </c>
      <c r="AB67" s="662">
        <f t="shared" si="11"/>
        <v>5250</v>
      </c>
      <c r="AC67" s="338">
        <v>0</v>
      </c>
      <c r="AD67" s="339">
        <f t="shared" si="0"/>
        <v>0</v>
      </c>
      <c r="AE67" s="340">
        <f t="shared" si="12"/>
        <v>5250</v>
      </c>
      <c r="AF67" s="586" t="s">
        <v>769</v>
      </c>
      <c r="AG67"/>
    </row>
    <row r="68" spans="1:33" x14ac:dyDescent="0.25">
      <c r="A68" s="21"/>
      <c r="B68" s="320" t="s">
        <v>23</v>
      </c>
      <c r="C68" s="321" t="s">
        <v>189</v>
      </c>
      <c r="D68" s="322" t="s">
        <v>25</v>
      </c>
      <c r="E68" s="323" t="s">
        <v>739</v>
      </c>
      <c r="F68" s="324"/>
      <c r="G68" s="324"/>
      <c r="H68" s="325"/>
      <c r="I68" s="324"/>
      <c r="J68" s="326"/>
      <c r="K68" s="324"/>
      <c r="L68" s="288"/>
      <c r="M68" s="288"/>
      <c r="N68" s="119"/>
      <c r="O68" s="327"/>
      <c r="P68" s="328"/>
      <c r="Q68" s="329"/>
      <c r="R68" s="287"/>
      <c r="S68" s="287"/>
      <c r="T68" s="329"/>
      <c r="U68" s="329"/>
      <c r="V68" s="324" t="s">
        <v>673</v>
      </c>
      <c r="W68" s="288">
        <v>242</v>
      </c>
      <c r="X68" s="330">
        <v>50.4</v>
      </c>
      <c r="Y68" s="328">
        <f t="shared" si="10"/>
        <v>12196.8</v>
      </c>
      <c r="Z68" s="18"/>
      <c r="AA68" s="336">
        <v>1</v>
      </c>
      <c r="AB68" s="662">
        <f t="shared" si="11"/>
        <v>12196.8</v>
      </c>
      <c r="AC68" s="338">
        <v>1</v>
      </c>
      <c r="AD68" s="339">
        <f t="shared" si="0"/>
        <v>12196.8</v>
      </c>
      <c r="AE68" s="340">
        <f t="shared" si="12"/>
        <v>0</v>
      </c>
      <c r="AG68"/>
    </row>
    <row r="69" spans="1:33" x14ac:dyDescent="0.25">
      <c r="A69" s="21"/>
      <c r="B69" s="320" t="s">
        <v>23</v>
      </c>
      <c r="C69" s="321" t="s">
        <v>189</v>
      </c>
      <c r="D69" s="322" t="s">
        <v>25</v>
      </c>
      <c r="E69" s="323" t="s">
        <v>740</v>
      </c>
      <c r="F69" s="324"/>
      <c r="G69" s="324"/>
      <c r="H69" s="325"/>
      <c r="I69" s="324"/>
      <c r="J69" s="326"/>
      <c r="K69" s="324"/>
      <c r="L69" s="288"/>
      <c r="M69" s="288"/>
      <c r="N69" s="119"/>
      <c r="O69" s="327"/>
      <c r="P69" s="328"/>
      <c r="Q69" s="329"/>
      <c r="R69" s="287"/>
      <c r="S69" s="287"/>
      <c r="T69" s="329"/>
      <c r="U69" s="329"/>
      <c r="V69" s="324" t="s">
        <v>673</v>
      </c>
      <c r="W69" s="288">
        <v>2</v>
      </c>
      <c r="X69" s="330">
        <v>20.5</v>
      </c>
      <c r="Y69" s="328">
        <f t="shared" si="10"/>
        <v>41</v>
      </c>
      <c r="Z69" s="18"/>
      <c r="AA69" s="336">
        <v>1</v>
      </c>
      <c r="AB69" s="662">
        <f t="shared" si="11"/>
        <v>41</v>
      </c>
      <c r="AC69" s="338">
        <v>1</v>
      </c>
      <c r="AD69" s="339">
        <f t="shared" si="0"/>
        <v>41</v>
      </c>
      <c r="AE69" s="340">
        <f t="shared" si="12"/>
        <v>0</v>
      </c>
      <c r="AG69"/>
    </row>
    <row r="70" spans="1:33" x14ac:dyDescent="0.25">
      <c r="A70" s="21"/>
      <c r="B70" s="320" t="s">
        <v>23</v>
      </c>
      <c r="C70" s="321" t="s">
        <v>189</v>
      </c>
      <c r="D70" s="322" t="s">
        <v>25</v>
      </c>
      <c r="E70" s="323" t="s">
        <v>741</v>
      </c>
      <c r="F70" s="324"/>
      <c r="G70" s="324"/>
      <c r="H70" s="325"/>
      <c r="I70" s="324"/>
      <c r="J70" s="326"/>
      <c r="K70" s="324"/>
      <c r="L70" s="288"/>
      <c r="M70" s="288"/>
      <c r="N70" s="119"/>
      <c r="O70" s="327"/>
      <c r="P70" s="328"/>
      <c r="Q70" s="329"/>
      <c r="R70" s="287"/>
      <c r="S70" s="287"/>
      <c r="T70" s="329"/>
      <c r="U70" s="329"/>
      <c r="V70" s="324" t="s">
        <v>673</v>
      </c>
      <c r="W70" s="288">
        <v>16</v>
      </c>
      <c r="X70" s="330">
        <v>14.5</v>
      </c>
      <c r="Y70" s="328">
        <f t="shared" si="10"/>
        <v>232</v>
      </c>
      <c r="Z70" s="18"/>
      <c r="AA70" s="336">
        <v>1</v>
      </c>
      <c r="AB70" s="662">
        <f t="shared" si="11"/>
        <v>232</v>
      </c>
      <c r="AC70" s="338">
        <v>1</v>
      </c>
      <c r="AD70" s="339">
        <f t="shared" si="0"/>
        <v>232</v>
      </c>
      <c r="AE70" s="340">
        <f t="shared" si="12"/>
        <v>0</v>
      </c>
      <c r="AG70"/>
    </row>
    <row r="71" spans="1:33" x14ac:dyDescent="0.25">
      <c r="A71" s="21"/>
      <c r="B71" s="320" t="s">
        <v>23</v>
      </c>
      <c r="C71" s="321" t="s">
        <v>189</v>
      </c>
      <c r="D71" s="322" t="s">
        <v>25</v>
      </c>
      <c r="E71" s="323" t="s">
        <v>742</v>
      </c>
      <c r="F71" s="324"/>
      <c r="G71" s="324"/>
      <c r="H71" s="325"/>
      <c r="I71" s="324"/>
      <c r="J71" s="326"/>
      <c r="K71" s="324"/>
      <c r="L71" s="288"/>
      <c r="M71" s="288"/>
      <c r="N71" s="119"/>
      <c r="O71" s="327"/>
      <c r="P71" s="328"/>
      <c r="Q71" s="329"/>
      <c r="R71" s="287"/>
      <c r="S71" s="287"/>
      <c r="T71" s="329"/>
      <c r="U71" s="329"/>
      <c r="V71" s="324" t="s">
        <v>311</v>
      </c>
      <c r="W71" s="288">
        <v>1</v>
      </c>
      <c r="X71" s="330">
        <v>1768.75</v>
      </c>
      <c r="Y71" s="328">
        <f t="shared" si="10"/>
        <v>1768.75</v>
      </c>
      <c r="Z71" s="18"/>
      <c r="AA71" s="336">
        <v>1</v>
      </c>
      <c r="AB71" s="662">
        <f t="shared" si="11"/>
        <v>1768.75</v>
      </c>
      <c r="AC71" s="338">
        <v>1</v>
      </c>
      <c r="AD71" s="339">
        <f t="shared" si="0"/>
        <v>1768.75</v>
      </c>
      <c r="AE71" s="340">
        <f t="shared" si="12"/>
        <v>0</v>
      </c>
      <c r="AG71"/>
    </row>
    <row r="72" spans="1:33" s="586" customFormat="1" x14ac:dyDescent="0.25">
      <c r="A72" s="21"/>
      <c r="B72" s="320"/>
      <c r="C72" s="321"/>
      <c r="D72" s="322"/>
      <c r="E72" s="323"/>
      <c r="F72" s="324"/>
      <c r="G72" s="324"/>
      <c r="H72" s="325"/>
      <c r="I72" s="324"/>
      <c r="J72" s="326"/>
      <c r="K72" s="324"/>
      <c r="L72" s="288"/>
      <c r="M72" s="288"/>
      <c r="N72" s="119"/>
      <c r="O72" s="327"/>
      <c r="P72" s="328"/>
      <c r="Q72" s="329"/>
      <c r="R72" s="287"/>
      <c r="S72" s="287"/>
      <c r="T72" s="329"/>
      <c r="U72" s="329"/>
      <c r="V72" s="324"/>
      <c r="W72" s="288"/>
      <c r="X72" s="330"/>
      <c r="Y72" s="328"/>
      <c r="Z72" s="18"/>
      <c r="AA72" s="336"/>
      <c r="AB72" s="662"/>
      <c r="AC72" s="338"/>
      <c r="AD72" s="339"/>
      <c r="AE72" s="340"/>
    </row>
    <row r="73" spans="1:33" s="586" customFormat="1" x14ac:dyDescent="0.25">
      <c r="A73" s="21"/>
      <c r="B73" s="320" t="s">
        <v>23</v>
      </c>
      <c r="C73" s="321" t="s">
        <v>312</v>
      </c>
      <c r="D73" s="322" t="s">
        <v>25</v>
      </c>
      <c r="E73" s="323" t="s">
        <v>820</v>
      </c>
      <c r="F73" s="324"/>
      <c r="G73" s="324"/>
      <c r="H73" s="325"/>
      <c r="I73" s="324"/>
      <c r="J73" s="326"/>
      <c r="K73" s="324"/>
      <c r="L73" s="288"/>
      <c r="M73" s="288"/>
      <c r="N73" s="119"/>
      <c r="O73" s="327"/>
      <c r="P73" s="328"/>
      <c r="Q73" s="329"/>
      <c r="R73" s="287"/>
      <c r="S73" s="287"/>
      <c r="T73" s="329"/>
      <c r="U73" s="329"/>
      <c r="V73" s="324" t="s">
        <v>311</v>
      </c>
      <c r="W73" s="288">
        <v>1</v>
      </c>
      <c r="X73" s="330">
        <v>14554.399999999998</v>
      </c>
      <c r="Y73" s="328">
        <f t="shared" ref="Y73" si="13">X73*W73</f>
        <v>14554.399999999998</v>
      </c>
      <c r="Z73" s="18"/>
      <c r="AA73" s="336">
        <v>1</v>
      </c>
      <c r="AB73" s="662">
        <f t="shared" ref="AB73" si="14">Y73*AA73</f>
        <v>14554.399999999998</v>
      </c>
      <c r="AC73" s="338">
        <v>0</v>
      </c>
      <c r="AD73" s="339">
        <f t="shared" ref="AD73:AD78" si="15">Y73*AC73</f>
        <v>0</v>
      </c>
      <c r="AE73" s="340">
        <f t="shared" ref="AE73:AE78" si="16">AB73-AD73</f>
        <v>14554.399999999998</v>
      </c>
    </row>
    <row r="74" spans="1:33" s="586" customFormat="1" x14ac:dyDescent="0.25">
      <c r="A74" s="21"/>
      <c r="B74" s="320" t="s">
        <v>23</v>
      </c>
      <c r="C74" s="321" t="s">
        <v>72</v>
      </c>
      <c r="D74" s="322" t="s">
        <v>25</v>
      </c>
      <c r="E74" s="323" t="s">
        <v>821</v>
      </c>
      <c r="F74" s="324"/>
      <c r="G74" s="324"/>
      <c r="H74" s="325"/>
      <c r="I74" s="324"/>
      <c r="J74" s="326"/>
      <c r="K74" s="324"/>
      <c r="L74" s="288"/>
      <c r="M74" s="288"/>
      <c r="N74" s="119"/>
      <c r="O74" s="327"/>
      <c r="P74" s="328"/>
      <c r="Q74" s="329"/>
      <c r="R74" s="287"/>
      <c r="S74" s="287"/>
      <c r="T74" s="329"/>
      <c r="U74" s="329"/>
      <c r="V74" s="324" t="s">
        <v>311</v>
      </c>
      <c r="W74" s="288">
        <v>1</v>
      </c>
      <c r="X74" s="330">
        <v>100504.32237000001</v>
      </c>
      <c r="Y74" s="328">
        <f t="shared" ref="Y74" si="17">X74*W74</f>
        <v>100504.32237000001</v>
      </c>
      <c r="Z74" s="18"/>
      <c r="AA74" s="336">
        <v>1</v>
      </c>
      <c r="AB74" s="662">
        <f t="shared" ref="AB74:AB75" si="18">Y74*AA74</f>
        <v>100504.32237000001</v>
      </c>
      <c r="AC74" s="338"/>
      <c r="AD74" s="339">
        <f t="shared" si="15"/>
        <v>0</v>
      </c>
      <c r="AE74" s="340">
        <f t="shared" si="16"/>
        <v>100504.32237000001</v>
      </c>
    </row>
    <row r="75" spans="1:33" s="586" customFormat="1" x14ac:dyDescent="0.25">
      <c r="A75" s="21"/>
      <c r="B75" s="320" t="s">
        <v>23</v>
      </c>
      <c r="C75" s="321" t="s">
        <v>72</v>
      </c>
      <c r="D75" s="322" t="s">
        <v>25</v>
      </c>
      <c r="E75" s="323" t="s">
        <v>822</v>
      </c>
      <c r="F75" s="324"/>
      <c r="G75" s="324"/>
      <c r="H75" s="325"/>
      <c r="I75" s="324"/>
      <c r="J75" s="326"/>
      <c r="K75" s="324"/>
      <c r="L75" s="288"/>
      <c r="M75" s="288"/>
      <c r="N75" s="119"/>
      <c r="O75" s="327"/>
      <c r="P75" s="328"/>
      <c r="Q75" s="329"/>
      <c r="R75" s="287"/>
      <c r="S75" s="287"/>
      <c r="T75" s="329"/>
      <c r="U75" s="329"/>
      <c r="V75" s="324" t="s">
        <v>311</v>
      </c>
      <c r="W75" s="288">
        <v>1</v>
      </c>
      <c r="X75" s="330">
        <v>43511.248</v>
      </c>
      <c r="Y75" s="328">
        <f t="shared" ref="Y75" si="19">X75*W75</f>
        <v>43511.248</v>
      </c>
      <c r="Z75" s="18"/>
      <c r="AA75" s="336">
        <v>1</v>
      </c>
      <c r="AB75" s="662">
        <f t="shared" si="18"/>
        <v>43511.248</v>
      </c>
      <c r="AC75" s="338"/>
      <c r="AD75" s="339">
        <f t="shared" si="15"/>
        <v>0</v>
      </c>
      <c r="AE75" s="340">
        <f t="shared" si="16"/>
        <v>43511.248</v>
      </c>
    </row>
    <row r="76" spans="1:33" s="586" customFormat="1" x14ac:dyDescent="0.25">
      <c r="A76" s="21"/>
      <c r="B76" s="320" t="s">
        <v>23</v>
      </c>
      <c r="C76" s="321" t="s">
        <v>24</v>
      </c>
      <c r="D76" s="322" t="s">
        <v>25</v>
      </c>
      <c r="E76" s="323" t="s">
        <v>824</v>
      </c>
      <c r="F76" s="324"/>
      <c r="G76" s="324"/>
      <c r="H76" s="325"/>
      <c r="I76" s="324"/>
      <c r="J76" s="326"/>
      <c r="K76" s="324"/>
      <c r="L76" s="288"/>
      <c r="M76" s="288"/>
      <c r="N76" s="119"/>
      <c r="O76" s="327"/>
      <c r="P76" s="328"/>
      <c r="Q76" s="329"/>
      <c r="R76" s="287"/>
      <c r="S76" s="287"/>
      <c r="T76" s="329"/>
      <c r="U76" s="329"/>
      <c r="V76" s="324" t="s">
        <v>311</v>
      </c>
      <c r="W76" s="288">
        <v>1</v>
      </c>
      <c r="X76" s="330">
        <v>82419.720480800024</v>
      </c>
      <c r="Y76" s="328">
        <f t="shared" ref="Y76" si="20">X76*W76</f>
        <v>82419.720480800024</v>
      </c>
      <c r="Z76" s="18"/>
      <c r="AA76" s="336">
        <v>1</v>
      </c>
      <c r="AB76" s="662">
        <f t="shared" ref="AB76" si="21">Y76*AA76</f>
        <v>82419.720480800024</v>
      </c>
      <c r="AC76" s="338"/>
      <c r="AD76" s="339">
        <f t="shared" si="15"/>
        <v>0</v>
      </c>
      <c r="AE76" s="340">
        <f t="shared" si="16"/>
        <v>82419.720480800024</v>
      </c>
    </row>
    <row r="77" spans="1:33" s="586" customFormat="1" x14ac:dyDescent="0.25">
      <c r="A77" s="21"/>
      <c r="B77" s="320" t="s">
        <v>23</v>
      </c>
      <c r="C77" s="321" t="s">
        <v>308</v>
      </c>
      <c r="D77" s="322" t="s">
        <v>25</v>
      </c>
      <c r="E77" s="323" t="s">
        <v>825</v>
      </c>
      <c r="F77" s="324"/>
      <c r="G77" s="324"/>
      <c r="H77" s="325"/>
      <c r="I77" s="324"/>
      <c r="J77" s="326"/>
      <c r="K77" s="324"/>
      <c r="L77" s="288"/>
      <c r="M77" s="288"/>
      <c r="N77" s="119"/>
      <c r="O77" s="327"/>
      <c r="P77" s="328"/>
      <c r="Q77" s="329"/>
      <c r="R77" s="287"/>
      <c r="S77" s="287"/>
      <c r="T77" s="329"/>
      <c r="U77" s="329"/>
      <c r="V77" s="324" t="s">
        <v>311</v>
      </c>
      <c r="W77" s="288">
        <v>1</v>
      </c>
      <c r="X77" s="330">
        <v>842.46</v>
      </c>
      <c r="Y77" s="328">
        <f t="shared" ref="Y77:Y78" si="22">X77*W77</f>
        <v>842.46</v>
      </c>
      <c r="Z77" s="18"/>
      <c r="AA77" s="336">
        <v>1</v>
      </c>
      <c r="AB77" s="662">
        <f t="shared" ref="AB77:AB78" si="23">Y77*AA77</f>
        <v>842.46</v>
      </c>
      <c r="AC77" s="338"/>
      <c r="AD77" s="339">
        <f t="shared" si="15"/>
        <v>0</v>
      </c>
      <c r="AE77" s="340">
        <f t="shared" si="16"/>
        <v>842.46</v>
      </c>
    </row>
    <row r="78" spans="1:33" s="586" customFormat="1" x14ac:dyDescent="0.25">
      <c r="A78" s="21"/>
      <c r="B78" s="320" t="s">
        <v>23</v>
      </c>
      <c r="C78" s="321" t="s">
        <v>308</v>
      </c>
      <c r="D78" s="322" t="s">
        <v>25</v>
      </c>
      <c r="E78" s="323" t="s">
        <v>826</v>
      </c>
      <c r="F78" s="324"/>
      <c r="G78" s="324"/>
      <c r="H78" s="325"/>
      <c r="I78" s="324"/>
      <c r="J78" s="326"/>
      <c r="K78" s="324"/>
      <c r="L78" s="288"/>
      <c r="M78" s="288"/>
      <c r="N78" s="119"/>
      <c r="O78" s="327"/>
      <c r="P78" s="328"/>
      <c r="Q78" s="329"/>
      <c r="R78" s="287"/>
      <c r="S78" s="287"/>
      <c r="T78" s="329"/>
      <c r="U78" s="329"/>
      <c r="V78" s="324" t="s">
        <v>311</v>
      </c>
      <c r="W78" s="672">
        <v>1</v>
      </c>
      <c r="X78" s="330">
        <v>380</v>
      </c>
      <c r="Y78" s="328">
        <f t="shared" si="22"/>
        <v>380</v>
      </c>
      <c r="Z78" s="18"/>
      <c r="AA78" s="336">
        <v>1</v>
      </c>
      <c r="AB78" s="662">
        <f t="shared" si="23"/>
        <v>380</v>
      </c>
      <c r="AC78" s="338"/>
      <c r="AD78" s="339">
        <f t="shared" si="15"/>
        <v>0</v>
      </c>
      <c r="AE78" s="340">
        <f t="shared" si="16"/>
        <v>380</v>
      </c>
    </row>
    <row r="79" spans="1:33" x14ac:dyDescent="0.25">
      <c r="A79" s="21"/>
      <c r="B79" s="320"/>
      <c r="C79" s="321"/>
      <c r="D79" s="322"/>
      <c r="E79" s="323"/>
      <c r="F79" s="324"/>
      <c r="G79" s="324"/>
      <c r="H79" s="325"/>
      <c r="I79" s="324"/>
      <c r="J79" s="326"/>
      <c r="K79" s="324"/>
      <c r="L79" s="288"/>
      <c r="M79" s="288"/>
      <c r="N79" s="119"/>
      <c r="O79" s="327"/>
      <c r="P79" s="328"/>
      <c r="Q79" s="329"/>
      <c r="R79" s="287"/>
      <c r="S79" s="287"/>
      <c r="T79" s="329"/>
      <c r="U79" s="329"/>
      <c r="V79" s="324"/>
      <c r="W79" s="288"/>
      <c r="X79" s="330"/>
      <c r="Y79" s="328"/>
      <c r="Z79" s="18"/>
      <c r="AA79" s="336"/>
      <c r="AB79" s="662"/>
      <c r="AC79" s="338"/>
      <c r="AD79" s="339"/>
      <c r="AE79" s="340"/>
      <c r="AG79"/>
    </row>
    <row r="80" spans="1:33" ht="15.75" thickBot="1" x14ac:dyDescent="0.3">
      <c r="A80" s="21"/>
      <c r="B80" s="22"/>
      <c r="C80" s="23"/>
      <c r="D80" s="24"/>
      <c r="E80" s="25"/>
      <c r="F80" s="21"/>
      <c r="G80" s="21"/>
      <c r="H80" s="26"/>
      <c r="I80" s="21"/>
      <c r="J80" s="27"/>
      <c r="K80" s="21"/>
      <c r="L80" s="28"/>
      <c r="M80" s="27"/>
      <c r="N80" s="17"/>
      <c r="O80" s="18"/>
      <c r="P80" s="16"/>
      <c r="Q80" s="37"/>
      <c r="R80" s="37"/>
      <c r="S80" s="37"/>
      <c r="T80" s="37"/>
      <c r="U80" s="65"/>
      <c r="V80" s="21"/>
      <c r="W80" s="28"/>
      <c r="X80" s="27"/>
      <c r="Y80" s="17"/>
      <c r="Z80" s="18"/>
      <c r="AA80" s="75"/>
      <c r="AB80" s="75"/>
      <c r="AC80" s="75"/>
      <c r="AD80" s="75"/>
    </row>
    <row r="81" spans="1:33" ht="15.75" thickBot="1" x14ac:dyDescent="0.3">
      <c r="A81" s="21"/>
      <c r="B81" s="22"/>
      <c r="C81" s="23"/>
      <c r="D81" s="24"/>
      <c r="E81" s="25"/>
      <c r="F81" s="21"/>
      <c r="G81" s="21"/>
      <c r="H81" s="26"/>
      <c r="I81" s="21"/>
      <c r="J81" s="27"/>
      <c r="K81" s="21"/>
      <c r="L81" s="28"/>
      <c r="M81" s="27"/>
      <c r="N81" s="17"/>
      <c r="O81" s="18"/>
      <c r="P81" s="16"/>
      <c r="Q81" s="37"/>
      <c r="R81" s="37"/>
      <c r="S81" s="67" t="s">
        <v>5</v>
      </c>
      <c r="T81" s="68">
        <f>SUM(T11:T37)</f>
        <v>181652.97072399998</v>
      </c>
      <c r="U81" s="65"/>
      <c r="V81" s="21"/>
      <c r="W81" s="28"/>
      <c r="X81" s="67" t="s">
        <v>5</v>
      </c>
      <c r="Y81" s="68">
        <f>SUM(Y11:Y79)</f>
        <v>700186.62646453001</v>
      </c>
      <c r="Z81" s="18"/>
      <c r="AA81" s="75"/>
      <c r="AB81" s="115">
        <f>SUM(AB11:AB79)</f>
        <v>618788.87646453001</v>
      </c>
      <c r="AC81" s="75"/>
      <c r="AD81" s="116">
        <f>SUM(AD11:AD79)</f>
        <v>255437.99696083597</v>
      </c>
      <c r="AE81" s="122">
        <f>SUM(AE11:AE79)</f>
        <v>363350.87950369407</v>
      </c>
      <c r="AG81" s="590"/>
    </row>
    <row r="82" spans="1:33" x14ac:dyDescent="0.25">
      <c r="A82" s="21"/>
      <c r="B82" s="22"/>
      <c r="E82" s="307"/>
      <c r="F82" s="21"/>
      <c r="G82" s="21"/>
      <c r="H82" s="26"/>
      <c r="I82" s="21"/>
      <c r="J82" s="27"/>
      <c r="K82" s="21"/>
      <c r="L82" s="28"/>
      <c r="M82" s="27"/>
      <c r="N82" s="17"/>
      <c r="O82" s="18"/>
      <c r="P82" s="16"/>
      <c r="Q82" s="37"/>
      <c r="R82" s="37"/>
      <c r="S82" s="37"/>
      <c r="T82" s="37"/>
      <c r="U82" s="65"/>
    </row>
    <row r="83" spans="1:33" x14ac:dyDescent="0.25">
      <c r="A83" s="21"/>
      <c r="B83" s="22"/>
      <c r="C83" s="31" t="s">
        <v>308</v>
      </c>
      <c r="E83" s="307"/>
      <c r="F83" s="21"/>
      <c r="G83" s="21"/>
      <c r="H83" s="26"/>
      <c r="I83" s="21"/>
      <c r="J83" s="27"/>
      <c r="K83" s="21"/>
      <c r="L83" s="28"/>
      <c r="M83" s="27"/>
      <c r="N83" s="17"/>
      <c r="O83" s="18"/>
      <c r="P83" s="16"/>
      <c r="Q83" s="37"/>
      <c r="R83" s="37"/>
      <c r="S83" s="37"/>
      <c r="T83" s="307">
        <f t="shared" ref="T83:T90" si="24">SUMIF($C$10:$C$79,$C83,T$10:T$79)</f>
        <v>444.59999999999997</v>
      </c>
      <c r="U83" s="65"/>
      <c r="Y83" s="307">
        <f t="shared" ref="Y83:Y90" si="25">SUMIF($C$10:$C$79,$C83,Y$10:Y$79)</f>
        <v>2333.96</v>
      </c>
      <c r="AA83" s="310">
        <f>AB83/Y83</f>
        <v>1</v>
      </c>
      <c r="AB83" s="307">
        <f t="shared" ref="AB83:AB90" si="26">SUMIF($C$10:$C$79,$C83,AB$10:AB$79)</f>
        <v>2333.96</v>
      </c>
      <c r="AC83" s="310">
        <f>AD83/Y83</f>
        <v>0.1904916965157929</v>
      </c>
      <c r="AD83" s="307">
        <f>SUMIF($C$10:$C$79,$C83,AD$10:AD$79)</f>
        <v>444.6</v>
      </c>
      <c r="AE83" s="307">
        <f>SUMIF($C$10:$C$79,$C83,AE$10:AE$79)</f>
        <v>1889.3600000000001</v>
      </c>
    </row>
    <row r="84" spans="1:33" x14ac:dyDescent="0.25">
      <c r="A84" s="21"/>
      <c r="B84" s="22"/>
      <c r="C84" s="31" t="s">
        <v>285</v>
      </c>
      <c r="E84" s="307"/>
      <c r="F84" s="21"/>
      <c r="G84" s="21"/>
      <c r="H84" s="26"/>
      <c r="I84" s="21"/>
      <c r="J84" s="27"/>
      <c r="K84" s="21"/>
      <c r="L84" s="28"/>
      <c r="M84" s="27"/>
      <c r="N84" s="17"/>
      <c r="O84" s="18"/>
      <c r="P84" s="16"/>
      <c r="Q84" s="37"/>
      <c r="R84" s="37"/>
      <c r="S84" s="37"/>
      <c r="T84" s="307">
        <f t="shared" si="24"/>
        <v>1516</v>
      </c>
      <c r="U84" s="65"/>
      <c r="Y84" s="307">
        <f t="shared" si="25"/>
        <v>0</v>
      </c>
      <c r="AA84" s="310" t="e">
        <f t="shared" ref="AA84:AA90" si="27">AB84/Y84</f>
        <v>#DIV/0!</v>
      </c>
      <c r="AB84" s="307">
        <f t="shared" si="26"/>
        <v>0</v>
      </c>
      <c r="AC84" s="310" t="e">
        <f t="shared" ref="AC84:AC90" si="28">AD84/Y84</f>
        <v>#DIV/0!</v>
      </c>
      <c r="AD84" s="307">
        <f t="shared" ref="AD84:AD90" si="29">SUMIF($C$10:$C$79,$C84,AD$10:AD$79)</f>
        <v>0</v>
      </c>
      <c r="AE84" s="307">
        <f t="shared" ref="AE84:AE90" ca="1" si="30">SUMIF($C$10:$C$79,$C84,AE$11:AE$79)</f>
        <v>0</v>
      </c>
    </row>
    <row r="85" spans="1:33" x14ac:dyDescent="0.25">
      <c r="A85" s="21"/>
      <c r="B85" s="22"/>
      <c r="C85" s="31" t="s">
        <v>312</v>
      </c>
      <c r="E85" s="307"/>
      <c r="F85" s="21"/>
      <c r="G85" s="21"/>
      <c r="H85" s="26"/>
      <c r="I85" s="21"/>
      <c r="J85" s="27"/>
      <c r="K85" s="21"/>
      <c r="L85" s="28"/>
      <c r="M85" s="27"/>
      <c r="N85" s="17"/>
      <c r="O85" s="18"/>
      <c r="P85" s="16"/>
      <c r="Q85" s="37"/>
      <c r="R85" s="37"/>
      <c r="S85" s="37"/>
      <c r="T85" s="307">
        <f t="shared" si="24"/>
        <v>1829.1885</v>
      </c>
      <c r="U85" s="65"/>
      <c r="Y85" s="307">
        <f t="shared" si="25"/>
        <v>18543.537499999999</v>
      </c>
      <c r="AA85" s="310">
        <f t="shared" si="27"/>
        <v>0.90293114245326711</v>
      </c>
      <c r="AB85" s="307">
        <f t="shared" si="26"/>
        <v>16743.537499999999</v>
      </c>
      <c r="AC85" s="310">
        <f t="shared" si="28"/>
        <v>1.416647174251407E-3</v>
      </c>
      <c r="AD85" s="307">
        <f t="shared" si="29"/>
        <v>26.269649999999999</v>
      </c>
      <c r="AE85" s="307">
        <f t="shared" ca="1" si="30"/>
        <v>102667.19022</v>
      </c>
    </row>
    <row r="86" spans="1:33" x14ac:dyDescent="0.25">
      <c r="C86" s="306" t="s">
        <v>189</v>
      </c>
      <c r="E86" s="307"/>
      <c r="T86" s="307">
        <f t="shared" si="24"/>
        <v>10510.444</v>
      </c>
      <c r="Y86" s="307">
        <f t="shared" si="25"/>
        <v>87757.161999999997</v>
      </c>
      <c r="AA86" s="310">
        <f t="shared" si="27"/>
        <v>0.80118146938252177</v>
      </c>
      <c r="AB86" s="307">
        <f t="shared" si="26"/>
        <v>70309.411999999997</v>
      </c>
      <c r="AC86" s="310">
        <f t="shared" si="28"/>
        <v>0.80118146938252177</v>
      </c>
      <c r="AD86" s="307">
        <f t="shared" si="29"/>
        <v>70309.411999999997</v>
      </c>
      <c r="AE86" s="307">
        <f t="shared" ca="1" si="30"/>
        <v>0</v>
      </c>
    </row>
    <row r="87" spans="1:33" x14ac:dyDescent="0.25">
      <c r="C87" s="306" t="s">
        <v>341</v>
      </c>
      <c r="T87" s="307">
        <f>SUMIF($C$10:$C$79,$C87,T$10:T$79)</f>
        <v>0</v>
      </c>
      <c r="Y87" s="307">
        <f>SUMIF($C$10:$C$79,$C87,Y$10:Y$79)</f>
        <v>72000</v>
      </c>
      <c r="AA87" s="310">
        <f>AB87/Y87</f>
        <v>0.1388888888888889</v>
      </c>
      <c r="AB87" s="307">
        <f>SUMIF($C$10:$C$79,$C87,AB$10:AB$79)</f>
        <v>10000</v>
      </c>
      <c r="AC87" s="310">
        <f>AD87/Y87</f>
        <v>2.7777777777777776E-2</v>
      </c>
      <c r="AD87" s="307">
        <f>SUMIF($C$10:$C$79,$C87,AD$10:AD$79)</f>
        <v>2000</v>
      </c>
      <c r="AE87" s="307">
        <f ca="1">SUMIF($C$10:$C$79,$C87,AE$11:AE$79)</f>
        <v>9750</v>
      </c>
    </row>
    <row r="88" spans="1:33" x14ac:dyDescent="0.25">
      <c r="C88" s="31" t="s">
        <v>654</v>
      </c>
      <c r="T88" s="307">
        <f>SUMIF($C$10:$C$79,$C88,T$10:T$79)</f>
        <v>0</v>
      </c>
      <c r="Y88" s="307">
        <f>SUMIF($C$10:$C$79,$C88,Y$10:Y$79)</f>
        <v>31877.3</v>
      </c>
      <c r="AA88" s="310">
        <f>AB88/Y88</f>
        <v>1</v>
      </c>
      <c r="AB88" s="307">
        <f>SUMIF($C$10:$C$79,$C88,AB$10:AB$79)</f>
        <v>31877.3</v>
      </c>
      <c r="AC88" s="310">
        <f>AD88/Y88</f>
        <v>0.68159160280199393</v>
      </c>
      <c r="AD88" s="307">
        <f>SUMIF($C$10:$C$79,$C88,AD$10:AD$79)</f>
        <v>21727.3</v>
      </c>
      <c r="AE88" s="307">
        <f ca="1">SUMIF($C$10:$C$79,$C88,AE$11:AE$79)</f>
        <v>10150</v>
      </c>
    </row>
    <row r="89" spans="1:33" x14ac:dyDescent="0.25">
      <c r="C89" s="306" t="s">
        <v>72</v>
      </c>
      <c r="E89" s="307"/>
      <c r="T89" s="307">
        <f t="shared" si="24"/>
        <v>18898.72</v>
      </c>
      <c r="Y89" s="307">
        <f t="shared" si="25"/>
        <v>170938.97037</v>
      </c>
      <c r="AA89" s="310">
        <f t="shared" si="27"/>
        <v>1</v>
      </c>
      <c r="AB89" s="307">
        <f t="shared" si="26"/>
        <v>170938.97037</v>
      </c>
      <c r="AC89" s="310">
        <f t="shared" si="28"/>
        <v>0.13966037088164077</v>
      </c>
      <c r="AD89" s="307">
        <f t="shared" si="29"/>
        <v>23873.4</v>
      </c>
      <c r="AE89" s="307">
        <f t="shared" ca="1" si="30"/>
        <v>132515.46848080002</v>
      </c>
    </row>
    <row r="90" spans="1:33" x14ac:dyDescent="0.25">
      <c r="C90" s="306" t="s">
        <v>24</v>
      </c>
      <c r="E90" s="307"/>
      <c r="T90" s="307">
        <f t="shared" si="24"/>
        <v>148287.74</v>
      </c>
      <c r="Y90" s="307">
        <f t="shared" si="25"/>
        <v>289774.69837053004</v>
      </c>
      <c r="AA90" s="310">
        <f t="shared" si="27"/>
        <v>1</v>
      </c>
      <c r="AB90" s="307">
        <f t="shared" si="26"/>
        <v>289774.69837053004</v>
      </c>
      <c r="AC90" s="310">
        <f t="shared" si="28"/>
        <v>0.38131699457606411</v>
      </c>
      <c r="AD90" s="307">
        <f t="shared" si="29"/>
        <v>110496.01708683601</v>
      </c>
      <c r="AE90" s="307">
        <f t="shared" ca="1" si="30"/>
        <v>91666.920802894005</v>
      </c>
    </row>
    <row r="91" spans="1:33" x14ac:dyDescent="0.25">
      <c r="C91" s="306" t="s">
        <v>164</v>
      </c>
      <c r="E91" s="307"/>
      <c r="T91" s="307">
        <f>SUMIF($C$10:$C$79,$C91,T$10:T$79)</f>
        <v>1633.198224</v>
      </c>
      <c r="Y91" s="307">
        <f>SUMIF($C$10:$C$79,$C91,Y$10:Y$79)</f>
        <v>26960.998223999999</v>
      </c>
      <c r="AA91" s="310">
        <f>AB91/Y91</f>
        <v>0.99443640777860842</v>
      </c>
      <c r="AB91" s="307">
        <f>SUMIF($C$10:$C$79,$C91,AB$10:AB$79)</f>
        <v>26810.998223999999</v>
      </c>
      <c r="AC91" s="310">
        <f>AD91/Y91</f>
        <v>0.98516375407628898</v>
      </c>
      <c r="AD91" s="307">
        <f>SUMIF($C$10:$C$79,$C91,AD$10:AD$79)</f>
        <v>26560.998223999999</v>
      </c>
      <c r="AE91" s="307">
        <f ca="1">SUMIF($C$10:$C$79,$C91,AE$11:AE$79)</f>
        <v>1000</v>
      </c>
    </row>
    <row r="92" spans="1:33" x14ac:dyDescent="0.25">
      <c r="AD92" s="307"/>
    </row>
    <row r="93" spans="1:33" x14ac:dyDescent="0.25">
      <c r="Y93" s="155"/>
      <c r="AB93" s="155"/>
    </row>
    <row r="95" spans="1:33" x14ac:dyDescent="0.25">
      <c r="AB95" s="155"/>
    </row>
    <row r="97" spans="3:3" x14ac:dyDescent="0.25">
      <c r="C97" s="31"/>
    </row>
    <row r="98" spans="3:3" x14ac:dyDescent="0.25">
      <c r="C98" s="31"/>
    </row>
  </sheetData>
  <autoFilter ref="B8:AE79" xr:uid="{00000000-0009-0000-0000-000004000000}"/>
  <mergeCells count="4">
    <mergeCell ref="K7:T7"/>
    <mergeCell ref="V7:Y7"/>
    <mergeCell ref="AA7:AB7"/>
    <mergeCell ref="AC7:AD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29:S34 S11 S13:S15 S17:S21 S23:S24 S26:S27 S36:S79" xr:uid="{00000000-0002-0000-0400-000000000000}">
      <formula1>P11</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E62"/>
  <sheetViews>
    <sheetView topLeftCell="B1" zoomScale="55" zoomScaleNormal="55" workbookViewId="0">
      <pane xSplit="9" ySplit="8" topLeftCell="K54" activePane="bottomRight" state="frozen"/>
      <selection activeCell="L58" sqref="L58"/>
      <selection pane="topRight" activeCell="L58" sqref="L58"/>
      <selection pane="bottomLeft" activeCell="L58" sqref="L58"/>
      <selection pane="bottomRight" activeCell="E63" sqref="E63"/>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s>
  <sheetData>
    <row r="1" spans="1:31" s="188" customFormat="1" ht="15.75" x14ac:dyDescent="0.25">
      <c r="A1" s="189"/>
      <c r="B1" s="200" t="str">
        <f>'Valuation Summary'!A1</f>
        <v>Mulalley &amp; Co Ltd</v>
      </c>
      <c r="C1" s="190"/>
      <c r="D1" s="191"/>
      <c r="E1" s="190"/>
      <c r="F1" s="191"/>
      <c r="G1" s="191"/>
      <c r="H1" s="192"/>
      <c r="I1" s="191"/>
      <c r="J1" s="193"/>
      <c r="K1" s="191"/>
      <c r="L1" s="194"/>
      <c r="M1" s="193"/>
      <c r="N1" s="194"/>
      <c r="O1" s="195"/>
      <c r="P1" s="196"/>
      <c r="Q1" s="197"/>
      <c r="R1" s="193"/>
      <c r="S1" s="193"/>
      <c r="T1" s="193"/>
    </row>
    <row r="2" spans="1:31" s="188" customFormat="1" ht="15.75" x14ac:dyDescent="0.25">
      <c r="A2" s="189"/>
      <c r="B2" s="200"/>
      <c r="C2" s="190"/>
      <c r="D2" s="191"/>
      <c r="E2" s="190"/>
      <c r="F2" s="191"/>
      <c r="G2" s="191"/>
      <c r="H2" s="192"/>
      <c r="I2" s="191"/>
      <c r="J2" s="193"/>
      <c r="K2" s="191"/>
      <c r="L2" s="194"/>
      <c r="M2" s="193"/>
      <c r="N2" s="194"/>
      <c r="O2" s="195"/>
      <c r="P2" s="196"/>
      <c r="Q2" s="197"/>
      <c r="R2" s="193"/>
      <c r="S2" s="193"/>
      <c r="T2" s="193"/>
    </row>
    <row r="3" spans="1:31" s="188" customFormat="1" ht="15.75" x14ac:dyDescent="0.25">
      <c r="A3" s="189"/>
      <c r="B3" s="200" t="str">
        <f>'Valuation Summary'!A3</f>
        <v>Camden Better Homes - NW5 Blocks</v>
      </c>
      <c r="C3" s="190"/>
      <c r="D3" s="191"/>
      <c r="E3" s="190"/>
      <c r="F3" s="191"/>
      <c r="G3" s="191"/>
      <c r="H3" s="192"/>
      <c r="I3" s="191"/>
      <c r="J3" s="193"/>
      <c r="K3" s="191"/>
      <c r="L3" s="194"/>
      <c r="M3" s="193"/>
      <c r="N3" s="194"/>
      <c r="O3" s="195"/>
      <c r="P3" s="196"/>
      <c r="Q3" s="197"/>
      <c r="R3" s="193"/>
      <c r="S3" s="193"/>
      <c r="T3" s="193"/>
    </row>
    <row r="4" spans="1:31" s="188" customFormat="1" ht="15.75" x14ac:dyDescent="0.25">
      <c r="A4" s="189"/>
      <c r="B4" s="200"/>
      <c r="C4" s="190"/>
      <c r="D4" s="191"/>
      <c r="E4" s="190"/>
      <c r="F4" s="191"/>
      <c r="G4" s="191"/>
      <c r="H4" s="192"/>
      <c r="I4" s="191"/>
      <c r="J4" s="193"/>
      <c r="K4" s="191"/>
      <c r="L4" s="194"/>
      <c r="M4" s="193"/>
      <c r="N4" s="194"/>
      <c r="O4" s="195"/>
      <c r="P4" s="196"/>
      <c r="Q4" s="197"/>
      <c r="R4" s="193"/>
      <c r="S4" s="193"/>
      <c r="T4" s="193"/>
    </row>
    <row r="5" spans="1:31" s="188" customFormat="1" ht="15.75" x14ac:dyDescent="0.25">
      <c r="A5" s="201"/>
      <c r="B5" s="200" t="s">
        <v>596</v>
      </c>
      <c r="C5" s="202"/>
      <c r="D5" s="201"/>
      <c r="E5" s="203"/>
      <c r="F5" s="201"/>
      <c r="G5" s="201"/>
      <c r="H5" s="204"/>
      <c r="I5" s="201"/>
      <c r="J5" s="205"/>
      <c r="K5" s="201"/>
      <c r="L5" s="206"/>
      <c r="M5" s="205"/>
      <c r="N5" s="194"/>
      <c r="O5" s="195"/>
      <c r="P5" s="712"/>
      <c r="Q5" s="712"/>
      <c r="R5" s="712"/>
      <c r="S5" s="712"/>
      <c r="T5" s="712"/>
    </row>
    <row r="6" spans="1:31" s="188" customFormat="1" ht="16.5" thickBot="1" x14ac:dyDescent="0.3">
      <c r="B6" s="189"/>
      <c r="C6" s="190"/>
      <c r="D6" s="191"/>
      <c r="E6" s="190"/>
      <c r="F6" s="191"/>
      <c r="G6" s="191"/>
      <c r="H6" s="192"/>
      <c r="I6" s="191"/>
      <c r="J6" s="193"/>
      <c r="K6" s="191"/>
      <c r="L6" s="194"/>
      <c r="M6" s="193"/>
      <c r="N6" s="194"/>
      <c r="O6" s="195"/>
      <c r="P6" s="196"/>
      <c r="Q6" s="197"/>
      <c r="R6" s="193"/>
      <c r="S6" s="193"/>
      <c r="T6" s="193"/>
    </row>
    <row r="7" spans="1:31"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row>
    <row r="8" spans="1:31" s="272" customFormat="1" ht="75.75" thickBot="1" x14ac:dyDescent="0.3">
      <c r="A8" s="264" t="s">
        <v>377</v>
      </c>
      <c r="B8" s="265" t="s">
        <v>45</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1"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1" ht="15.75" thickBot="1" x14ac:dyDescent="0.3">
      <c r="A10" s="15"/>
      <c r="B10" s="2" t="s">
        <v>45</v>
      </c>
      <c r="C10" s="3" t="s">
        <v>308</v>
      </c>
      <c r="D10" s="4" t="s">
        <v>378</v>
      </c>
      <c r="E10" s="5"/>
      <c r="F10" s="6"/>
      <c r="G10" s="6"/>
      <c r="H10" s="7"/>
      <c r="I10" s="6"/>
      <c r="J10" s="8"/>
      <c r="K10" s="9"/>
      <c r="L10" s="38"/>
      <c r="M10" s="8"/>
      <c r="N10" s="11"/>
      <c r="O10" s="18"/>
      <c r="P10" s="16"/>
      <c r="Q10" s="37"/>
      <c r="R10" s="37"/>
      <c r="S10" s="37"/>
      <c r="T10" s="37"/>
      <c r="AA10" s="75"/>
      <c r="AB10" s="75"/>
      <c r="AC10" s="75"/>
      <c r="AD10" s="75"/>
    </row>
    <row r="11" spans="1:31" ht="30.75" thickBot="1" x14ac:dyDescent="0.3">
      <c r="A11" s="15"/>
      <c r="B11" s="2" t="s">
        <v>45</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40">
        <v>222.29999999999998</v>
      </c>
      <c r="T11" s="13">
        <f>IF(J11="SC024",N11,IF(ISERROR(S11),"",IF(J11="PROV SUM",N11,L11*S11)))</f>
        <v>444.59999999999997</v>
      </c>
      <c r="V11" s="9" t="s">
        <v>311</v>
      </c>
      <c r="W11" s="38">
        <v>0</v>
      </c>
      <c r="X11" s="40">
        <v>222.29999999999998</v>
      </c>
      <c r="Y11" s="70">
        <f>W11*X11</f>
        <v>0</v>
      </c>
      <c r="Z11" s="18"/>
      <c r="AA11" s="76">
        <v>0</v>
      </c>
      <c r="AB11" s="77">
        <f>Y11*AA11</f>
        <v>0</v>
      </c>
      <c r="AC11" s="78">
        <v>0</v>
      </c>
      <c r="AD11" s="79">
        <f>Y11*AC11</f>
        <v>0</v>
      </c>
      <c r="AE11" s="123">
        <f>AB11-AD11</f>
        <v>0</v>
      </c>
    </row>
    <row r="12" spans="1:31" ht="15.75" thickBot="1" x14ac:dyDescent="0.3">
      <c r="A12" s="15"/>
      <c r="B12" s="2" t="s">
        <v>45</v>
      </c>
      <c r="C12" s="3" t="s">
        <v>285</v>
      </c>
      <c r="D12" s="4" t="s">
        <v>378</v>
      </c>
      <c r="E12" s="5"/>
      <c r="F12" s="6"/>
      <c r="G12" s="6"/>
      <c r="H12" s="7"/>
      <c r="I12" s="6"/>
      <c r="J12" s="8"/>
      <c r="K12" s="9"/>
      <c r="L12" s="38"/>
      <c r="M12" s="8"/>
      <c r="N12" s="11"/>
      <c r="O12" s="18"/>
      <c r="P12" s="16"/>
      <c r="Q12" s="37"/>
      <c r="R12" s="37"/>
      <c r="S12" s="37"/>
      <c r="T12" s="37"/>
      <c r="V12" s="9"/>
      <c r="W12" s="38"/>
      <c r="X12" s="37"/>
      <c r="Y12" s="70">
        <f t="shared" ref="Y12:Y28" si="0">W12*X12</f>
        <v>0</v>
      </c>
      <c r="Z12" s="18"/>
      <c r="AA12" s="76">
        <v>0</v>
      </c>
      <c r="AB12" s="77">
        <f t="shared" ref="AB12:AB52" si="1">Y12*AA12</f>
        <v>0</v>
      </c>
      <c r="AC12" s="78">
        <v>0</v>
      </c>
      <c r="AD12" s="79">
        <f t="shared" ref="AD12:AD52" si="2">Y12*AC12</f>
        <v>0</v>
      </c>
      <c r="AE12" s="123"/>
    </row>
    <row r="13" spans="1:31" ht="31.5" thickBot="1" x14ac:dyDescent="0.3">
      <c r="A13" s="15"/>
      <c r="B13" s="2" t="s">
        <v>45</v>
      </c>
      <c r="C13" s="3" t="s">
        <v>285</v>
      </c>
      <c r="D13" s="4" t="s">
        <v>25</v>
      </c>
      <c r="E13" s="5" t="s">
        <v>394</v>
      </c>
      <c r="F13" s="6"/>
      <c r="G13" s="6"/>
      <c r="H13" s="7">
        <v>5.3860000000000001</v>
      </c>
      <c r="I13" s="6"/>
      <c r="J13" s="8" t="s">
        <v>379</v>
      </c>
      <c r="K13" s="9" t="s">
        <v>380</v>
      </c>
      <c r="L13" s="38">
        <v>1</v>
      </c>
      <c r="M13" s="10">
        <v>100</v>
      </c>
      <c r="N13" s="11">
        <v>100</v>
      </c>
      <c r="O13" s="18"/>
      <c r="P13" s="12" t="e">
        <v>#VALUE!</v>
      </c>
      <c r="Q13" s="13">
        <f>IF(J13="PROV SUM",N13,L13*P13)</f>
        <v>100</v>
      </c>
      <c r="R13" s="39" t="s">
        <v>381</v>
      </c>
      <c r="S13" s="40" t="s">
        <v>381</v>
      </c>
      <c r="T13" s="13">
        <f>IF(J13="SC024",N13,IF(ISERROR(S13),"",IF(J13="PROV SUM",N13,L13*S13)))</f>
        <v>100</v>
      </c>
      <c r="V13" s="9" t="s">
        <v>380</v>
      </c>
      <c r="W13" s="38">
        <v>0</v>
      </c>
      <c r="X13" s="40">
        <v>100</v>
      </c>
      <c r="Y13" s="70">
        <f t="shared" si="0"/>
        <v>0</v>
      </c>
      <c r="Z13" s="18"/>
      <c r="AA13" s="76">
        <v>0</v>
      </c>
      <c r="AB13" s="77">
        <f t="shared" si="1"/>
        <v>0</v>
      </c>
      <c r="AC13" s="78">
        <v>0</v>
      </c>
      <c r="AD13" s="79">
        <f t="shared" si="2"/>
        <v>0</v>
      </c>
      <c r="AE13" s="123">
        <f t="shared" ref="AE13:AE51" si="3">AB13-AD13</f>
        <v>0</v>
      </c>
    </row>
    <row r="14" spans="1:31" ht="16.5" thickBot="1" x14ac:dyDescent="0.3">
      <c r="A14" s="15"/>
      <c r="B14" s="2" t="s">
        <v>45</v>
      </c>
      <c r="C14" s="3" t="s">
        <v>285</v>
      </c>
      <c r="D14" s="4" t="s">
        <v>25</v>
      </c>
      <c r="E14" s="5" t="s">
        <v>385</v>
      </c>
      <c r="F14" s="6"/>
      <c r="G14" s="6"/>
      <c r="H14" s="7">
        <v>5.3869999999999996</v>
      </c>
      <c r="I14" s="6"/>
      <c r="J14" s="8" t="s">
        <v>379</v>
      </c>
      <c r="K14" s="9" t="s">
        <v>380</v>
      </c>
      <c r="L14" s="38">
        <v>1</v>
      </c>
      <c r="M14" s="10">
        <v>500</v>
      </c>
      <c r="N14" s="11">
        <v>500</v>
      </c>
      <c r="O14" s="18"/>
      <c r="P14" s="12" t="e">
        <v>#VALUE!</v>
      </c>
      <c r="Q14" s="13">
        <f>IF(J14="PROV SUM",N14,L14*P14)</f>
        <v>500</v>
      </c>
      <c r="R14" s="39" t="s">
        <v>381</v>
      </c>
      <c r="S14" s="40" t="s">
        <v>381</v>
      </c>
      <c r="T14" s="13">
        <f>IF(J14="SC024",N14,IF(ISERROR(S14),"",IF(J14="PROV SUM",N14,L14*S14)))</f>
        <v>500</v>
      </c>
      <c r="V14" s="9" t="s">
        <v>380</v>
      </c>
      <c r="W14" s="38">
        <v>0</v>
      </c>
      <c r="X14" s="40">
        <v>500</v>
      </c>
      <c r="Y14" s="70">
        <f t="shared" si="0"/>
        <v>0</v>
      </c>
      <c r="Z14" s="18"/>
      <c r="AA14" s="76">
        <v>0</v>
      </c>
      <c r="AB14" s="77">
        <f t="shared" si="1"/>
        <v>0</v>
      </c>
      <c r="AC14" s="78">
        <v>0</v>
      </c>
      <c r="AD14" s="79">
        <f t="shared" si="2"/>
        <v>0</v>
      </c>
      <c r="AE14" s="123">
        <f t="shared" si="3"/>
        <v>0</v>
      </c>
    </row>
    <row r="15" spans="1:31" ht="15.75" thickBot="1" x14ac:dyDescent="0.3">
      <c r="A15" s="15"/>
      <c r="B15" s="2" t="s">
        <v>45</v>
      </c>
      <c r="C15" s="41" t="s">
        <v>189</v>
      </c>
      <c r="D15" s="4" t="s">
        <v>378</v>
      </c>
      <c r="E15" s="5"/>
      <c r="F15" s="6"/>
      <c r="G15" s="6"/>
      <c r="H15" s="7"/>
      <c r="I15" s="6"/>
      <c r="J15" s="8"/>
      <c r="K15" s="9"/>
      <c r="L15" s="38"/>
      <c r="M15" s="8"/>
      <c r="N15" s="38"/>
      <c r="O15" s="18"/>
      <c r="P15" s="27"/>
      <c r="Q15" s="42"/>
      <c r="R15" s="42"/>
      <c r="S15" s="42"/>
      <c r="T15" s="42"/>
      <c r="V15" s="9"/>
      <c r="W15" s="38"/>
      <c r="X15" s="42"/>
      <c r="Y15" s="70">
        <f t="shared" si="0"/>
        <v>0</v>
      </c>
      <c r="Z15" s="18"/>
      <c r="AA15" s="76">
        <v>0</v>
      </c>
      <c r="AB15" s="77">
        <f t="shared" si="1"/>
        <v>0</v>
      </c>
      <c r="AC15" s="78">
        <v>0</v>
      </c>
      <c r="AD15" s="79">
        <f t="shared" si="2"/>
        <v>0</v>
      </c>
      <c r="AE15" s="123">
        <f t="shared" si="3"/>
        <v>0</v>
      </c>
    </row>
    <row r="16" spans="1:31" ht="60.75" thickBot="1" x14ac:dyDescent="0.3">
      <c r="A16" s="15"/>
      <c r="B16" s="2" t="s">
        <v>45</v>
      </c>
      <c r="C16" s="41" t="s">
        <v>189</v>
      </c>
      <c r="D16" s="4" t="s">
        <v>25</v>
      </c>
      <c r="E16" s="5" t="s">
        <v>190</v>
      </c>
      <c r="F16" s="6"/>
      <c r="G16" s="6"/>
      <c r="H16" s="7">
        <v>6.82</v>
      </c>
      <c r="I16" s="6"/>
      <c r="J16" s="8" t="s">
        <v>191</v>
      </c>
      <c r="K16" s="9" t="s">
        <v>104</v>
      </c>
      <c r="L16" s="38">
        <v>3</v>
      </c>
      <c r="M16" s="10">
        <v>44.12</v>
      </c>
      <c r="N16" s="38">
        <v>132.36000000000001</v>
      </c>
      <c r="O16" s="18"/>
      <c r="P16" s="12" t="e">
        <v>#VALUE!</v>
      </c>
      <c r="Q16" s="13" t="e">
        <f t="shared" ref="Q16:Q28" si="4">IF(J16="PROV SUM",N16,L16*P16)</f>
        <v>#VALUE!</v>
      </c>
      <c r="R16" s="39">
        <v>0</v>
      </c>
      <c r="S16" s="40">
        <v>31.986999999999998</v>
      </c>
      <c r="T16" s="13">
        <f t="shared" ref="T16:T28" si="5">IF(J16="SC024",N16,IF(ISERROR(S16),"",IF(J16="PROV SUM",N16,L16*S16)))</f>
        <v>95.960999999999999</v>
      </c>
      <c r="V16" s="9" t="s">
        <v>104</v>
      </c>
      <c r="W16" s="38">
        <v>0</v>
      </c>
      <c r="X16" s="40">
        <v>31.986999999999998</v>
      </c>
      <c r="Y16" s="70">
        <f t="shared" si="0"/>
        <v>0</v>
      </c>
      <c r="Z16" s="18"/>
      <c r="AA16" s="76">
        <v>0</v>
      </c>
      <c r="AB16" s="77">
        <f t="shared" si="1"/>
        <v>0</v>
      </c>
      <c r="AC16" s="78">
        <v>0</v>
      </c>
      <c r="AD16" s="79">
        <f t="shared" si="2"/>
        <v>0</v>
      </c>
      <c r="AE16" s="123">
        <f t="shared" si="3"/>
        <v>0</v>
      </c>
    </row>
    <row r="17" spans="1:31" ht="45.75" thickBot="1" x14ac:dyDescent="0.3">
      <c r="A17" s="15"/>
      <c r="B17" s="2" t="s">
        <v>45</v>
      </c>
      <c r="C17" s="41" t="s">
        <v>189</v>
      </c>
      <c r="D17" s="4" t="s">
        <v>25</v>
      </c>
      <c r="E17" s="5" t="s">
        <v>194</v>
      </c>
      <c r="F17" s="6"/>
      <c r="G17" s="6"/>
      <c r="H17" s="7">
        <v>6.85</v>
      </c>
      <c r="I17" s="6"/>
      <c r="J17" s="8" t="s">
        <v>195</v>
      </c>
      <c r="K17" s="9" t="s">
        <v>139</v>
      </c>
      <c r="L17" s="38">
        <v>12</v>
      </c>
      <c r="M17" s="10">
        <v>21.92</v>
      </c>
      <c r="N17" s="38">
        <v>263.04000000000002</v>
      </c>
      <c r="O17" s="18"/>
      <c r="P17" s="12" t="e">
        <v>#VALUE!</v>
      </c>
      <c r="Q17" s="13" t="e">
        <f t="shared" si="4"/>
        <v>#VALUE!</v>
      </c>
      <c r="R17" s="39">
        <v>0</v>
      </c>
      <c r="S17" s="40">
        <v>15.892000000000001</v>
      </c>
      <c r="T17" s="13">
        <f t="shared" si="5"/>
        <v>190.70400000000001</v>
      </c>
      <c r="V17" s="9" t="s">
        <v>139</v>
      </c>
      <c r="W17" s="38">
        <v>0</v>
      </c>
      <c r="X17" s="40">
        <v>15.892000000000001</v>
      </c>
      <c r="Y17" s="70">
        <f t="shared" si="0"/>
        <v>0</v>
      </c>
      <c r="Z17" s="18"/>
      <c r="AA17" s="76">
        <v>0</v>
      </c>
      <c r="AB17" s="77">
        <f t="shared" si="1"/>
        <v>0</v>
      </c>
      <c r="AC17" s="78">
        <v>0</v>
      </c>
      <c r="AD17" s="79">
        <f t="shared" si="2"/>
        <v>0</v>
      </c>
      <c r="AE17" s="123">
        <f t="shared" si="3"/>
        <v>0</v>
      </c>
    </row>
    <row r="18" spans="1:31" ht="30.75" thickBot="1" x14ac:dyDescent="0.3">
      <c r="A18" s="15"/>
      <c r="B18" s="2" t="s">
        <v>45</v>
      </c>
      <c r="C18" s="41" t="s">
        <v>189</v>
      </c>
      <c r="D18" s="4" t="s">
        <v>25</v>
      </c>
      <c r="E18" s="5" t="s">
        <v>337</v>
      </c>
      <c r="F18" s="6"/>
      <c r="G18" s="6"/>
      <c r="H18" s="7">
        <v>6.91</v>
      </c>
      <c r="I18" s="6"/>
      <c r="J18" s="8" t="s">
        <v>338</v>
      </c>
      <c r="K18" s="9" t="s">
        <v>79</v>
      </c>
      <c r="L18" s="38">
        <v>16</v>
      </c>
      <c r="M18" s="10">
        <v>20.13</v>
      </c>
      <c r="N18" s="38">
        <v>322.08</v>
      </c>
      <c r="O18" s="18"/>
      <c r="P18" s="12" t="e">
        <v>#VALUE!</v>
      </c>
      <c r="Q18" s="13" t="e">
        <f t="shared" si="4"/>
        <v>#VALUE!</v>
      </c>
      <c r="R18" s="39">
        <v>0</v>
      </c>
      <c r="S18" s="40">
        <v>14.594249999999999</v>
      </c>
      <c r="T18" s="13">
        <f t="shared" si="5"/>
        <v>233.50799999999998</v>
      </c>
      <c r="V18" s="9" t="s">
        <v>79</v>
      </c>
      <c r="W18" s="38">
        <v>0</v>
      </c>
      <c r="X18" s="40">
        <v>14.594249999999999</v>
      </c>
      <c r="Y18" s="70">
        <f t="shared" si="0"/>
        <v>0</v>
      </c>
      <c r="Z18" s="18"/>
      <c r="AA18" s="76">
        <v>0</v>
      </c>
      <c r="AB18" s="77">
        <f t="shared" si="1"/>
        <v>0</v>
      </c>
      <c r="AC18" s="78">
        <v>0</v>
      </c>
      <c r="AD18" s="79">
        <f t="shared" si="2"/>
        <v>0</v>
      </c>
      <c r="AE18" s="123">
        <f t="shared" si="3"/>
        <v>0</v>
      </c>
    </row>
    <row r="19" spans="1:31" ht="75.75" thickBot="1" x14ac:dyDescent="0.3">
      <c r="A19" s="15"/>
      <c r="B19" s="2" t="s">
        <v>45</v>
      </c>
      <c r="C19" s="41" t="s">
        <v>189</v>
      </c>
      <c r="D19" s="4" t="s">
        <v>25</v>
      </c>
      <c r="E19" s="5" t="s">
        <v>198</v>
      </c>
      <c r="F19" s="6"/>
      <c r="G19" s="6"/>
      <c r="H19" s="7">
        <v>6.1159999999999997</v>
      </c>
      <c r="I19" s="6"/>
      <c r="J19" s="8" t="s">
        <v>199</v>
      </c>
      <c r="K19" s="9" t="s">
        <v>75</v>
      </c>
      <c r="L19" s="38">
        <v>12</v>
      </c>
      <c r="M19" s="10">
        <v>38.74</v>
      </c>
      <c r="N19" s="38">
        <v>464.88</v>
      </c>
      <c r="O19" s="18"/>
      <c r="P19" s="12" t="e">
        <v>#VALUE!</v>
      </c>
      <c r="Q19" s="13" t="e">
        <f t="shared" si="4"/>
        <v>#VALUE!</v>
      </c>
      <c r="R19" s="39">
        <v>0</v>
      </c>
      <c r="S19" s="40">
        <v>28.086500000000001</v>
      </c>
      <c r="T19" s="13">
        <f t="shared" si="5"/>
        <v>337.03800000000001</v>
      </c>
      <c r="V19" s="9" t="s">
        <v>75</v>
      </c>
      <c r="W19" s="38">
        <v>0</v>
      </c>
      <c r="X19" s="40">
        <v>28.086500000000001</v>
      </c>
      <c r="Y19" s="70">
        <f t="shared" si="0"/>
        <v>0</v>
      </c>
      <c r="Z19" s="18"/>
      <c r="AA19" s="76">
        <v>0</v>
      </c>
      <c r="AB19" s="77">
        <f t="shared" si="1"/>
        <v>0</v>
      </c>
      <c r="AC19" s="78">
        <v>0</v>
      </c>
      <c r="AD19" s="79">
        <f t="shared" si="2"/>
        <v>0</v>
      </c>
      <c r="AE19" s="123">
        <f t="shared" si="3"/>
        <v>0</v>
      </c>
    </row>
    <row r="20" spans="1:31" ht="45.75" thickBot="1" x14ac:dyDescent="0.3">
      <c r="A20" s="15"/>
      <c r="B20" s="2" t="s">
        <v>45</v>
      </c>
      <c r="C20" s="41" t="s">
        <v>189</v>
      </c>
      <c r="D20" s="4" t="s">
        <v>25</v>
      </c>
      <c r="E20" s="5" t="s">
        <v>221</v>
      </c>
      <c r="F20" s="6"/>
      <c r="G20" s="6"/>
      <c r="H20" s="7">
        <v>6.1860000000000301</v>
      </c>
      <c r="I20" s="6"/>
      <c r="J20" s="8" t="s">
        <v>222</v>
      </c>
      <c r="K20" s="9" t="s">
        <v>79</v>
      </c>
      <c r="L20" s="38">
        <v>315</v>
      </c>
      <c r="M20" s="10">
        <v>11.63</v>
      </c>
      <c r="N20" s="38">
        <v>3663.45</v>
      </c>
      <c r="O20" s="18"/>
      <c r="P20" s="12" t="e">
        <v>#VALUE!</v>
      </c>
      <c r="Q20" s="13" t="e">
        <f t="shared" si="4"/>
        <v>#VALUE!</v>
      </c>
      <c r="R20" s="39">
        <v>0</v>
      </c>
      <c r="S20" s="40">
        <v>9.8855000000000004</v>
      </c>
      <c r="T20" s="13">
        <f t="shared" si="5"/>
        <v>3113.9325000000003</v>
      </c>
      <c r="V20" s="9" t="s">
        <v>79</v>
      </c>
      <c r="W20" s="38">
        <v>0</v>
      </c>
      <c r="X20" s="40">
        <v>9.8855000000000004</v>
      </c>
      <c r="Y20" s="70">
        <f t="shared" si="0"/>
        <v>0</v>
      </c>
      <c r="Z20" s="18"/>
      <c r="AA20" s="76">
        <v>0</v>
      </c>
      <c r="AB20" s="77">
        <f t="shared" si="1"/>
        <v>0</v>
      </c>
      <c r="AC20" s="78">
        <v>0</v>
      </c>
      <c r="AD20" s="79">
        <f t="shared" si="2"/>
        <v>0</v>
      </c>
      <c r="AE20" s="123">
        <f t="shared" si="3"/>
        <v>0</v>
      </c>
    </row>
    <row r="21" spans="1:31" ht="45.75" thickBot="1" x14ac:dyDescent="0.3">
      <c r="A21" s="15"/>
      <c r="B21" s="2" t="s">
        <v>45</v>
      </c>
      <c r="C21" s="41" t="s">
        <v>189</v>
      </c>
      <c r="D21" s="4" t="s">
        <v>25</v>
      </c>
      <c r="E21" s="5" t="s">
        <v>225</v>
      </c>
      <c r="F21" s="6"/>
      <c r="G21" s="6"/>
      <c r="H21" s="7">
        <v>6.1880000000000299</v>
      </c>
      <c r="I21" s="6"/>
      <c r="J21" s="8" t="s">
        <v>226</v>
      </c>
      <c r="K21" s="9" t="s">
        <v>79</v>
      </c>
      <c r="L21" s="38">
        <v>12</v>
      </c>
      <c r="M21" s="10">
        <v>9.82</v>
      </c>
      <c r="N21" s="38">
        <v>117.84</v>
      </c>
      <c r="O21" s="18"/>
      <c r="P21" s="12" t="e">
        <v>#VALUE!</v>
      </c>
      <c r="Q21" s="13" t="e">
        <f t="shared" si="4"/>
        <v>#VALUE!</v>
      </c>
      <c r="R21" s="39">
        <v>0</v>
      </c>
      <c r="S21" s="40">
        <v>8.3469999999999995</v>
      </c>
      <c r="T21" s="13">
        <f t="shared" si="5"/>
        <v>100.16399999999999</v>
      </c>
      <c r="V21" s="9" t="s">
        <v>79</v>
      </c>
      <c r="W21" s="38">
        <v>0</v>
      </c>
      <c r="X21" s="40">
        <v>8.3469999999999995</v>
      </c>
      <c r="Y21" s="70">
        <f t="shared" si="0"/>
        <v>0</v>
      </c>
      <c r="Z21" s="18"/>
      <c r="AA21" s="76">
        <v>0</v>
      </c>
      <c r="AB21" s="77">
        <f t="shared" si="1"/>
        <v>0</v>
      </c>
      <c r="AC21" s="78">
        <v>0</v>
      </c>
      <c r="AD21" s="79">
        <f t="shared" si="2"/>
        <v>0</v>
      </c>
      <c r="AE21" s="123">
        <f t="shared" si="3"/>
        <v>0</v>
      </c>
    </row>
    <row r="22" spans="1:31" ht="45.75" thickBot="1" x14ac:dyDescent="0.3">
      <c r="A22" s="15"/>
      <c r="B22" s="2" t="s">
        <v>45</v>
      </c>
      <c r="C22" s="41" t="s">
        <v>189</v>
      </c>
      <c r="D22" s="4" t="s">
        <v>25</v>
      </c>
      <c r="E22" s="5" t="s">
        <v>244</v>
      </c>
      <c r="F22" s="6"/>
      <c r="G22" s="6"/>
      <c r="H22" s="7">
        <v>6.2250000000000396</v>
      </c>
      <c r="I22" s="6"/>
      <c r="J22" s="8" t="s">
        <v>245</v>
      </c>
      <c r="K22" s="9" t="s">
        <v>79</v>
      </c>
      <c r="L22" s="38">
        <v>12</v>
      </c>
      <c r="M22" s="10">
        <v>11.66</v>
      </c>
      <c r="N22" s="38">
        <v>139.91999999999999</v>
      </c>
      <c r="O22" s="18"/>
      <c r="P22" s="12" t="e">
        <v>#VALUE!</v>
      </c>
      <c r="Q22" s="13" t="e">
        <f t="shared" si="4"/>
        <v>#VALUE!</v>
      </c>
      <c r="R22" s="39">
        <v>0</v>
      </c>
      <c r="S22" s="40">
        <v>9.9109999999999996</v>
      </c>
      <c r="T22" s="13">
        <f t="shared" si="5"/>
        <v>118.93199999999999</v>
      </c>
      <c r="V22" s="9" t="s">
        <v>79</v>
      </c>
      <c r="W22" s="38">
        <v>0</v>
      </c>
      <c r="X22" s="40">
        <v>9.9109999999999996</v>
      </c>
      <c r="Y22" s="70">
        <f t="shared" si="0"/>
        <v>0</v>
      </c>
      <c r="Z22" s="18"/>
      <c r="AA22" s="76">
        <v>0</v>
      </c>
      <c r="AB22" s="77">
        <f t="shared" si="1"/>
        <v>0</v>
      </c>
      <c r="AC22" s="78">
        <v>0</v>
      </c>
      <c r="AD22" s="79">
        <f t="shared" si="2"/>
        <v>0</v>
      </c>
      <c r="AE22" s="123">
        <f t="shared" si="3"/>
        <v>0</v>
      </c>
    </row>
    <row r="23" spans="1:31" ht="30.75" thickBot="1" x14ac:dyDescent="0.3">
      <c r="A23" s="15"/>
      <c r="B23" s="2" t="s">
        <v>45</v>
      </c>
      <c r="C23" s="41" t="s">
        <v>189</v>
      </c>
      <c r="D23" s="4" t="s">
        <v>25</v>
      </c>
      <c r="E23" s="5" t="s">
        <v>250</v>
      </c>
      <c r="F23" s="6"/>
      <c r="G23" s="6"/>
      <c r="H23" s="7">
        <v>6.2360000000000504</v>
      </c>
      <c r="I23" s="6"/>
      <c r="J23" s="8" t="s">
        <v>251</v>
      </c>
      <c r="K23" s="9" t="s">
        <v>79</v>
      </c>
      <c r="L23" s="38">
        <v>177</v>
      </c>
      <c r="M23" s="10">
        <v>25.87</v>
      </c>
      <c r="N23" s="38">
        <v>4578.99</v>
      </c>
      <c r="O23" s="18"/>
      <c r="P23" s="12" t="e">
        <v>#VALUE!</v>
      </c>
      <c r="Q23" s="13" t="e">
        <f t="shared" si="4"/>
        <v>#VALUE!</v>
      </c>
      <c r="R23" s="39">
        <v>0</v>
      </c>
      <c r="S23" s="40">
        <v>21.9895</v>
      </c>
      <c r="T23" s="13">
        <f t="shared" si="5"/>
        <v>3892.1414999999997</v>
      </c>
      <c r="V23" s="9" t="s">
        <v>79</v>
      </c>
      <c r="W23" s="38">
        <v>0</v>
      </c>
      <c r="X23" s="40">
        <v>21.9895</v>
      </c>
      <c r="Y23" s="70">
        <f t="shared" si="0"/>
        <v>0</v>
      </c>
      <c r="Z23" s="18"/>
      <c r="AA23" s="76">
        <v>0</v>
      </c>
      <c r="AB23" s="77">
        <f t="shared" si="1"/>
        <v>0</v>
      </c>
      <c r="AC23" s="78">
        <v>0</v>
      </c>
      <c r="AD23" s="79">
        <f t="shared" si="2"/>
        <v>0</v>
      </c>
      <c r="AE23" s="123">
        <f t="shared" si="3"/>
        <v>0</v>
      </c>
    </row>
    <row r="24" spans="1:31" ht="30.75" thickBot="1" x14ac:dyDescent="0.3">
      <c r="A24" s="15"/>
      <c r="B24" s="2" t="s">
        <v>45</v>
      </c>
      <c r="C24" s="41" t="s">
        <v>189</v>
      </c>
      <c r="D24" s="4" t="s">
        <v>25</v>
      </c>
      <c r="E24" s="5" t="s">
        <v>252</v>
      </c>
      <c r="F24" s="6"/>
      <c r="G24" s="6"/>
      <c r="H24" s="7">
        <v>6.2370000000000498</v>
      </c>
      <c r="I24" s="6"/>
      <c r="J24" s="8" t="s">
        <v>253</v>
      </c>
      <c r="K24" s="9" t="s">
        <v>104</v>
      </c>
      <c r="L24" s="38">
        <v>50</v>
      </c>
      <c r="M24" s="10">
        <v>6.28</v>
      </c>
      <c r="N24" s="38">
        <v>314</v>
      </c>
      <c r="O24" s="18"/>
      <c r="P24" s="12" t="e">
        <v>#VALUE!</v>
      </c>
      <c r="Q24" s="13" t="e">
        <f t="shared" si="4"/>
        <v>#VALUE!</v>
      </c>
      <c r="R24" s="39">
        <v>0</v>
      </c>
      <c r="S24" s="40">
        <v>5.3380000000000001</v>
      </c>
      <c r="T24" s="13">
        <f t="shared" si="5"/>
        <v>266.89999999999998</v>
      </c>
      <c r="V24" s="9" t="s">
        <v>104</v>
      </c>
      <c r="W24" s="38">
        <v>0</v>
      </c>
      <c r="X24" s="40">
        <v>5.3380000000000001</v>
      </c>
      <c r="Y24" s="70">
        <f t="shared" si="0"/>
        <v>0</v>
      </c>
      <c r="Z24" s="18"/>
      <c r="AA24" s="76">
        <v>0</v>
      </c>
      <c r="AB24" s="77">
        <f t="shared" si="1"/>
        <v>0</v>
      </c>
      <c r="AC24" s="78">
        <v>0</v>
      </c>
      <c r="AD24" s="79">
        <f t="shared" si="2"/>
        <v>0</v>
      </c>
      <c r="AE24" s="123">
        <f t="shared" si="3"/>
        <v>0</v>
      </c>
    </row>
    <row r="25" spans="1:31" ht="45.75" thickBot="1" x14ac:dyDescent="0.3">
      <c r="A25" s="15"/>
      <c r="B25" s="2" t="s">
        <v>45</v>
      </c>
      <c r="C25" s="41" t="s">
        <v>189</v>
      </c>
      <c r="D25" s="4" t="s">
        <v>25</v>
      </c>
      <c r="E25" s="5" t="s">
        <v>254</v>
      </c>
      <c r="F25" s="6"/>
      <c r="G25" s="6"/>
      <c r="H25" s="7">
        <v>6.2380000000000502</v>
      </c>
      <c r="I25" s="6"/>
      <c r="J25" s="8" t="s">
        <v>255</v>
      </c>
      <c r="K25" s="9" t="s">
        <v>139</v>
      </c>
      <c r="L25" s="38">
        <v>9</v>
      </c>
      <c r="M25" s="10">
        <v>20.71</v>
      </c>
      <c r="N25" s="38">
        <v>186.39</v>
      </c>
      <c r="O25" s="18"/>
      <c r="P25" s="12" t="e">
        <v>#VALUE!</v>
      </c>
      <c r="Q25" s="13" t="e">
        <f t="shared" si="4"/>
        <v>#VALUE!</v>
      </c>
      <c r="R25" s="39">
        <v>0</v>
      </c>
      <c r="S25" s="40">
        <v>17.6035</v>
      </c>
      <c r="T25" s="13">
        <f t="shared" si="5"/>
        <v>158.4315</v>
      </c>
      <c r="V25" s="9" t="s">
        <v>139</v>
      </c>
      <c r="W25" s="38">
        <v>0</v>
      </c>
      <c r="X25" s="40">
        <v>17.6035</v>
      </c>
      <c r="Y25" s="70">
        <f t="shared" si="0"/>
        <v>0</v>
      </c>
      <c r="Z25" s="18"/>
      <c r="AA25" s="76">
        <v>0</v>
      </c>
      <c r="AB25" s="77">
        <f t="shared" si="1"/>
        <v>0</v>
      </c>
      <c r="AC25" s="78">
        <v>0</v>
      </c>
      <c r="AD25" s="79">
        <f t="shared" si="2"/>
        <v>0</v>
      </c>
      <c r="AE25" s="123">
        <f t="shared" si="3"/>
        <v>0</v>
      </c>
    </row>
    <row r="26" spans="1:31" ht="30.75" thickBot="1" x14ac:dyDescent="0.3">
      <c r="A26" s="15"/>
      <c r="B26" s="2" t="s">
        <v>45</v>
      </c>
      <c r="C26" s="41" t="s">
        <v>189</v>
      </c>
      <c r="D26" s="4" t="s">
        <v>25</v>
      </c>
      <c r="E26" s="5" t="s">
        <v>265</v>
      </c>
      <c r="F26" s="6"/>
      <c r="G26" s="6"/>
      <c r="H26" s="7">
        <v>6.2580000000000497</v>
      </c>
      <c r="I26" s="6"/>
      <c r="J26" s="8" t="s">
        <v>266</v>
      </c>
      <c r="K26" s="9" t="s">
        <v>79</v>
      </c>
      <c r="L26" s="38">
        <v>2</v>
      </c>
      <c r="M26" s="10">
        <v>12.41</v>
      </c>
      <c r="N26" s="38">
        <v>24.82</v>
      </c>
      <c r="O26" s="18"/>
      <c r="P26" s="12" t="e">
        <v>#VALUE!</v>
      </c>
      <c r="Q26" s="13" t="e">
        <f t="shared" si="4"/>
        <v>#VALUE!</v>
      </c>
      <c r="R26" s="39">
        <v>0</v>
      </c>
      <c r="S26" s="40">
        <v>10.548500000000001</v>
      </c>
      <c r="T26" s="13">
        <f t="shared" si="5"/>
        <v>21.097000000000001</v>
      </c>
      <c r="V26" s="9" t="s">
        <v>79</v>
      </c>
      <c r="W26" s="38">
        <v>0</v>
      </c>
      <c r="X26" s="40">
        <v>10.548500000000001</v>
      </c>
      <c r="Y26" s="70">
        <f t="shared" si="0"/>
        <v>0</v>
      </c>
      <c r="Z26" s="18"/>
      <c r="AA26" s="76">
        <v>0</v>
      </c>
      <c r="AB26" s="77">
        <f t="shared" si="1"/>
        <v>0</v>
      </c>
      <c r="AC26" s="78">
        <v>0</v>
      </c>
      <c r="AD26" s="79">
        <f t="shared" si="2"/>
        <v>0</v>
      </c>
      <c r="AE26" s="123">
        <f t="shared" si="3"/>
        <v>0</v>
      </c>
    </row>
    <row r="27" spans="1:31" ht="45.75" thickBot="1" x14ac:dyDescent="0.3">
      <c r="A27" s="15"/>
      <c r="B27" s="2" t="s">
        <v>45</v>
      </c>
      <c r="C27" s="41" t="s">
        <v>189</v>
      </c>
      <c r="D27" s="4" t="s">
        <v>25</v>
      </c>
      <c r="E27" s="5" t="s">
        <v>267</v>
      </c>
      <c r="F27" s="6"/>
      <c r="G27" s="6"/>
      <c r="H27" s="7">
        <v>6.2600000000000504</v>
      </c>
      <c r="I27" s="6"/>
      <c r="J27" s="8" t="s">
        <v>268</v>
      </c>
      <c r="K27" s="9" t="s">
        <v>104</v>
      </c>
      <c r="L27" s="38">
        <v>12</v>
      </c>
      <c r="M27" s="10">
        <v>3.74</v>
      </c>
      <c r="N27" s="38">
        <v>44.88</v>
      </c>
      <c r="O27" s="18"/>
      <c r="P27" s="12" t="e">
        <v>#VALUE!</v>
      </c>
      <c r="Q27" s="13" t="e">
        <f t="shared" si="4"/>
        <v>#VALUE!</v>
      </c>
      <c r="R27" s="39">
        <v>0</v>
      </c>
      <c r="S27" s="40">
        <v>3.1790000000000003</v>
      </c>
      <c r="T27" s="13">
        <f t="shared" si="5"/>
        <v>38.148000000000003</v>
      </c>
      <c r="V27" s="9" t="s">
        <v>104</v>
      </c>
      <c r="W27" s="38">
        <v>0</v>
      </c>
      <c r="X27" s="40">
        <v>3.1790000000000003</v>
      </c>
      <c r="Y27" s="70">
        <f t="shared" si="0"/>
        <v>0</v>
      </c>
      <c r="Z27" s="18"/>
      <c r="AA27" s="76">
        <v>0</v>
      </c>
      <c r="AB27" s="77">
        <f t="shared" si="1"/>
        <v>0</v>
      </c>
      <c r="AC27" s="78">
        <v>0</v>
      </c>
      <c r="AD27" s="79">
        <f t="shared" si="2"/>
        <v>0</v>
      </c>
      <c r="AE27" s="123">
        <f t="shared" si="3"/>
        <v>0</v>
      </c>
    </row>
    <row r="28" spans="1:31" ht="16.5" thickBot="1" x14ac:dyDescent="0.3">
      <c r="A28" s="15"/>
      <c r="B28" s="2" t="s">
        <v>45</v>
      </c>
      <c r="C28" s="41" t="s">
        <v>189</v>
      </c>
      <c r="D28" s="4" t="s">
        <v>25</v>
      </c>
      <c r="E28" s="5" t="s">
        <v>395</v>
      </c>
      <c r="F28" s="6"/>
      <c r="G28" s="6"/>
      <c r="H28" s="7">
        <v>6.399</v>
      </c>
      <c r="I28" s="6"/>
      <c r="J28" s="8" t="s">
        <v>379</v>
      </c>
      <c r="K28" s="9" t="s">
        <v>380</v>
      </c>
      <c r="L28" s="38">
        <v>1</v>
      </c>
      <c r="M28" s="10">
        <v>50</v>
      </c>
      <c r="N28" s="38">
        <v>50</v>
      </c>
      <c r="O28" s="18"/>
      <c r="P28" s="12" t="e">
        <v>#VALUE!</v>
      </c>
      <c r="Q28" s="13">
        <f t="shared" si="4"/>
        <v>50</v>
      </c>
      <c r="R28" s="39" t="s">
        <v>381</v>
      </c>
      <c r="S28" s="40" t="s">
        <v>381</v>
      </c>
      <c r="T28" s="13">
        <f t="shared" si="5"/>
        <v>50</v>
      </c>
      <c r="V28" s="9" t="s">
        <v>380</v>
      </c>
      <c r="W28" s="38">
        <v>0</v>
      </c>
      <c r="X28" s="40">
        <v>50</v>
      </c>
      <c r="Y28" s="70">
        <f t="shared" si="0"/>
        <v>0</v>
      </c>
      <c r="Z28" s="18"/>
      <c r="AA28" s="76">
        <v>0</v>
      </c>
      <c r="AB28" s="77">
        <f t="shared" si="1"/>
        <v>0</v>
      </c>
      <c r="AC28" s="78">
        <v>0</v>
      </c>
      <c r="AD28" s="79">
        <f t="shared" si="2"/>
        <v>0</v>
      </c>
      <c r="AE28" s="123">
        <f t="shared" si="3"/>
        <v>0</v>
      </c>
    </row>
    <row r="29" spans="1:31" ht="15.75" thickBot="1" x14ac:dyDescent="0.3">
      <c r="A29" s="15"/>
      <c r="B29" s="2" t="s">
        <v>45</v>
      </c>
      <c r="C29" s="41" t="s">
        <v>72</v>
      </c>
      <c r="D29" s="4" t="s">
        <v>378</v>
      </c>
      <c r="E29" s="5"/>
      <c r="F29" s="6"/>
      <c r="G29" s="6"/>
      <c r="H29" s="7"/>
      <c r="I29" s="6"/>
      <c r="J29" s="8"/>
      <c r="K29" s="9"/>
      <c r="L29" s="38"/>
      <c r="M29" s="8"/>
      <c r="N29" s="38"/>
      <c r="O29" s="43"/>
      <c r="P29" s="27"/>
      <c r="Q29" s="42"/>
      <c r="R29" s="42"/>
      <c r="S29" s="42"/>
      <c r="T29" s="42"/>
      <c r="V29" s="9"/>
      <c r="W29" s="38"/>
      <c r="X29" s="42"/>
      <c r="Y29" s="70"/>
      <c r="Z29" s="18"/>
      <c r="AA29" s="76">
        <v>0</v>
      </c>
      <c r="AB29" s="77">
        <f t="shared" si="1"/>
        <v>0</v>
      </c>
      <c r="AC29" s="78">
        <v>0</v>
      </c>
      <c r="AD29" s="79">
        <f t="shared" si="2"/>
        <v>0</v>
      </c>
      <c r="AE29" s="123">
        <f t="shared" si="3"/>
        <v>0</v>
      </c>
    </row>
    <row r="30" spans="1:31" ht="76.5" thickBot="1" x14ac:dyDescent="0.3">
      <c r="A30" s="15"/>
      <c r="B30" s="2" t="s">
        <v>45</v>
      </c>
      <c r="C30" s="41" t="s">
        <v>72</v>
      </c>
      <c r="D30" s="4" t="s">
        <v>25</v>
      </c>
      <c r="E30" s="5" t="s">
        <v>396</v>
      </c>
      <c r="F30" s="6"/>
      <c r="G30" s="6"/>
      <c r="H30" s="7">
        <v>3.4340000000000002</v>
      </c>
      <c r="I30" s="6"/>
      <c r="J30" s="8" t="s">
        <v>379</v>
      </c>
      <c r="K30" s="9" t="s">
        <v>28</v>
      </c>
      <c r="L30" s="38">
        <v>250</v>
      </c>
      <c r="M30" s="10">
        <v>52</v>
      </c>
      <c r="N30" s="38">
        <v>13000</v>
      </c>
      <c r="O30" s="43"/>
      <c r="P30" s="12" t="e">
        <v>#VALUE!</v>
      </c>
      <c r="Q30" s="13">
        <f t="shared" ref="Q30:Q37" si="6">IF(J30="PROV SUM",N30,L30*P30)</f>
        <v>13000</v>
      </c>
      <c r="R30" s="39" t="s">
        <v>381</v>
      </c>
      <c r="S30" s="40" t="s">
        <v>381</v>
      </c>
      <c r="T30" s="13">
        <f t="shared" ref="T30:T37" si="7">IF(J30="SC024",N30,IF(ISERROR(S30),"",IF(J30="PROV SUM",N30,L30*S30)))</f>
        <v>13000</v>
      </c>
      <c r="V30" s="9" t="s">
        <v>28</v>
      </c>
      <c r="W30" s="38">
        <v>0</v>
      </c>
      <c r="X30" s="40">
        <v>13000</v>
      </c>
      <c r="Y30" s="70">
        <f t="shared" ref="Y30:Y37" si="8">W30*X30</f>
        <v>0</v>
      </c>
      <c r="Z30" s="18"/>
      <c r="AA30" s="76">
        <v>0</v>
      </c>
      <c r="AB30" s="77">
        <f t="shared" si="1"/>
        <v>0</v>
      </c>
      <c r="AC30" s="78">
        <v>0</v>
      </c>
      <c r="AD30" s="79">
        <f t="shared" si="2"/>
        <v>0</v>
      </c>
      <c r="AE30" s="123">
        <f t="shared" si="3"/>
        <v>0</v>
      </c>
    </row>
    <row r="31" spans="1:31" ht="31.5" thickBot="1" x14ac:dyDescent="0.3">
      <c r="A31" s="15"/>
      <c r="B31" s="2" t="s">
        <v>45</v>
      </c>
      <c r="C31" s="41" t="s">
        <v>72</v>
      </c>
      <c r="D31" s="4" t="s">
        <v>25</v>
      </c>
      <c r="E31" s="5" t="s">
        <v>397</v>
      </c>
      <c r="F31" s="6"/>
      <c r="G31" s="6"/>
      <c r="H31" s="7">
        <v>3.4350000000000001</v>
      </c>
      <c r="I31" s="6"/>
      <c r="J31" s="8" t="s">
        <v>379</v>
      </c>
      <c r="K31" s="9" t="s">
        <v>28</v>
      </c>
      <c r="L31" s="38">
        <v>250</v>
      </c>
      <c r="M31" s="10">
        <v>17</v>
      </c>
      <c r="N31" s="38">
        <v>4250</v>
      </c>
      <c r="O31" s="43"/>
      <c r="P31" s="12" t="e">
        <v>#VALUE!</v>
      </c>
      <c r="Q31" s="13">
        <f t="shared" si="6"/>
        <v>4250</v>
      </c>
      <c r="R31" s="39" t="s">
        <v>381</v>
      </c>
      <c r="S31" s="40" t="s">
        <v>381</v>
      </c>
      <c r="T31" s="13">
        <f t="shared" si="7"/>
        <v>4250</v>
      </c>
      <c r="V31" s="9" t="s">
        <v>28</v>
      </c>
      <c r="W31" s="38">
        <v>0</v>
      </c>
      <c r="X31" s="40">
        <v>4250</v>
      </c>
      <c r="Y31" s="70">
        <f t="shared" si="8"/>
        <v>0</v>
      </c>
      <c r="Z31" s="18"/>
      <c r="AA31" s="76">
        <v>0</v>
      </c>
      <c r="AB31" s="77">
        <f t="shared" si="1"/>
        <v>0</v>
      </c>
      <c r="AC31" s="78">
        <v>0</v>
      </c>
      <c r="AD31" s="79">
        <f t="shared" si="2"/>
        <v>0</v>
      </c>
      <c r="AE31" s="123">
        <f t="shared" si="3"/>
        <v>0</v>
      </c>
    </row>
    <row r="32" spans="1:31" ht="61.5" thickBot="1" x14ac:dyDescent="0.3">
      <c r="A32" s="15"/>
      <c r="B32" s="2" t="s">
        <v>45</v>
      </c>
      <c r="C32" s="41" t="s">
        <v>72</v>
      </c>
      <c r="D32" s="4" t="s">
        <v>25</v>
      </c>
      <c r="E32" s="5" t="s">
        <v>398</v>
      </c>
      <c r="F32" s="6"/>
      <c r="G32" s="6"/>
      <c r="H32" s="7">
        <v>3.4359999999999999</v>
      </c>
      <c r="I32" s="6"/>
      <c r="J32" s="8" t="s">
        <v>379</v>
      </c>
      <c r="K32" s="9" t="s">
        <v>28</v>
      </c>
      <c r="L32" s="38">
        <v>250</v>
      </c>
      <c r="M32" s="10">
        <v>32</v>
      </c>
      <c r="N32" s="38">
        <v>8000</v>
      </c>
      <c r="O32" s="43"/>
      <c r="P32" s="12" t="e">
        <v>#VALUE!</v>
      </c>
      <c r="Q32" s="13">
        <f t="shared" si="6"/>
        <v>8000</v>
      </c>
      <c r="R32" s="39" t="s">
        <v>381</v>
      </c>
      <c r="S32" s="40" t="s">
        <v>381</v>
      </c>
      <c r="T32" s="13">
        <f t="shared" si="7"/>
        <v>8000</v>
      </c>
      <c r="V32" s="9" t="s">
        <v>28</v>
      </c>
      <c r="W32" s="38">
        <v>0</v>
      </c>
      <c r="X32" s="40">
        <v>8000</v>
      </c>
      <c r="Y32" s="70">
        <f t="shared" si="8"/>
        <v>0</v>
      </c>
      <c r="Z32" s="18"/>
      <c r="AA32" s="76">
        <v>0</v>
      </c>
      <c r="AB32" s="77">
        <f t="shared" si="1"/>
        <v>0</v>
      </c>
      <c r="AC32" s="78">
        <v>0</v>
      </c>
      <c r="AD32" s="79">
        <f t="shared" si="2"/>
        <v>0</v>
      </c>
      <c r="AE32" s="123">
        <f t="shared" si="3"/>
        <v>0</v>
      </c>
    </row>
    <row r="33" spans="1:31" ht="31.5" thickBot="1" x14ac:dyDescent="0.3">
      <c r="A33" s="15"/>
      <c r="B33" s="2" t="s">
        <v>45</v>
      </c>
      <c r="C33" s="41" t="s">
        <v>72</v>
      </c>
      <c r="D33" s="4" t="s">
        <v>25</v>
      </c>
      <c r="E33" s="5" t="s">
        <v>399</v>
      </c>
      <c r="F33" s="6"/>
      <c r="G33" s="6"/>
      <c r="H33" s="7">
        <v>3.4369999999999998</v>
      </c>
      <c r="I33" s="6"/>
      <c r="J33" s="8" t="s">
        <v>379</v>
      </c>
      <c r="K33" s="9" t="s">
        <v>57</v>
      </c>
      <c r="L33" s="38">
        <v>10</v>
      </c>
      <c r="M33" s="10">
        <v>35</v>
      </c>
      <c r="N33" s="38">
        <v>350</v>
      </c>
      <c r="O33" s="43"/>
      <c r="P33" s="12" t="e">
        <v>#VALUE!</v>
      </c>
      <c r="Q33" s="13">
        <f t="shared" si="6"/>
        <v>350</v>
      </c>
      <c r="R33" s="39" t="s">
        <v>381</v>
      </c>
      <c r="S33" s="40" t="s">
        <v>381</v>
      </c>
      <c r="T33" s="13">
        <f t="shared" si="7"/>
        <v>350</v>
      </c>
      <c r="V33" s="9" t="s">
        <v>57</v>
      </c>
      <c r="W33" s="38">
        <v>0</v>
      </c>
      <c r="X33" s="40">
        <v>350</v>
      </c>
      <c r="Y33" s="70">
        <f t="shared" si="8"/>
        <v>0</v>
      </c>
      <c r="Z33" s="18"/>
      <c r="AA33" s="76">
        <v>0</v>
      </c>
      <c r="AB33" s="77">
        <f t="shared" si="1"/>
        <v>0</v>
      </c>
      <c r="AC33" s="78">
        <v>0</v>
      </c>
      <c r="AD33" s="79">
        <f t="shared" si="2"/>
        <v>0</v>
      </c>
      <c r="AE33" s="123">
        <f t="shared" si="3"/>
        <v>0</v>
      </c>
    </row>
    <row r="34" spans="1:31" ht="46.5" thickBot="1" x14ac:dyDescent="0.3">
      <c r="A34" s="15"/>
      <c r="B34" s="2" t="s">
        <v>45</v>
      </c>
      <c r="C34" s="41" t="s">
        <v>72</v>
      </c>
      <c r="D34" s="4" t="s">
        <v>25</v>
      </c>
      <c r="E34" s="5" t="s">
        <v>400</v>
      </c>
      <c r="F34" s="6"/>
      <c r="G34" s="6"/>
      <c r="H34" s="7">
        <v>3.4380000000000002</v>
      </c>
      <c r="I34" s="6"/>
      <c r="J34" s="8" t="s">
        <v>379</v>
      </c>
      <c r="K34" s="9" t="s">
        <v>79</v>
      </c>
      <c r="L34" s="38">
        <v>25</v>
      </c>
      <c r="M34" s="10">
        <v>85.24</v>
      </c>
      <c r="N34" s="38">
        <v>2131</v>
      </c>
      <c r="O34" s="43"/>
      <c r="P34" s="12" t="e">
        <v>#VALUE!</v>
      </c>
      <c r="Q34" s="13">
        <f t="shared" si="6"/>
        <v>2131</v>
      </c>
      <c r="R34" s="39" t="s">
        <v>381</v>
      </c>
      <c r="S34" s="40" t="s">
        <v>381</v>
      </c>
      <c r="T34" s="13">
        <f t="shared" si="7"/>
        <v>2131</v>
      </c>
      <c r="V34" s="9" t="s">
        <v>79</v>
      </c>
      <c r="W34" s="38">
        <v>0</v>
      </c>
      <c r="X34" s="40">
        <v>2131</v>
      </c>
      <c r="Y34" s="70">
        <f t="shared" si="8"/>
        <v>0</v>
      </c>
      <c r="Z34" s="18"/>
      <c r="AA34" s="76">
        <v>0</v>
      </c>
      <c r="AB34" s="77">
        <f t="shared" si="1"/>
        <v>0</v>
      </c>
      <c r="AC34" s="78">
        <v>0</v>
      </c>
      <c r="AD34" s="79">
        <f t="shared" si="2"/>
        <v>0</v>
      </c>
      <c r="AE34" s="123">
        <f t="shared" si="3"/>
        <v>0</v>
      </c>
    </row>
    <row r="35" spans="1:31" ht="76.5" thickBot="1" x14ac:dyDescent="0.3">
      <c r="A35" s="15"/>
      <c r="B35" s="2" t="s">
        <v>45</v>
      </c>
      <c r="C35" s="41" t="s">
        <v>72</v>
      </c>
      <c r="D35" s="4" t="s">
        <v>25</v>
      </c>
      <c r="E35" s="5" t="s">
        <v>401</v>
      </c>
      <c r="F35" s="6"/>
      <c r="G35" s="6"/>
      <c r="H35" s="7">
        <v>3.4390000000000001</v>
      </c>
      <c r="I35" s="6"/>
      <c r="J35" s="8" t="s">
        <v>379</v>
      </c>
      <c r="K35" s="9" t="s">
        <v>79</v>
      </c>
      <c r="L35" s="38">
        <v>30</v>
      </c>
      <c r="M35" s="10">
        <v>30.56</v>
      </c>
      <c r="N35" s="38">
        <v>916.8</v>
      </c>
      <c r="O35" s="43"/>
      <c r="P35" s="12" t="e">
        <v>#VALUE!</v>
      </c>
      <c r="Q35" s="13">
        <f t="shared" si="6"/>
        <v>916.8</v>
      </c>
      <c r="R35" s="39" t="s">
        <v>381</v>
      </c>
      <c r="S35" s="40" t="s">
        <v>381</v>
      </c>
      <c r="T35" s="13">
        <f t="shared" si="7"/>
        <v>916.8</v>
      </c>
      <c r="V35" s="9" t="s">
        <v>79</v>
      </c>
      <c r="W35" s="38">
        <v>0</v>
      </c>
      <c r="X35" s="40">
        <v>916.8</v>
      </c>
      <c r="Y35" s="70">
        <f t="shared" si="8"/>
        <v>0</v>
      </c>
      <c r="Z35" s="18"/>
      <c r="AA35" s="76">
        <v>0</v>
      </c>
      <c r="AB35" s="77">
        <f t="shared" si="1"/>
        <v>0</v>
      </c>
      <c r="AC35" s="78">
        <v>0</v>
      </c>
      <c r="AD35" s="79">
        <f t="shared" si="2"/>
        <v>0</v>
      </c>
      <c r="AE35" s="123">
        <f t="shared" si="3"/>
        <v>0</v>
      </c>
    </row>
    <row r="36" spans="1:31" ht="31.5" thickBot="1" x14ac:dyDescent="0.3">
      <c r="A36" s="15"/>
      <c r="B36" s="2" t="s">
        <v>45</v>
      </c>
      <c r="C36" s="41" t="s">
        <v>72</v>
      </c>
      <c r="D36" s="4" t="s">
        <v>25</v>
      </c>
      <c r="E36" s="5" t="s">
        <v>402</v>
      </c>
      <c r="F36" s="6"/>
      <c r="G36" s="6"/>
      <c r="H36" s="7">
        <v>3.44</v>
      </c>
      <c r="I36" s="6"/>
      <c r="J36" s="8" t="s">
        <v>379</v>
      </c>
      <c r="K36" s="9" t="s">
        <v>79</v>
      </c>
      <c r="L36" s="38">
        <v>10</v>
      </c>
      <c r="M36" s="10">
        <v>21.88</v>
      </c>
      <c r="N36" s="38">
        <v>218.8</v>
      </c>
      <c r="O36" s="43"/>
      <c r="P36" s="12" t="e">
        <v>#VALUE!</v>
      </c>
      <c r="Q36" s="13">
        <f t="shared" si="6"/>
        <v>218.8</v>
      </c>
      <c r="R36" s="39" t="s">
        <v>381</v>
      </c>
      <c r="S36" s="40" t="s">
        <v>381</v>
      </c>
      <c r="T36" s="13">
        <f t="shared" si="7"/>
        <v>218.8</v>
      </c>
      <c r="V36" s="9" t="s">
        <v>79</v>
      </c>
      <c r="W36" s="38">
        <v>0</v>
      </c>
      <c r="X36" s="40">
        <v>218.8</v>
      </c>
      <c r="Y36" s="70">
        <f t="shared" si="8"/>
        <v>0</v>
      </c>
      <c r="Z36" s="18"/>
      <c r="AA36" s="76">
        <v>0</v>
      </c>
      <c r="AB36" s="77">
        <f t="shared" si="1"/>
        <v>0</v>
      </c>
      <c r="AC36" s="78">
        <v>0</v>
      </c>
      <c r="AD36" s="79">
        <f t="shared" si="2"/>
        <v>0</v>
      </c>
      <c r="AE36" s="123">
        <f t="shared" si="3"/>
        <v>0</v>
      </c>
    </row>
    <row r="37" spans="1:31" ht="46.5" thickBot="1" x14ac:dyDescent="0.3">
      <c r="A37" s="15"/>
      <c r="B37" s="2" t="s">
        <v>45</v>
      </c>
      <c r="C37" s="41" t="s">
        <v>72</v>
      </c>
      <c r="D37" s="4" t="s">
        <v>25</v>
      </c>
      <c r="E37" s="5" t="s">
        <v>403</v>
      </c>
      <c r="F37" s="6"/>
      <c r="G37" s="6"/>
      <c r="H37" s="7">
        <v>3.4409999999999998</v>
      </c>
      <c r="I37" s="6"/>
      <c r="J37" s="8" t="s">
        <v>379</v>
      </c>
      <c r="K37" s="9" t="s">
        <v>79</v>
      </c>
      <c r="L37" s="38">
        <v>6</v>
      </c>
      <c r="M37" s="10">
        <v>119.76</v>
      </c>
      <c r="N37" s="38">
        <v>718.56</v>
      </c>
      <c r="O37" s="43"/>
      <c r="P37" s="12" t="e">
        <v>#VALUE!</v>
      </c>
      <c r="Q37" s="13">
        <f t="shared" si="6"/>
        <v>718.56</v>
      </c>
      <c r="R37" s="39" t="s">
        <v>381</v>
      </c>
      <c r="S37" s="40" t="s">
        <v>381</v>
      </c>
      <c r="T37" s="13">
        <f t="shared" si="7"/>
        <v>718.56</v>
      </c>
      <c r="V37" s="9" t="s">
        <v>79</v>
      </c>
      <c r="W37" s="38">
        <v>0</v>
      </c>
      <c r="X37" s="40">
        <v>718.56</v>
      </c>
      <c r="Y37" s="70">
        <f t="shared" si="8"/>
        <v>0</v>
      </c>
      <c r="Z37" s="18"/>
      <c r="AA37" s="76">
        <v>0</v>
      </c>
      <c r="AB37" s="77">
        <f t="shared" si="1"/>
        <v>0</v>
      </c>
      <c r="AC37" s="78">
        <v>0</v>
      </c>
      <c r="AD37" s="79">
        <f t="shared" si="2"/>
        <v>0</v>
      </c>
      <c r="AE37" s="123">
        <f t="shared" si="3"/>
        <v>0</v>
      </c>
    </row>
    <row r="38" spans="1:31" ht="15.75" thickBot="1" x14ac:dyDescent="0.3">
      <c r="A38" s="15"/>
      <c r="B38" s="2" t="s">
        <v>45</v>
      </c>
      <c r="C38" s="41" t="s">
        <v>164</v>
      </c>
      <c r="D38" s="4" t="s">
        <v>378</v>
      </c>
      <c r="E38" s="5"/>
      <c r="F38" s="6"/>
      <c r="G38" s="6"/>
      <c r="H38" s="7"/>
      <c r="I38" s="6"/>
      <c r="J38" s="8"/>
      <c r="K38" s="9"/>
      <c r="L38" s="38"/>
      <c r="M38" s="8"/>
      <c r="N38" s="38"/>
      <c r="O38" s="43"/>
      <c r="P38" s="27"/>
      <c r="Q38" s="42"/>
      <c r="R38" s="42"/>
      <c r="S38" s="42"/>
      <c r="T38" s="42"/>
      <c r="V38" s="9"/>
      <c r="W38" s="38"/>
      <c r="X38" s="42"/>
      <c r="Y38" s="70"/>
      <c r="Z38" s="18"/>
      <c r="AA38" s="76">
        <v>0</v>
      </c>
      <c r="AB38" s="77">
        <f t="shared" si="1"/>
        <v>0</v>
      </c>
      <c r="AC38" s="78">
        <v>0</v>
      </c>
      <c r="AD38" s="79">
        <f t="shared" si="2"/>
        <v>0</v>
      </c>
      <c r="AE38" s="123">
        <f t="shared" si="3"/>
        <v>0</v>
      </c>
    </row>
    <row r="39" spans="1:31" ht="90.75" thickBot="1" x14ac:dyDescent="0.3">
      <c r="A39" s="15"/>
      <c r="B39" s="2" t="s">
        <v>45</v>
      </c>
      <c r="C39" s="41" t="s">
        <v>164</v>
      </c>
      <c r="D39" s="4" t="s">
        <v>25</v>
      </c>
      <c r="E39" s="5" t="s">
        <v>183</v>
      </c>
      <c r="F39" s="6"/>
      <c r="G39" s="6"/>
      <c r="H39" s="7">
        <v>4.1100000000000003</v>
      </c>
      <c r="I39" s="6"/>
      <c r="J39" s="8" t="s">
        <v>184</v>
      </c>
      <c r="K39" s="9" t="s">
        <v>57</v>
      </c>
      <c r="L39" s="38">
        <v>22</v>
      </c>
      <c r="M39" s="10">
        <v>36.75</v>
      </c>
      <c r="N39" s="38">
        <v>808.5</v>
      </c>
      <c r="O39" s="43"/>
      <c r="P39" s="12" t="e">
        <v>#VALUE!</v>
      </c>
      <c r="Q39" s="13" t="e">
        <f>IF(J39="PROV SUM",N39,L39*P39)</f>
        <v>#VALUE!</v>
      </c>
      <c r="R39" s="39">
        <v>0</v>
      </c>
      <c r="S39" s="40">
        <v>34.912500000000001</v>
      </c>
      <c r="T39" s="13">
        <f>IF(J39="SC024",N39,IF(ISERROR(S39),"",IF(J39="PROV SUM",N39,L39*S39)))</f>
        <v>768.07500000000005</v>
      </c>
      <c r="V39" s="9" t="s">
        <v>57</v>
      </c>
      <c r="W39" s="38">
        <v>0</v>
      </c>
      <c r="X39" s="40">
        <v>34.912500000000001</v>
      </c>
      <c r="Y39" s="70">
        <f t="shared" ref="Y39:Y50" si="9">W39*X39</f>
        <v>0</v>
      </c>
      <c r="Z39" s="18"/>
      <c r="AA39" s="76">
        <v>0</v>
      </c>
      <c r="AB39" s="77">
        <f t="shared" si="1"/>
        <v>0</v>
      </c>
      <c r="AC39" s="78">
        <v>0</v>
      </c>
      <c r="AD39" s="79">
        <f t="shared" si="2"/>
        <v>0</v>
      </c>
      <c r="AE39" s="123">
        <f t="shared" si="3"/>
        <v>0</v>
      </c>
    </row>
    <row r="40" spans="1:31" ht="60.75" thickBot="1" x14ac:dyDescent="0.3">
      <c r="A40" s="15"/>
      <c r="B40" s="44" t="s">
        <v>45</v>
      </c>
      <c r="C40" s="45" t="s">
        <v>164</v>
      </c>
      <c r="D40" s="46" t="s">
        <v>25</v>
      </c>
      <c r="E40" s="47" t="s">
        <v>185</v>
      </c>
      <c r="F40" s="48"/>
      <c r="G40" s="48"/>
      <c r="H40" s="49">
        <v>4.13</v>
      </c>
      <c r="I40" s="48"/>
      <c r="J40" s="50" t="s">
        <v>186</v>
      </c>
      <c r="K40" s="51" t="s">
        <v>57</v>
      </c>
      <c r="L40" s="52">
        <v>170</v>
      </c>
      <c r="M40" s="53">
        <v>4.25</v>
      </c>
      <c r="N40" s="52">
        <v>722.5</v>
      </c>
      <c r="O40" s="43"/>
      <c r="P40" s="12" t="e">
        <v>#VALUE!</v>
      </c>
      <c r="Q40" s="13" t="e">
        <f>IF(J40="PROV SUM",N40,L40*P40)</f>
        <v>#VALUE!</v>
      </c>
      <c r="R40" s="39">
        <v>0</v>
      </c>
      <c r="S40" s="40">
        <v>4.0374999999999996</v>
      </c>
      <c r="T40" s="13">
        <f>IF(J40="SC024",N40,IF(ISERROR(S40),"",IF(J40="PROV SUM",N40,L40*S40)))</f>
        <v>686.37499999999989</v>
      </c>
      <c r="V40" s="51" t="s">
        <v>57</v>
      </c>
      <c r="W40" s="38">
        <v>0</v>
      </c>
      <c r="X40" s="40">
        <v>4.0374999999999996</v>
      </c>
      <c r="Y40" s="70">
        <f t="shared" si="9"/>
        <v>0</v>
      </c>
      <c r="Z40" s="18"/>
      <c r="AA40" s="76">
        <v>0</v>
      </c>
      <c r="AB40" s="77">
        <f t="shared" si="1"/>
        <v>0</v>
      </c>
      <c r="AC40" s="78">
        <v>0</v>
      </c>
      <c r="AD40" s="79">
        <f t="shared" si="2"/>
        <v>0</v>
      </c>
      <c r="AE40" s="123">
        <f t="shared" si="3"/>
        <v>0</v>
      </c>
    </row>
    <row r="41" spans="1:31" ht="60.75" thickBot="1" x14ac:dyDescent="0.3">
      <c r="A41" s="15"/>
      <c r="B41" s="44" t="s">
        <v>45</v>
      </c>
      <c r="C41" s="45" t="s">
        <v>164</v>
      </c>
      <c r="D41" s="46" t="s">
        <v>25</v>
      </c>
      <c r="E41" s="47" t="s">
        <v>187</v>
      </c>
      <c r="F41" s="48"/>
      <c r="G41" s="48"/>
      <c r="H41" s="49">
        <v>4.1399999999999997</v>
      </c>
      <c r="I41" s="48"/>
      <c r="J41" s="50" t="s">
        <v>188</v>
      </c>
      <c r="K41" s="51" t="s">
        <v>57</v>
      </c>
      <c r="L41" s="52">
        <v>28</v>
      </c>
      <c r="M41" s="53">
        <v>6.75</v>
      </c>
      <c r="N41" s="52">
        <v>189</v>
      </c>
      <c r="O41" s="43"/>
      <c r="P41" s="12" t="e">
        <v>#VALUE!</v>
      </c>
      <c r="Q41" s="13" t="e">
        <f>IF(J41="PROV SUM",N41,L41*P41)</f>
        <v>#VALUE!</v>
      </c>
      <c r="R41" s="39">
        <v>0</v>
      </c>
      <c r="S41" s="40">
        <v>6.4124999999999996</v>
      </c>
      <c r="T41" s="13">
        <f>IF(J41="SC024",N41,IF(ISERROR(S41),"",IF(J41="PROV SUM",N41,L41*S41)))</f>
        <v>179.54999999999998</v>
      </c>
      <c r="V41" s="51" t="s">
        <v>57</v>
      </c>
      <c r="W41" s="38">
        <v>0</v>
      </c>
      <c r="X41" s="40">
        <v>6.4124999999999996</v>
      </c>
      <c r="Y41" s="70">
        <f t="shared" si="9"/>
        <v>0</v>
      </c>
      <c r="Z41" s="18"/>
      <c r="AA41" s="76">
        <v>0</v>
      </c>
      <c r="AB41" s="77">
        <f t="shared" si="1"/>
        <v>0</v>
      </c>
      <c r="AC41" s="78">
        <v>0</v>
      </c>
      <c r="AD41" s="79">
        <f t="shared" si="2"/>
        <v>0</v>
      </c>
      <c r="AE41" s="123">
        <f t="shared" si="3"/>
        <v>0</v>
      </c>
    </row>
    <row r="42" spans="1:31" ht="90.75" thickBot="1" x14ac:dyDescent="0.3">
      <c r="A42" s="15"/>
      <c r="B42" s="44" t="s">
        <v>45</v>
      </c>
      <c r="C42" s="45" t="s">
        <v>164</v>
      </c>
      <c r="D42" s="46" t="s">
        <v>25</v>
      </c>
      <c r="E42" s="47" t="s">
        <v>171</v>
      </c>
      <c r="F42" s="48"/>
      <c r="G42" s="48"/>
      <c r="H42" s="49">
        <v>4.8999999999999799</v>
      </c>
      <c r="I42" s="48"/>
      <c r="J42" s="50" t="s">
        <v>172</v>
      </c>
      <c r="K42" s="51" t="s">
        <v>75</v>
      </c>
      <c r="L42" s="52">
        <v>19</v>
      </c>
      <c r="M42" s="53">
        <v>35.61</v>
      </c>
      <c r="N42" s="52">
        <v>676.59</v>
      </c>
      <c r="O42" s="43"/>
      <c r="P42" s="12" t="e">
        <v>#VALUE!</v>
      </c>
      <c r="Q42" s="13" t="e">
        <f>IF(J42="PROV SUM",N42,L42*P42)</f>
        <v>#VALUE!</v>
      </c>
      <c r="R42" s="39">
        <v>0</v>
      </c>
      <c r="S42" s="40">
        <v>31.568264999999997</v>
      </c>
      <c r="T42" s="13">
        <f>IF(J42="SC024",N42,IF(ISERROR(S42),"",IF(J42="PROV SUM",N42,L42*S42)))</f>
        <v>599.79703499999994</v>
      </c>
      <c r="V42" s="51" t="s">
        <v>75</v>
      </c>
      <c r="W42" s="38">
        <v>0</v>
      </c>
      <c r="X42" s="40">
        <v>31.568264999999997</v>
      </c>
      <c r="Y42" s="70">
        <f t="shared" si="9"/>
        <v>0</v>
      </c>
      <c r="Z42" s="18"/>
      <c r="AA42" s="76">
        <v>0</v>
      </c>
      <c r="AB42" s="77">
        <f t="shared" si="1"/>
        <v>0</v>
      </c>
      <c r="AC42" s="78">
        <v>0</v>
      </c>
      <c r="AD42" s="79">
        <f t="shared" si="2"/>
        <v>0</v>
      </c>
      <c r="AE42" s="123">
        <f t="shared" si="3"/>
        <v>0</v>
      </c>
    </row>
    <row r="43" spans="1:31" ht="15.75" thickBot="1" x14ac:dyDescent="0.3">
      <c r="A43" s="15"/>
      <c r="B43" s="44" t="s">
        <v>45</v>
      </c>
      <c r="C43" s="45" t="s">
        <v>24</v>
      </c>
      <c r="D43" s="46" t="s">
        <v>378</v>
      </c>
      <c r="E43" s="47"/>
      <c r="F43" s="48"/>
      <c r="G43" s="48"/>
      <c r="H43" s="49"/>
      <c r="I43" s="48"/>
      <c r="J43" s="50"/>
      <c r="K43" s="51"/>
      <c r="L43" s="52"/>
      <c r="M43" s="50"/>
      <c r="N43" s="52"/>
      <c r="O43" s="43"/>
      <c r="P43" s="27"/>
      <c r="Q43" s="42"/>
      <c r="R43" s="42"/>
      <c r="S43" s="42"/>
      <c r="T43" s="42"/>
      <c r="V43" s="51"/>
      <c r="W43" s="52"/>
      <c r="X43" s="42"/>
      <c r="Y43" s="70">
        <f t="shared" si="9"/>
        <v>0</v>
      </c>
      <c r="Z43" s="18"/>
      <c r="AA43" s="76">
        <v>0</v>
      </c>
      <c r="AB43" s="77">
        <f t="shared" si="1"/>
        <v>0</v>
      </c>
      <c r="AC43" s="78">
        <v>0</v>
      </c>
      <c r="AD43" s="79">
        <f t="shared" si="2"/>
        <v>0</v>
      </c>
      <c r="AE43" s="123">
        <f t="shared" si="3"/>
        <v>0</v>
      </c>
    </row>
    <row r="44" spans="1:31" ht="120.75" thickBot="1" x14ac:dyDescent="0.3">
      <c r="A44" s="21"/>
      <c r="B44" s="54" t="s">
        <v>45</v>
      </c>
      <c r="C44" s="54" t="s">
        <v>24</v>
      </c>
      <c r="D44" s="55" t="s">
        <v>25</v>
      </c>
      <c r="E44" s="56" t="s">
        <v>26</v>
      </c>
      <c r="F44" s="57"/>
      <c r="G44" s="57"/>
      <c r="H44" s="58">
        <v>2.1</v>
      </c>
      <c r="I44" s="57"/>
      <c r="J44" s="59" t="s">
        <v>27</v>
      </c>
      <c r="K44" s="57" t="s">
        <v>28</v>
      </c>
      <c r="L44" s="60">
        <v>1124</v>
      </c>
      <c r="M44" s="61">
        <v>12.92</v>
      </c>
      <c r="N44" s="62">
        <v>14522.08</v>
      </c>
      <c r="O44" s="18"/>
      <c r="P44" s="12" t="e">
        <v>#VALUE!</v>
      </c>
      <c r="Q44" s="13" t="e">
        <f t="shared" ref="Q44:Q52" si="10">IF(J44="PROV SUM",N44,L44*P44)</f>
        <v>#VALUE!</v>
      </c>
      <c r="R44" s="39">
        <v>0</v>
      </c>
      <c r="S44" s="40">
        <v>16.4084</v>
      </c>
      <c r="T44" s="13">
        <f t="shared" ref="T44:T51" si="11">IF(J44="SC024",N44,IF(ISERROR(S44),"",IF(J44="PROV SUM",N44,L44*S44)))</f>
        <v>18443.0416</v>
      </c>
      <c r="V44" s="57" t="s">
        <v>28</v>
      </c>
      <c r="W44" s="38">
        <v>0</v>
      </c>
      <c r="X44" s="40">
        <v>16.4084</v>
      </c>
      <c r="Y44" s="70">
        <f t="shared" si="9"/>
        <v>0</v>
      </c>
      <c r="Z44" s="18"/>
      <c r="AA44" s="76">
        <v>0</v>
      </c>
      <c r="AB44" s="77">
        <f t="shared" si="1"/>
        <v>0</v>
      </c>
      <c r="AC44" s="78">
        <v>0</v>
      </c>
      <c r="AD44" s="79">
        <f t="shared" si="2"/>
        <v>0</v>
      </c>
      <c r="AE44" s="123">
        <f t="shared" si="3"/>
        <v>0</v>
      </c>
    </row>
    <row r="45" spans="1:31" ht="30.75" thickBot="1" x14ac:dyDescent="0.3">
      <c r="A45" s="21"/>
      <c r="B45" s="54" t="s">
        <v>45</v>
      </c>
      <c r="C45" s="54" t="s">
        <v>24</v>
      </c>
      <c r="D45" s="55" t="s">
        <v>25</v>
      </c>
      <c r="E45" s="56" t="s">
        <v>29</v>
      </c>
      <c r="F45" s="57"/>
      <c r="G45" s="57"/>
      <c r="H45" s="58">
        <v>2.5</v>
      </c>
      <c r="I45" s="57"/>
      <c r="J45" s="59" t="s">
        <v>30</v>
      </c>
      <c r="K45" s="57" t="s">
        <v>31</v>
      </c>
      <c r="L45" s="60">
        <v>1</v>
      </c>
      <c r="M45" s="61">
        <v>420</v>
      </c>
      <c r="N45" s="62">
        <v>420</v>
      </c>
      <c r="O45" s="18"/>
      <c r="P45" s="12" t="e">
        <v>#VALUE!</v>
      </c>
      <c r="Q45" s="13" t="e">
        <f t="shared" si="10"/>
        <v>#VALUE!</v>
      </c>
      <c r="R45" s="39">
        <v>0</v>
      </c>
      <c r="S45" s="40">
        <v>533.4</v>
      </c>
      <c r="T45" s="13">
        <f t="shared" si="11"/>
        <v>533.4</v>
      </c>
      <c r="V45" s="57" t="s">
        <v>31</v>
      </c>
      <c r="W45" s="38">
        <v>0</v>
      </c>
      <c r="X45" s="40">
        <v>533.4</v>
      </c>
      <c r="Y45" s="70">
        <f t="shared" si="9"/>
        <v>0</v>
      </c>
      <c r="Z45" s="18"/>
      <c r="AA45" s="76">
        <v>0</v>
      </c>
      <c r="AB45" s="77">
        <f t="shared" si="1"/>
        <v>0</v>
      </c>
      <c r="AC45" s="78">
        <v>0</v>
      </c>
      <c r="AD45" s="79">
        <f t="shared" si="2"/>
        <v>0</v>
      </c>
      <c r="AE45" s="123">
        <f t="shared" si="3"/>
        <v>0</v>
      </c>
    </row>
    <row r="46" spans="1:31" ht="15.75" thickBot="1" x14ac:dyDescent="0.3">
      <c r="A46" s="21"/>
      <c r="B46" s="54" t="s">
        <v>45</v>
      </c>
      <c r="C46" s="54" t="s">
        <v>24</v>
      </c>
      <c r="D46" s="55" t="s">
        <v>25</v>
      </c>
      <c r="E46" s="56" t="s">
        <v>32</v>
      </c>
      <c r="F46" s="57"/>
      <c r="G46" s="57"/>
      <c r="H46" s="58">
        <v>2.6</v>
      </c>
      <c r="I46" s="57"/>
      <c r="J46" s="59" t="s">
        <v>33</v>
      </c>
      <c r="K46" s="57" t="s">
        <v>31</v>
      </c>
      <c r="L46" s="60">
        <v>3</v>
      </c>
      <c r="M46" s="61">
        <v>50</v>
      </c>
      <c r="N46" s="62">
        <v>150</v>
      </c>
      <c r="O46" s="18"/>
      <c r="P46" s="12" t="e">
        <v>#VALUE!</v>
      </c>
      <c r="Q46" s="13" t="e">
        <f t="shared" si="10"/>
        <v>#VALUE!</v>
      </c>
      <c r="R46" s="39">
        <v>0</v>
      </c>
      <c r="S46" s="40">
        <v>63.5</v>
      </c>
      <c r="T46" s="13">
        <f t="shared" si="11"/>
        <v>190.5</v>
      </c>
      <c r="V46" s="57" t="s">
        <v>31</v>
      </c>
      <c r="W46" s="38">
        <v>0</v>
      </c>
      <c r="X46" s="40">
        <v>63.5</v>
      </c>
      <c r="Y46" s="70">
        <f t="shared" si="9"/>
        <v>0</v>
      </c>
      <c r="Z46" s="18"/>
      <c r="AA46" s="76">
        <v>0</v>
      </c>
      <c r="AB46" s="77">
        <f t="shared" si="1"/>
        <v>0</v>
      </c>
      <c r="AC46" s="78">
        <v>0</v>
      </c>
      <c r="AD46" s="79">
        <f t="shared" si="2"/>
        <v>0</v>
      </c>
      <c r="AE46" s="123">
        <f t="shared" si="3"/>
        <v>0</v>
      </c>
    </row>
    <row r="47" spans="1:31" ht="15.75" thickBot="1" x14ac:dyDescent="0.3">
      <c r="A47" s="21"/>
      <c r="B47" s="54" t="s">
        <v>45</v>
      </c>
      <c r="C47" s="54" t="s">
        <v>24</v>
      </c>
      <c r="D47" s="55" t="s">
        <v>25</v>
      </c>
      <c r="E47" s="56" t="s">
        <v>46</v>
      </c>
      <c r="F47" s="57"/>
      <c r="G47" s="57"/>
      <c r="H47" s="58">
        <v>2.1800000000000002</v>
      </c>
      <c r="I47" s="57"/>
      <c r="J47" s="59" t="s">
        <v>47</v>
      </c>
      <c r="K47" s="57" t="s">
        <v>48</v>
      </c>
      <c r="L47" s="60">
        <v>1</v>
      </c>
      <c r="M47" s="61">
        <v>45</v>
      </c>
      <c r="N47" s="62">
        <v>45</v>
      </c>
      <c r="O47" s="18"/>
      <c r="P47" s="12" t="e">
        <v>#VALUE!</v>
      </c>
      <c r="Q47" s="13" t="e">
        <f t="shared" si="10"/>
        <v>#VALUE!</v>
      </c>
      <c r="R47" s="39">
        <v>0</v>
      </c>
      <c r="S47" s="40">
        <v>57.15</v>
      </c>
      <c r="T47" s="13">
        <f t="shared" si="11"/>
        <v>57.15</v>
      </c>
      <c r="V47" s="57" t="s">
        <v>48</v>
      </c>
      <c r="W47" s="38">
        <v>0</v>
      </c>
      <c r="X47" s="40">
        <v>57.15</v>
      </c>
      <c r="Y47" s="70">
        <f t="shared" si="9"/>
        <v>0</v>
      </c>
      <c r="Z47" s="18"/>
      <c r="AA47" s="76">
        <v>0</v>
      </c>
      <c r="AB47" s="77">
        <f t="shared" si="1"/>
        <v>0</v>
      </c>
      <c r="AC47" s="78">
        <v>0</v>
      </c>
      <c r="AD47" s="79">
        <f t="shared" si="2"/>
        <v>0</v>
      </c>
      <c r="AE47" s="123">
        <f t="shared" si="3"/>
        <v>0</v>
      </c>
    </row>
    <row r="48" spans="1:31" ht="30.75" thickBot="1" x14ac:dyDescent="0.3">
      <c r="A48" s="21"/>
      <c r="B48" s="54" t="s">
        <v>45</v>
      </c>
      <c r="C48" s="54" t="s">
        <v>24</v>
      </c>
      <c r="D48" s="55" t="s">
        <v>25</v>
      </c>
      <c r="E48" s="56" t="s">
        <v>61</v>
      </c>
      <c r="F48" s="57"/>
      <c r="G48" s="57"/>
      <c r="H48" s="58">
        <v>2.2599999999999998</v>
      </c>
      <c r="I48" s="57"/>
      <c r="J48" s="59" t="s">
        <v>62</v>
      </c>
      <c r="K48" s="57" t="s">
        <v>31</v>
      </c>
      <c r="L48" s="60">
        <v>1</v>
      </c>
      <c r="M48" s="61">
        <v>1127.5</v>
      </c>
      <c r="N48" s="62">
        <v>1127.5</v>
      </c>
      <c r="O48" s="18"/>
      <c r="P48" s="12" t="e">
        <v>#VALUE!</v>
      </c>
      <c r="Q48" s="13" t="e">
        <f t="shared" si="10"/>
        <v>#VALUE!</v>
      </c>
      <c r="R48" s="39">
        <v>0</v>
      </c>
      <c r="S48" s="40">
        <v>1431.925</v>
      </c>
      <c r="T48" s="13">
        <f t="shared" si="11"/>
        <v>1431.925</v>
      </c>
      <c r="V48" s="57" t="s">
        <v>31</v>
      </c>
      <c r="W48" s="38">
        <v>0</v>
      </c>
      <c r="X48" s="40">
        <v>1431.925</v>
      </c>
      <c r="Y48" s="70">
        <f t="shared" si="9"/>
        <v>0</v>
      </c>
      <c r="Z48" s="18"/>
      <c r="AA48" s="76">
        <v>0</v>
      </c>
      <c r="AB48" s="77">
        <f t="shared" si="1"/>
        <v>0</v>
      </c>
      <c r="AC48" s="78">
        <v>0</v>
      </c>
      <c r="AD48" s="79">
        <f t="shared" si="2"/>
        <v>0</v>
      </c>
      <c r="AE48" s="123">
        <f t="shared" si="3"/>
        <v>0</v>
      </c>
    </row>
    <row r="49" spans="1:31" ht="15.75" thickBot="1" x14ac:dyDescent="0.3">
      <c r="A49" s="21"/>
      <c r="B49" s="54" t="s">
        <v>45</v>
      </c>
      <c r="C49" s="54" t="s">
        <v>24</v>
      </c>
      <c r="D49" s="55" t="s">
        <v>25</v>
      </c>
      <c r="E49" s="56" t="s">
        <v>63</v>
      </c>
      <c r="F49" s="57"/>
      <c r="G49" s="57"/>
      <c r="H49" s="58">
        <v>2.2799999999999998</v>
      </c>
      <c r="I49" s="57"/>
      <c r="J49" s="59" t="s">
        <v>64</v>
      </c>
      <c r="K49" s="57" t="s">
        <v>65</v>
      </c>
      <c r="L49" s="60">
        <v>120</v>
      </c>
      <c r="M49" s="61">
        <v>77.260000000000005</v>
      </c>
      <c r="N49" s="62">
        <v>9271.2000000000007</v>
      </c>
      <c r="O49" s="18"/>
      <c r="P49" s="12" t="e">
        <v>#VALUE!</v>
      </c>
      <c r="Q49" s="13" t="e">
        <f t="shared" si="10"/>
        <v>#VALUE!</v>
      </c>
      <c r="R49" s="39">
        <v>0</v>
      </c>
      <c r="S49" s="40">
        <v>98.120200000000011</v>
      </c>
      <c r="T49" s="13">
        <f t="shared" si="11"/>
        <v>11774.424000000001</v>
      </c>
      <c r="V49" s="57" t="s">
        <v>65</v>
      </c>
      <c r="W49" s="38">
        <v>0</v>
      </c>
      <c r="X49" s="40">
        <v>98.120200000000011</v>
      </c>
      <c r="Y49" s="70">
        <f t="shared" si="9"/>
        <v>0</v>
      </c>
      <c r="Z49" s="18"/>
      <c r="AA49" s="76">
        <v>0</v>
      </c>
      <c r="AB49" s="77">
        <f t="shared" si="1"/>
        <v>0</v>
      </c>
      <c r="AC49" s="78">
        <v>0</v>
      </c>
      <c r="AD49" s="79">
        <f t="shared" si="2"/>
        <v>0</v>
      </c>
      <c r="AE49" s="123">
        <f t="shared" si="3"/>
        <v>0</v>
      </c>
    </row>
    <row r="50" spans="1:31" ht="15.75" thickBot="1" x14ac:dyDescent="0.3">
      <c r="A50" s="21"/>
      <c r="B50" s="54" t="s">
        <v>45</v>
      </c>
      <c r="C50" s="54" t="s">
        <v>24</v>
      </c>
      <c r="D50" s="55" t="s">
        <v>25</v>
      </c>
      <c r="E50" s="56" t="s">
        <v>66</v>
      </c>
      <c r="F50" s="57"/>
      <c r="G50" s="57"/>
      <c r="H50" s="58">
        <v>2.29</v>
      </c>
      <c r="I50" s="57"/>
      <c r="J50" s="59" t="s">
        <v>67</v>
      </c>
      <c r="K50" s="57" t="s">
        <v>68</v>
      </c>
      <c r="L50" s="60">
        <v>1</v>
      </c>
      <c r="M50" s="61">
        <v>61.29</v>
      </c>
      <c r="N50" s="62">
        <v>61.29</v>
      </c>
      <c r="O50" s="18"/>
      <c r="P50" s="12" t="e">
        <v>#VALUE!</v>
      </c>
      <c r="Q50" s="13" t="e">
        <f t="shared" si="10"/>
        <v>#VALUE!</v>
      </c>
      <c r="R50" s="39">
        <v>0</v>
      </c>
      <c r="S50" s="40">
        <v>77.838300000000004</v>
      </c>
      <c r="T50" s="13">
        <f t="shared" si="11"/>
        <v>77.838300000000004</v>
      </c>
      <c r="V50" s="57" t="s">
        <v>68</v>
      </c>
      <c r="W50" s="38">
        <v>0</v>
      </c>
      <c r="X50" s="40">
        <v>77.838300000000004</v>
      </c>
      <c r="Y50" s="70">
        <f t="shared" si="9"/>
        <v>0</v>
      </c>
      <c r="Z50" s="18"/>
      <c r="AA50" s="76">
        <v>0</v>
      </c>
      <c r="AB50" s="77">
        <f t="shared" si="1"/>
        <v>0</v>
      </c>
      <c r="AC50" s="78">
        <v>0</v>
      </c>
      <c r="AD50" s="79">
        <f t="shared" si="2"/>
        <v>0</v>
      </c>
      <c r="AE50" s="123">
        <f t="shared" si="3"/>
        <v>0</v>
      </c>
    </row>
    <row r="51" spans="1:31" ht="60.75" thickBot="1" x14ac:dyDescent="0.3">
      <c r="A51" s="21"/>
      <c r="B51" s="54" t="s">
        <v>45</v>
      </c>
      <c r="C51" s="54" t="s">
        <v>24</v>
      </c>
      <c r="D51" s="55" t="s">
        <v>25</v>
      </c>
      <c r="E51" s="56" t="s">
        <v>382</v>
      </c>
      <c r="F51" s="57"/>
      <c r="G51" s="57"/>
      <c r="H51" s="58"/>
      <c r="I51" s="57"/>
      <c r="J51" s="59" t="s">
        <v>383</v>
      </c>
      <c r="K51" s="57" t="s">
        <v>31</v>
      </c>
      <c r="L51" s="60"/>
      <c r="M51" s="61">
        <v>4.8300000000000003E-2</v>
      </c>
      <c r="N51" s="62">
        <v>0</v>
      </c>
      <c r="O51" s="18"/>
      <c r="P51" s="12" t="e">
        <v>#VALUE!</v>
      </c>
      <c r="Q51" s="13" t="e">
        <f t="shared" si="10"/>
        <v>#VALUE!</v>
      </c>
      <c r="R51" s="39" t="e">
        <v>#N/A</v>
      </c>
      <c r="S51" s="40" t="e">
        <v>#N/A</v>
      </c>
      <c r="T51" s="13">
        <f t="shared" si="11"/>
        <v>0</v>
      </c>
      <c r="V51" s="57" t="s">
        <v>31</v>
      </c>
      <c r="W51" s="60"/>
      <c r="X51" s="40" t="e">
        <v>#N/A</v>
      </c>
      <c r="Y51" s="70"/>
      <c r="Z51" s="18"/>
      <c r="AA51" s="76">
        <v>0</v>
      </c>
      <c r="AB51" s="77">
        <f t="shared" si="1"/>
        <v>0</v>
      </c>
      <c r="AC51" s="78">
        <v>0</v>
      </c>
      <c r="AD51" s="79">
        <f>Y51*AC51</f>
        <v>0</v>
      </c>
      <c r="AE51" s="123">
        <f t="shared" si="3"/>
        <v>0</v>
      </c>
    </row>
    <row r="52" spans="1:31" ht="30.75" thickBot="1" x14ac:dyDescent="0.3">
      <c r="A52" s="21"/>
      <c r="B52" s="54" t="s">
        <v>45</v>
      </c>
      <c r="C52" s="54" t="s">
        <v>24</v>
      </c>
      <c r="D52" s="80" t="s">
        <v>25</v>
      </c>
      <c r="E52" s="56" t="s">
        <v>404</v>
      </c>
      <c r="F52" s="81"/>
      <c r="G52" s="81"/>
      <c r="H52" s="82"/>
      <c r="I52" s="83"/>
      <c r="J52" s="59" t="s">
        <v>405</v>
      </c>
      <c r="K52" s="57" t="s">
        <v>406</v>
      </c>
      <c r="L52" s="60"/>
      <c r="M52" s="61"/>
      <c r="N52" s="62">
        <v>1432</v>
      </c>
      <c r="O52" s="18"/>
      <c r="P52" s="12" t="e">
        <v>#VALUE!</v>
      </c>
      <c r="Q52" s="13" t="e">
        <f t="shared" si="10"/>
        <v>#VALUE!</v>
      </c>
      <c r="R52" s="39" t="e">
        <v>#N/A</v>
      </c>
      <c r="S52" s="40" t="e">
        <v>#N/A</v>
      </c>
      <c r="T52" s="13">
        <f>N52</f>
        <v>1432</v>
      </c>
      <c r="V52" s="57" t="s">
        <v>406</v>
      </c>
      <c r="W52" s="60"/>
      <c r="X52" s="40" t="e">
        <v>#N/A</v>
      </c>
      <c r="Y52" s="70"/>
      <c r="Z52" s="18"/>
      <c r="AA52" s="76">
        <v>0</v>
      </c>
      <c r="AB52" s="77">
        <f t="shared" si="1"/>
        <v>0</v>
      </c>
      <c r="AC52" s="78">
        <v>0</v>
      </c>
      <c r="AD52" s="79">
        <f t="shared" si="2"/>
        <v>0</v>
      </c>
      <c r="AE52" s="123">
        <f>AB37-AD37</f>
        <v>0</v>
      </c>
    </row>
    <row r="53" spans="1:31" ht="15.75" thickBot="1" x14ac:dyDescent="0.3"/>
    <row r="54" spans="1:31" ht="15.75" thickBot="1" x14ac:dyDescent="0.3">
      <c r="S54" s="67" t="s">
        <v>5</v>
      </c>
      <c r="T54" s="68">
        <f>SUM(T11:T52)</f>
        <v>75420.793435000014</v>
      </c>
      <c r="U54" s="65"/>
      <c r="V54" s="21"/>
      <c r="W54" s="28"/>
      <c r="X54" s="67" t="s">
        <v>5</v>
      </c>
      <c r="Y54" s="68">
        <f>SUM(Y11:Y52)</f>
        <v>0</v>
      </c>
      <c r="Z54" s="18"/>
      <c r="AA54" s="75"/>
      <c r="AB54" s="115">
        <f>SUM(AB11:AB52)</f>
        <v>0</v>
      </c>
      <c r="AC54" s="75"/>
      <c r="AD54" s="116">
        <f>SUM(AD11:AD52)</f>
        <v>0</v>
      </c>
      <c r="AE54" s="122">
        <f>SUM(AE11:AE52)</f>
        <v>0</v>
      </c>
    </row>
    <row r="55" spans="1:31" x14ac:dyDescent="0.25">
      <c r="D55" s="155"/>
      <c r="E55" s="155"/>
    </row>
    <row r="56" spans="1:31" x14ac:dyDescent="0.25">
      <c r="C56" t="s">
        <v>308</v>
      </c>
      <c r="D56" s="155"/>
      <c r="E56" s="155"/>
      <c r="T56" s="307">
        <f ca="1">SUMIF($C$10:$C$52,$C56,T$11:T$52)</f>
        <v>444.59999999999997</v>
      </c>
      <c r="U56" s="65"/>
      <c r="Y56" s="307">
        <f ca="1">SUMIF($C$10:$C$52,$C56,Y$11:Y$52)</f>
        <v>0</v>
      </c>
      <c r="AA56" s="310" t="e">
        <f t="shared" ref="AA56:AA61" ca="1" si="12">AB56/Y56</f>
        <v>#DIV/0!</v>
      </c>
      <c r="AB56" s="307">
        <f ca="1">SUMIF($C$10:$C$52,$C56,AB$11:AB$52)</f>
        <v>0</v>
      </c>
      <c r="AC56" s="310" t="e">
        <f t="shared" ref="AC56:AC61" ca="1" si="13">AD56/Y56</f>
        <v>#DIV/0!</v>
      </c>
      <c r="AD56" s="307">
        <f t="shared" ref="AD56:AE61" ca="1" si="14">SUMIF($C$10:$C$52,$C56,AD$11:AD$52)</f>
        <v>0</v>
      </c>
      <c r="AE56" s="307">
        <f t="shared" ca="1" si="14"/>
        <v>0</v>
      </c>
    </row>
    <row r="57" spans="1:31" x14ac:dyDescent="0.25">
      <c r="C57" t="s">
        <v>285</v>
      </c>
      <c r="D57" s="155"/>
      <c r="E57" s="155"/>
      <c r="T57" s="307">
        <f t="shared" ref="T57:T61" ca="1" si="15">SUMIF($C$10:$C$52,$C57,T$11:T$52)</f>
        <v>600</v>
      </c>
      <c r="U57" s="65"/>
      <c r="Y57" s="307">
        <f t="shared" ref="Y57:Y61" ca="1" si="16">SUMIF($C$10:$C$52,$C57,Y$11:Y$52)</f>
        <v>0</v>
      </c>
      <c r="AA57" s="310" t="e">
        <f t="shared" ca="1" si="12"/>
        <v>#DIV/0!</v>
      </c>
      <c r="AB57" s="307">
        <f t="shared" ref="AB57:AB61" ca="1" si="17">SUMIF($C$10:$C$52,$C57,AB$11:AB$52)</f>
        <v>0</v>
      </c>
      <c r="AC57" s="310" t="e">
        <f t="shared" ca="1" si="13"/>
        <v>#DIV/0!</v>
      </c>
      <c r="AD57" s="307">
        <f t="shared" ca="1" si="14"/>
        <v>0</v>
      </c>
      <c r="AE57" s="307">
        <f t="shared" ca="1" si="14"/>
        <v>0</v>
      </c>
    </row>
    <row r="58" spans="1:31" x14ac:dyDescent="0.25">
      <c r="C58" t="s">
        <v>189</v>
      </c>
      <c r="D58" s="155"/>
      <c r="E58" s="155"/>
      <c r="T58" s="307">
        <f t="shared" ca="1" si="15"/>
        <v>8616.9574999999986</v>
      </c>
      <c r="U58" s="66"/>
      <c r="Y58" s="307">
        <f t="shared" ca="1" si="16"/>
        <v>0</v>
      </c>
      <c r="AA58" s="310" t="e">
        <f t="shared" ca="1" si="12"/>
        <v>#DIV/0!</v>
      </c>
      <c r="AB58" s="307">
        <f t="shared" ca="1" si="17"/>
        <v>0</v>
      </c>
      <c r="AC58" s="310" t="e">
        <f t="shared" ca="1" si="13"/>
        <v>#DIV/0!</v>
      </c>
      <c r="AD58" s="307">
        <f t="shared" ca="1" si="14"/>
        <v>0</v>
      </c>
      <c r="AE58" s="307">
        <f t="shared" ca="1" si="14"/>
        <v>0</v>
      </c>
    </row>
    <row r="59" spans="1:31" x14ac:dyDescent="0.25">
      <c r="C59" t="s">
        <v>72</v>
      </c>
      <c r="D59" s="155"/>
      <c r="E59" s="155"/>
      <c r="T59" s="307">
        <f t="shared" ca="1" si="15"/>
        <v>29585.16</v>
      </c>
      <c r="U59" s="66"/>
      <c r="Y59" s="307">
        <f t="shared" ca="1" si="16"/>
        <v>0</v>
      </c>
      <c r="AA59" s="310" t="e">
        <f t="shared" ca="1" si="12"/>
        <v>#DIV/0!</v>
      </c>
      <c r="AB59" s="307">
        <f t="shared" ca="1" si="17"/>
        <v>0</v>
      </c>
      <c r="AC59" s="310" t="e">
        <f t="shared" ca="1" si="13"/>
        <v>#DIV/0!</v>
      </c>
      <c r="AD59" s="307">
        <f t="shared" ca="1" si="14"/>
        <v>0</v>
      </c>
      <c r="AE59" s="307">
        <f t="shared" ca="1" si="14"/>
        <v>0</v>
      </c>
    </row>
    <row r="60" spans="1:31" x14ac:dyDescent="0.25">
      <c r="C60" t="s">
        <v>164</v>
      </c>
      <c r="D60" s="155"/>
      <c r="E60" s="155"/>
      <c r="T60" s="307">
        <f t="shared" ca="1" si="15"/>
        <v>2233.7970349999996</v>
      </c>
      <c r="U60" s="66"/>
      <c r="Y60" s="307">
        <f t="shared" ca="1" si="16"/>
        <v>0</v>
      </c>
      <c r="AA60" s="310" t="e">
        <f t="shared" ca="1" si="12"/>
        <v>#DIV/0!</v>
      </c>
      <c r="AB60" s="307">
        <f t="shared" ca="1" si="17"/>
        <v>0</v>
      </c>
      <c r="AC60" s="310" t="e">
        <f t="shared" ca="1" si="13"/>
        <v>#DIV/0!</v>
      </c>
      <c r="AD60" s="307">
        <f t="shared" ca="1" si="14"/>
        <v>0</v>
      </c>
      <c r="AE60" s="307">
        <f t="shared" ca="1" si="14"/>
        <v>0</v>
      </c>
    </row>
    <row r="61" spans="1:31" x14ac:dyDescent="0.25">
      <c r="C61" t="s">
        <v>24</v>
      </c>
      <c r="T61" s="307">
        <f t="shared" ca="1" si="15"/>
        <v>33940.278900000005</v>
      </c>
      <c r="U61" s="66"/>
      <c r="Y61" s="307">
        <f t="shared" ca="1" si="16"/>
        <v>0</v>
      </c>
      <c r="AA61" s="310" t="e">
        <f t="shared" ca="1" si="12"/>
        <v>#DIV/0!</v>
      </c>
      <c r="AB61" s="307">
        <f t="shared" ca="1" si="17"/>
        <v>0</v>
      </c>
      <c r="AC61" s="310" t="e">
        <f t="shared" ca="1" si="13"/>
        <v>#DIV/0!</v>
      </c>
      <c r="AD61" s="307">
        <f t="shared" ca="1" si="14"/>
        <v>0</v>
      </c>
      <c r="AE61" s="307">
        <f t="shared" ca="1" si="14"/>
        <v>0</v>
      </c>
    </row>
    <row r="62" spans="1:31" x14ac:dyDescent="0.25">
      <c r="T62" s="307"/>
      <c r="U62" s="66"/>
      <c r="Y62" s="307"/>
      <c r="AA62" s="310"/>
      <c r="AB62" s="307"/>
      <c r="AC62" s="310"/>
      <c r="AD62" s="307"/>
      <c r="AE62" s="307"/>
    </row>
  </sheetData>
  <autoFilter ref="B8:AE52" xr:uid="{00000000-0009-0000-0000-000005000000}"/>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44:X52 X13:X14 X16:X28 X30:X37" xr:uid="{00000000-0002-0000-0500-000000000000}">
      <formula1>P11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E64"/>
  <sheetViews>
    <sheetView topLeftCell="B1" zoomScale="55" zoomScaleNormal="55" workbookViewId="0">
      <pane xSplit="9" ySplit="8" topLeftCell="K9" activePane="bottomRight" state="frozen"/>
      <selection activeCell="E57" sqref="E57"/>
      <selection pane="topRight" activeCell="E57" sqref="E57"/>
      <selection pane="bottomLeft" activeCell="E57" sqref="E57"/>
      <selection pane="bottomRight" activeCell="AA11" sqref="AA11"/>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3" width="8.5703125" customWidth="1"/>
    <col min="24" max="25" width="15.5703125" customWidth="1"/>
    <col min="26" max="26" width="1.5703125" customWidth="1"/>
    <col min="27" max="31" width="15.5703125" customWidth="1"/>
  </cols>
  <sheetData>
    <row r="1" spans="1:31" s="188" customFormat="1" x14ac:dyDescent="0.25">
      <c r="B1" s="188" t="str">
        <f>'Valuation Summary'!A1</f>
        <v>Mulalley &amp; Co Ltd</v>
      </c>
    </row>
    <row r="2" spans="1:31" s="188" customFormat="1" x14ac:dyDescent="0.25"/>
    <row r="3" spans="1:31" s="188" customFormat="1" x14ac:dyDescent="0.25">
      <c r="B3" s="188" t="str">
        <f>'Valuation Summary'!A3</f>
        <v>Camden Better Homes - NW5 Blocks</v>
      </c>
    </row>
    <row r="4" spans="1:31" s="188" customFormat="1" x14ac:dyDescent="0.25"/>
    <row r="5" spans="1:31" s="188" customFormat="1" x14ac:dyDescent="0.25">
      <c r="B5" s="188" t="s">
        <v>598</v>
      </c>
    </row>
    <row r="6" spans="1:31" s="188" customFormat="1" ht="16.5" thickBot="1" x14ac:dyDescent="0.3">
      <c r="B6" s="189"/>
      <c r="C6" s="190"/>
      <c r="D6" s="191"/>
      <c r="E6" s="190"/>
      <c r="F6" s="191"/>
      <c r="G6" s="191"/>
      <c r="H6" s="192"/>
      <c r="I6" s="191"/>
      <c r="J6" s="193"/>
      <c r="K6" s="191"/>
      <c r="L6" s="194"/>
      <c r="M6" s="193"/>
      <c r="N6" s="194"/>
      <c r="O6" s="195"/>
      <c r="P6" s="196"/>
      <c r="Q6" s="197"/>
      <c r="R6" s="193"/>
      <c r="S6" s="193"/>
      <c r="T6" s="193"/>
    </row>
    <row r="7" spans="1:31"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row>
    <row r="8" spans="1:31" s="272" customFormat="1" ht="75.75" thickBot="1" x14ac:dyDescent="0.3">
      <c r="A8" s="264" t="s">
        <v>377</v>
      </c>
      <c r="B8" s="265" t="s">
        <v>76</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1"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1" x14ac:dyDescent="0.25">
      <c r="A10" s="15"/>
      <c r="B10" s="346" t="s">
        <v>76</v>
      </c>
      <c r="C10" s="321" t="s">
        <v>308</v>
      </c>
      <c r="D10" s="322" t="s">
        <v>378</v>
      </c>
      <c r="E10" s="323"/>
      <c r="F10" s="350"/>
      <c r="G10" s="350"/>
      <c r="H10" s="325"/>
      <c r="I10" s="350"/>
      <c r="J10" s="326"/>
      <c r="K10" s="324"/>
      <c r="L10" s="288"/>
      <c r="M10" s="326"/>
      <c r="N10" s="119"/>
      <c r="O10" s="327"/>
      <c r="P10" s="347"/>
      <c r="Q10" s="348"/>
      <c r="R10" s="348"/>
      <c r="S10" s="348"/>
      <c r="T10" s="348"/>
      <c r="V10" s="111"/>
      <c r="W10" s="111"/>
      <c r="X10" s="111"/>
      <c r="Y10" s="111"/>
      <c r="AA10" s="75"/>
      <c r="AB10" s="75"/>
      <c r="AC10" s="75"/>
      <c r="AD10" s="75"/>
    </row>
    <row r="11" spans="1:31" ht="30" x14ac:dyDescent="0.25">
      <c r="A11" s="15"/>
      <c r="B11" s="346" t="s">
        <v>76</v>
      </c>
      <c r="C11" s="321" t="s">
        <v>308</v>
      </c>
      <c r="D11" s="322" t="s">
        <v>25</v>
      </c>
      <c r="E11" s="323" t="s">
        <v>309</v>
      </c>
      <c r="F11" s="350"/>
      <c r="G11" s="350"/>
      <c r="H11" s="325">
        <v>1.3</v>
      </c>
      <c r="I11" s="350"/>
      <c r="J11" s="326" t="s">
        <v>310</v>
      </c>
      <c r="K11" s="324" t="s">
        <v>311</v>
      </c>
      <c r="L11" s="288">
        <v>2</v>
      </c>
      <c r="M11" s="349">
        <v>234</v>
      </c>
      <c r="N11" s="119">
        <v>468</v>
      </c>
      <c r="O11" s="327"/>
      <c r="P11" s="328" t="e">
        <v>#VALUE!</v>
      </c>
      <c r="Q11" s="329" t="e">
        <f>IF(J11="PROV SUM",N11,L11*P11)</f>
        <v>#VALUE!</v>
      </c>
      <c r="R11" s="287">
        <v>0</v>
      </c>
      <c r="S11" s="287">
        <v>222.29999999999998</v>
      </c>
      <c r="T11" s="329">
        <f>IF(J11="SC024",N11,IF(ISERROR(S11),"",IF(J11="PROV SUM",N11,L11*S11)))</f>
        <v>444.59999999999997</v>
      </c>
      <c r="V11" s="324" t="s">
        <v>311</v>
      </c>
      <c r="W11" s="288">
        <v>0</v>
      </c>
      <c r="X11" s="287">
        <v>222.29999999999998</v>
      </c>
      <c r="Y11" s="328">
        <f>W11*X11</f>
        <v>0</v>
      </c>
      <c r="Z11" s="18"/>
      <c r="AA11" s="336">
        <v>0</v>
      </c>
      <c r="AB11" s="337">
        <f>Y11*AA11</f>
        <v>0</v>
      </c>
      <c r="AC11" s="338">
        <v>0</v>
      </c>
      <c r="AD11" s="339">
        <f>Y11*AC11</f>
        <v>0</v>
      </c>
      <c r="AE11" s="340">
        <f>AB11-AD11</f>
        <v>0</v>
      </c>
    </row>
    <row r="12" spans="1:31" x14ac:dyDescent="0.25">
      <c r="A12" s="15"/>
      <c r="B12" s="346" t="s">
        <v>76</v>
      </c>
      <c r="C12" s="321" t="s">
        <v>285</v>
      </c>
      <c r="D12" s="322" t="s">
        <v>378</v>
      </c>
      <c r="E12" s="323"/>
      <c r="F12" s="350"/>
      <c r="G12" s="350"/>
      <c r="H12" s="325"/>
      <c r="I12" s="350"/>
      <c r="J12" s="326"/>
      <c r="K12" s="324"/>
      <c r="L12" s="288"/>
      <c r="M12" s="326"/>
      <c r="N12" s="119"/>
      <c r="O12" s="327"/>
      <c r="P12" s="347"/>
      <c r="Q12" s="348"/>
      <c r="R12" s="348"/>
      <c r="S12" s="348"/>
      <c r="T12" s="348"/>
      <c r="V12" s="324"/>
      <c r="W12" s="288"/>
      <c r="X12" s="348"/>
      <c r="Y12" s="328"/>
      <c r="Z12" s="18"/>
      <c r="AA12" s="336"/>
      <c r="AB12" s="337"/>
      <c r="AC12" s="338"/>
      <c r="AD12" s="339"/>
      <c r="AE12" s="340"/>
    </row>
    <row r="13" spans="1:31" x14ac:dyDescent="0.25">
      <c r="A13" s="15"/>
      <c r="B13" s="346" t="s">
        <v>76</v>
      </c>
      <c r="C13" s="321"/>
      <c r="D13" s="322"/>
      <c r="E13" s="323"/>
      <c r="F13" s="350"/>
      <c r="G13" s="350"/>
      <c r="H13" s="325"/>
      <c r="I13" s="350"/>
      <c r="J13" s="326"/>
      <c r="K13" s="324"/>
      <c r="L13" s="288"/>
      <c r="M13" s="349"/>
      <c r="N13" s="119"/>
      <c r="O13" s="327"/>
      <c r="P13" s="347"/>
      <c r="Q13" s="348"/>
      <c r="R13" s="348"/>
      <c r="S13" s="348"/>
      <c r="T13" s="348"/>
      <c r="V13" s="324"/>
      <c r="W13" s="288"/>
      <c r="X13" s="348"/>
      <c r="Y13" s="328"/>
      <c r="Z13" s="18"/>
      <c r="AA13" s="336"/>
      <c r="AB13" s="337"/>
      <c r="AC13" s="338"/>
      <c r="AD13" s="339"/>
      <c r="AE13" s="340"/>
    </row>
    <row r="14" spans="1:31" x14ac:dyDescent="0.25">
      <c r="A14" s="15"/>
      <c r="B14" s="346" t="s">
        <v>76</v>
      </c>
      <c r="C14" s="351" t="s">
        <v>189</v>
      </c>
      <c r="D14" s="322" t="s">
        <v>378</v>
      </c>
      <c r="E14" s="323"/>
      <c r="F14" s="350"/>
      <c r="G14" s="350"/>
      <c r="H14" s="325"/>
      <c r="I14" s="350"/>
      <c r="J14" s="326"/>
      <c r="K14" s="324"/>
      <c r="L14" s="288"/>
      <c r="M14" s="326"/>
      <c r="N14" s="288"/>
      <c r="O14" s="327"/>
      <c r="P14" s="326"/>
      <c r="Q14" s="286"/>
      <c r="R14" s="286"/>
      <c r="S14" s="286"/>
      <c r="T14" s="286"/>
      <c r="V14" s="324"/>
      <c r="W14" s="288"/>
      <c r="X14" s="286"/>
      <c r="Y14" s="328"/>
      <c r="Z14" s="18"/>
      <c r="AA14" s="336"/>
      <c r="AB14" s="337"/>
      <c r="AC14" s="338"/>
      <c r="AD14" s="339"/>
      <c r="AE14" s="340"/>
    </row>
    <row r="15" spans="1:31" ht="45" x14ac:dyDescent="0.25">
      <c r="A15" s="15"/>
      <c r="B15" s="346" t="s">
        <v>76</v>
      </c>
      <c r="C15" s="351" t="s">
        <v>189</v>
      </c>
      <c r="D15" s="322" t="s">
        <v>25</v>
      </c>
      <c r="E15" s="323" t="s">
        <v>194</v>
      </c>
      <c r="F15" s="350"/>
      <c r="G15" s="350"/>
      <c r="H15" s="325">
        <v>6.85</v>
      </c>
      <c r="I15" s="350"/>
      <c r="J15" s="326" t="s">
        <v>195</v>
      </c>
      <c r="K15" s="324" t="s">
        <v>139</v>
      </c>
      <c r="L15" s="288">
        <v>5</v>
      </c>
      <c r="M15" s="349">
        <v>21.92</v>
      </c>
      <c r="N15" s="288">
        <v>109.6</v>
      </c>
      <c r="O15" s="327"/>
      <c r="P15" s="328" t="e">
        <v>#VALUE!</v>
      </c>
      <c r="Q15" s="329" t="e">
        <f t="shared" ref="Q15:Q25" si="0">IF(J15="PROV SUM",N15,L15*P15)</f>
        <v>#VALUE!</v>
      </c>
      <c r="R15" s="287">
        <v>0</v>
      </c>
      <c r="S15" s="287">
        <v>15.892000000000001</v>
      </c>
      <c r="T15" s="329">
        <f t="shared" ref="T15:T25" si="1">IF(J15="SC024",N15,IF(ISERROR(S15),"",IF(J15="PROV SUM",N15,L15*S15)))</f>
        <v>79.460000000000008</v>
      </c>
      <c r="V15" s="324" t="s">
        <v>139</v>
      </c>
      <c r="W15" s="288">
        <v>0</v>
      </c>
      <c r="X15" s="287">
        <v>15.892000000000001</v>
      </c>
      <c r="Y15" s="328">
        <f>W15*X15</f>
        <v>0</v>
      </c>
      <c r="Z15" s="18"/>
      <c r="AA15" s="336">
        <v>0</v>
      </c>
      <c r="AB15" s="337">
        <f t="shared" ref="AB15:AB52" si="2">Y15*AA15</f>
        <v>0</v>
      </c>
      <c r="AC15" s="338">
        <v>0</v>
      </c>
      <c r="AD15" s="339">
        <f t="shared" ref="AD15:AD52" si="3">Y15*AC15</f>
        <v>0</v>
      </c>
      <c r="AE15" s="340">
        <f t="shared" ref="AE15:AE35" si="4">AB15-AD15</f>
        <v>0</v>
      </c>
    </row>
    <row r="16" spans="1:31" ht="30" x14ac:dyDescent="0.25">
      <c r="A16" s="15"/>
      <c r="B16" s="346" t="s">
        <v>76</v>
      </c>
      <c r="C16" s="351" t="s">
        <v>189</v>
      </c>
      <c r="D16" s="322" t="s">
        <v>25</v>
      </c>
      <c r="E16" s="323" t="s">
        <v>337</v>
      </c>
      <c r="F16" s="350"/>
      <c r="G16" s="350"/>
      <c r="H16" s="325">
        <v>6.91</v>
      </c>
      <c r="I16" s="350"/>
      <c r="J16" s="326" t="s">
        <v>338</v>
      </c>
      <c r="K16" s="324" t="s">
        <v>79</v>
      </c>
      <c r="L16" s="288">
        <v>8</v>
      </c>
      <c r="M16" s="349">
        <v>20.13</v>
      </c>
      <c r="N16" s="288">
        <v>161.04</v>
      </c>
      <c r="O16" s="327"/>
      <c r="P16" s="328" t="e">
        <v>#VALUE!</v>
      </c>
      <c r="Q16" s="329" t="e">
        <f t="shared" si="0"/>
        <v>#VALUE!</v>
      </c>
      <c r="R16" s="287">
        <v>0</v>
      </c>
      <c r="S16" s="287">
        <v>14.594249999999999</v>
      </c>
      <c r="T16" s="329">
        <f t="shared" si="1"/>
        <v>116.75399999999999</v>
      </c>
      <c r="V16" s="324" t="s">
        <v>79</v>
      </c>
      <c r="W16" s="288">
        <v>0</v>
      </c>
      <c r="X16" s="287">
        <v>14.594249999999999</v>
      </c>
      <c r="Y16" s="328">
        <f t="shared" ref="Y16:Y52" si="5">W16*X16</f>
        <v>0</v>
      </c>
      <c r="Z16" s="18"/>
      <c r="AA16" s="336">
        <v>0</v>
      </c>
      <c r="AB16" s="337">
        <f t="shared" si="2"/>
        <v>0</v>
      </c>
      <c r="AC16" s="338">
        <v>0</v>
      </c>
      <c r="AD16" s="339">
        <f t="shared" si="3"/>
        <v>0</v>
      </c>
      <c r="AE16" s="340">
        <f t="shared" si="4"/>
        <v>0</v>
      </c>
    </row>
    <row r="17" spans="1:31" ht="60.75" x14ac:dyDescent="0.25">
      <c r="A17" s="15"/>
      <c r="B17" s="346" t="s">
        <v>76</v>
      </c>
      <c r="C17" s="351" t="s">
        <v>189</v>
      </c>
      <c r="D17" s="322" t="s">
        <v>25</v>
      </c>
      <c r="E17" s="368" t="s">
        <v>500</v>
      </c>
      <c r="F17" s="350"/>
      <c r="G17" s="350"/>
      <c r="H17" s="325">
        <v>6.1159999999999997</v>
      </c>
      <c r="I17" s="350"/>
      <c r="J17" s="326" t="s">
        <v>199</v>
      </c>
      <c r="K17" s="324" t="s">
        <v>75</v>
      </c>
      <c r="L17" s="288">
        <v>8</v>
      </c>
      <c r="M17" s="349">
        <v>38.74</v>
      </c>
      <c r="N17" s="288">
        <v>309.92</v>
      </c>
      <c r="O17" s="327"/>
      <c r="P17" s="328" t="e">
        <v>#VALUE!</v>
      </c>
      <c r="Q17" s="329" t="e">
        <f t="shared" si="0"/>
        <v>#VALUE!</v>
      </c>
      <c r="R17" s="287">
        <v>0</v>
      </c>
      <c r="S17" s="287">
        <v>28.086500000000001</v>
      </c>
      <c r="T17" s="329">
        <f t="shared" si="1"/>
        <v>224.69200000000001</v>
      </c>
      <c r="V17" s="324" t="s">
        <v>75</v>
      </c>
      <c r="W17" s="288">
        <v>0</v>
      </c>
      <c r="X17" s="287">
        <v>28.086500000000001</v>
      </c>
      <c r="Y17" s="328">
        <f t="shared" si="5"/>
        <v>0</v>
      </c>
      <c r="Z17" s="18"/>
      <c r="AA17" s="336">
        <v>0</v>
      </c>
      <c r="AB17" s="337">
        <f t="shared" si="2"/>
        <v>0</v>
      </c>
      <c r="AC17" s="338">
        <v>0</v>
      </c>
      <c r="AD17" s="339">
        <f t="shared" si="3"/>
        <v>0</v>
      </c>
      <c r="AE17" s="340">
        <f t="shared" si="4"/>
        <v>0</v>
      </c>
    </row>
    <row r="18" spans="1:31" ht="45" x14ac:dyDescent="0.25">
      <c r="A18" s="15"/>
      <c r="B18" s="346" t="s">
        <v>76</v>
      </c>
      <c r="C18" s="351" t="s">
        <v>189</v>
      </c>
      <c r="D18" s="322" t="s">
        <v>25</v>
      </c>
      <c r="E18" s="323" t="s">
        <v>221</v>
      </c>
      <c r="F18" s="350"/>
      <c r="G18" s="350"/>
      <c r="H18" s="325">
        <v>6.1860000000000301</v>
      </c>
      <c r="I18" s="350"/>
      <c r="J18" s="326" t="s">
        <v>222</v>
      </c>
      <c r="K18" s="324" t="s">
        <v>79</v>
      </c>
      <c r="L18" s="288">
        <v>25</v>
      </c>
      <c r="M18" s="349">
        <v>11.63</v>
      </c>
      <c r="N18" s="288">
        <v>290.75</v>
      </c>
      <c r="O18" s="327"/>
      <c r="P18" s="328" t="e">
        <v>#VALUE!</v>
      </c>
      <c r="Q18" s="329" t="e">
        <f t="shared" si="0"/>
        <v>#VALUE!</v>
      </c>
      <c r="R18" s="287">
        <v>0</v>
      </c>
      <c r="S18" s="287">
        <v>9.8855000000000004</v>
      </c>
      <c r="T18" s="329">
        <f t="shared" si="1"/>
        <v>247.13750000000002</v>
      </c>
      <c r="V18" s="324" t="s">
        <v>79</v>
      </c>
      <c r="W18" s="288">
        <v>0</v>
      </c>
      <c r="X18" s="287">
        <v>9.8855000000000004</v>
      </c>
      <c r="Y18" s="328">
        <f t="shared" si="5"/>
        <v>0</v>
      </c>
      <c r="Z18" s="18"/>
      <c r="AA18" s="336">
        <v>0</v>
      </c>
      <c r="AB18" s="337">
        <f t="shared" si="2"/>
        <v>0</v>
      </c>
      <c r="AC18" s="338">
        <v>0</v>
      </c>
      <c r="AD18" s="339">
        <f t="shared" si="3"/>
        <v>0</v>
      </c>
      <c r="AE18" s="340">
        <f t="shared" si="4"/>
        <v>0</v>
      </c>
    </row>
    <row r="19" spans="1:31" ht="45" x14ac:dyDescent="0.25">
      <c r="A19" s="15"/>
      <c r="B19" s="346" t="s">
        <v>76</v>
      </c>
      <c r="C19" s="351" t="s">
        <v>189</v>
      </c>
      <c r="D19" s="322" t="s">
        <v>25</v>
      </c>
      <c r="E19" s="323" t="s">
        <v>225</v>
      </c>
      <c r="F19" s="350"/>
      <c r="G19" s="350"/>
      <c r="H19" s="325">
        <v>6.1880000000000299</v>
      </c>
      <c r="I19" s="350"/>
      <c r="J19" s="326" t="s">
        <v>226</v>
      </c>
      <c r="K19" s="324" t="s">
        <v>79</v>
      </c>
      <c r="L19" s="288">
        <v>40</v>
      </c>
      <c r="M19" s="349">
        <v>9.82</v>
      </c>
      <c r="N19" s="288">
        <v>392.8</v>
      </c>
      <c r="O19" s="327"/>
      <c r="P19" s="328" t="e">
        <v>#VALUE!</v>
      </c>
      <c r="Q19" s="329" t="e">
        <f t="shared" si="0"/>
        <v>#VALUE!</v>
      </c>
      <c r="R19" s="287">
        <v>0</v>
      </c>
      <c r="S19" s="287">
        <v>8.3469999999999995</v>
      </c>
      <c r="T19" s="329">
        <f t="shared" si="1"/>
        <v>333.88</v>
      </c>
      <c r="V19" s="324" t="s">
        <v>79</v>
      </c>
      <c r="W19" s="288">
        <v>0</v>
      </c>
      <c r="X19" s="287">
        <v>8.3469999999999995</v>
      </c>
      <c r="Y19" s="328">
        <f t="shared" si="5"/>
        <v>0</v>
      </c>
      <c r="Z19" s="18"/>
      <c r="AA19" s="336">
        <v>0</v>
      </c>
      <c r="AB19" s="337">
        <f t="shared" si="2"/>
        <v>0</v>
      </c>
      <c r="AC19" s="338">
        <v>0</v>
      </c>
      <c r="AD19" s="339">
        <f t="shared" si="3"/>
        <v>0</v>
      </c>
      <c r="AE19" s="340">
        <f t="shared" si="4"/>
        <v>0</v>
      </c>
    </row>
    <row r="20" spans="1:31" ht="45" x14ac:dyDescent="0.25">
      <c r="A20" s="15"/>
      <c r="B20" s="346" t="s">
        <v>76</v>
      </c>
      <c r="C20" s="351" t="s">
        <v>189</v>
      </c>
      <c r="D20" s="322" t="s">
        <v>25</v>
      </c>
      <c r="E20" s="323" t="s">
        <v>244</v>
      </c>
      <c r="F20" s="350"/>
      <c r="G20" s="350"/>
      <c r="H20" s="325">
        <v>6.2250000000000396</v>
      </c>
      <c r="I20" s="350"/>
      <c r="J20" s="326" t="s">
        <v>245</v>
      </c>
      <c r="K20" s="324" t="s">
        <v>79</v>
      </c>
      <c r="L20" s="288">
        <v>36</v>
      </c>
      <c r="M20" s="349">
        <v>11.66</v>
      </c>
      <c r="N20" s="288">
        <v>419.76</v>
      </c>
      <c r="O20" s="327"/>
      <c r="P20" s="328" t="e">
        <v>#VALUE!</v>
      </c>
      <c r="Q20" s="329" t="e">
        <f t="shared" si="0"/>
        <v>#VALUE!</v>
      </c>
      <c r="R20" s="287">
        <v>0</v>
      </c>
      <c r="S20" s="287">
        <v>9.9109999999999996</v>
      </c>
      <c r="T20" s="329">
        <f t="shared" si="1"/>
        <v>356.79599999999999</v>
      </c>
      <c r="V20" s="324" t="s">
        <v>79</v>
      </c>
      <c r="W20" s="288">
        <v>0</v>
      </c>
      <c r="X20" s="287">
        <v>9.9109999999999996</v>
      </c>
      <c r="Y20" s="328">
        <f t="shared" si="5"/>
        <v>0</v>
      </c>
      <c r="Z20" s="18"/>
      <c r="AA20" s="336">
        <v>0</v>
      </c>
      <c r="AB20" s="337">
        <f t="shared" si="2"/>
        <v>0</v>
      </c>
      <c r="AC20" s="338">
        <v>0</v>
      </c>
      <c r="AD20" s="339">
        <f t="shared" si="3"/>
        <v>0</v>
      </c>
      <c r="AE20" s="340">
        <f t="shared" si="4"/>
        <v>0</v>
      </c>
    </row>
    <row r="21" spans="1:31" ht="30" x14ac:dyDescent="0.25">
      <c r="A21" s="15"/>
      <c r="B21" s="346" t="s">
        <v>76</v>
      </c>
      <c r="C21" s="351" t="s">
        <v>189</v>
      </c>
      <c r="D21" s="322" t="s">
        <v>25</v>
      </c>
      <c r="E21" s="323" t="s">
        <v>411</v>
      </c>
      <c r="F21" s="350"/>
      <c r="G21" s="350"/>
      <c r="H21" s="325">
        <v>6.2360000000000504</v>
      </c>
      <c r="I21" s="350"/>
      <c r="J21" s="326" t="s">
        <v>251</v>
      </c>
      <c r="K21" s="324" t="s">
        <v>79</v>
      </c>
      <c r="L21" s="288">
        <v>165</v>
      </c>
      <c r="M21" s="349">
        <v>25.87</v>
      </c>
      <c r="N21" s="288">
        <v>4268.55</v>
      </c>
      <c r="O21" s="327"/>
      <c r="P21" s="328" t="e">
        <v>#VALUE!</v>
      </c>
      <c r="Q21" s="329" t="e">
        <f t="shared" si="0"/>
        <v>#VALUE!</v>
      </c>
      <c r="R21" s="287">
        <v>0</v>
      </c>
      <c r="S21" s="287">
        <v>21.9895</v>
      </c>
      <c r="T21" s="329">
        <f t="shared" si="1"/>
        <v>3628.2674999999999</v>
      </c>
      <c r="V21" s="324" t="s">
        <v>79</v>
      </c>
      <c r="W21" s="288">
        <v>0</v>
      </c>
      <c r="X21" s="287">
        <v>21.9895</v>
      </c>
      <c r="Y21" s="328">
        <f t="shared" si="5"/>
        <v>0</v>
      </c>
      <c r="Z21" s="18"/>
      <c r="AA21" s="336">
        <v>0</v>
      </c>
      <c r="AB21" s="337">
        <f t="shared" si="2"/>
        <v>0</v>
      </c>
      <c r="AC21" s="338">
        <v>0</v>
      </c>
      <c r="AD21" s="339">
        <f t="shared" si="3"/>
        <v>0</v>
      </c>
      <c r="AE21" s="340">
        <f t="shared" si="4"/>
        <v>0</v>
      </c>
    </row>
    <row r="22" spans="1:31" ht="30" x14ac:dyDescent="0.25">
      <c r="A22" s="15"/>
      <c r="B22" s="346" t="s">
        <v>76</v>
      </c>
      <c r="C22" s="351" t="s">
        <v>189</v>
      </c>
      <c r="D22" s="322" t="s">
        <v>25</v>
      </c>
      <c r="E22" s="323" t="s">
        <v>412</v>
      </c>
      <c r="F22" s="350"/>
      <c r="G22" s="350"/>
      <c r="H22" s="325">
        <v>6.2370000000000498</v>
      </c>
      <c r="I22" s="350"/>
      <c r="J22" s="326" t="s">
        <v>253</v>
      </c>
      <c r="K22" s="324" t="s">
        <v>104</v>
      </c>
      <c r="L22" s="288">
        <v>12</v>
      </c>
      <c r="M22" s="349">
        <v>6.28</v>
      </c>
      <c r="N22" s="288">
        <v>75.36</v>
      </c>
      <c r="O22" s="327"/>
      <c r="P22" s="328" t="e">
        <v>#VALUE!</v>
      </c>
      <c r="Q22" s="329" t="e">
        <f t="shared" si="0"/>
        <v>#VALUE!</v>
      </c>
      <c r="R22" s="287">
        <v>0</v>
      </c>
      <c r="S22" s="287">
        <v>5.3380000000000001</v>
      </c>
      <c r="T22" s="329">
        <f t="shared" si="1"/>
        <v>64.055999999999997</v>
      </c>
      <c r="V22" s="324" t="s">
        <v>104</v>
      </c>
      <c r="W22" s="288">
        <v>0</v>
      </c>
      <c r="X22" s="287">
        <v>5.3380000000000001</v>
      </c>
      <c r="Y22" s="328">
        <f t="shared" si="5"/>
        <v>0</v>
      </c>
      <c r="Z22" s="18"/>
      <c r="AA22" s="336">
        <v>0</v>
      </c>
      <c r="AB22" s="337">
        <f t="shared" si="2"/>
        <v>0</v>
      </c>
      <c r="AC22" s="338">
        <v>0</v>
      </c>
      <c r="AD22" s="339">
        <f t="shared" si="3"/>
        <v>0</v>
      </c>
      <c r="AE22" s="340">
        <f t="shared" si="4"/>
        <v>0</v>
      </c>
    </row>
    <row r="23" spans="1:31" ht="45" x14ac:dyDescent="0.25">
      <c r="A23" s="15"/>
      <c r="B23" s="346" t="s">
        <v>76</v>
      </c>
      <c r="C23" s="351" t="s">
        <v>189</v>
      </c>
      <c r="D23" s="322" t="s">
        <v>25</v>
      </c>
      <c r="E23" s="323" t="s">
        <v>413</v>
      </c>
      <c r="F23" s="350"/>
      <c r="G23" s="350"/>
      <c r="H23" s="325">
        <v>6.2380000000000502</v>
      </c>
      <c r="I23" s="350"/>
      <c r="J23" s="326" t="s">
        <v>255</v>
      </c>
      <c r="K23" s="324" t="s">
        <v>139</v>
      </c>
      <c r="L23" s="288">
        <v>1</v>
      </c>
      <c r="M23" s="349">
        <v>20.71</v>
      </c>
      <c r="N23" s="288">
        <v>20.71</v>
      </c>
      <c r="O23" s="327"/>
      <c r="P23" s="328" t="e">
        <v>#VALUE!</v>
      </c>
      <c r="Q23" s="329" t="e">
        <f t="shared" si="0"/>
        <v>#VALUE!</v>
      </c>
      <c r="R23" s="287">
        <v>0</v>
      </c>
      <c r="S23" s="287">
        <v>17.6035</v>
      </c>
      <c r="T23" s="329">
        <f t="shared" si="1"/>
        <v>17.6035</v>
      </c>
      <c r="V23" s="324" t="s">
        <v>139</v>
      </c>
      <c r="W23" s="288">
        <v>0</v>
      </c>
      <c r="X23" s="287">
        <v>17.6035</v>
      </c>
      <c r="Y23" s="328">
        <f t="shared" si="5"/>
        <v>0</v>
      </c>
      <c r="Z23" s="18"/>
      <c r="AA23" s="336">
        <v>0</v>
      </c>
      <c r="AB23" s="337">
        <f t="shared" si="2"/>
        <v>0</v>
      </c>
      <c r="AC23" s="338">
        <v>0</v>
      </c>
      <c r="AD23" s="339">
        <f t="shared" si="3"/>
        <v>0</v>
      </c>
      <c r="AE23" s="340">
        <f t="shared" si="4"/>
        <v>0</v>
      </c>
    </row>
    <row r="24" spans="1:31" ht="30" x14ac:dyDescent="0.25">
      <c r="A24" s="15"/>
      <c r="B24" s="346" t="s">
        <v>76</v>
      </c>
      <c r="C24" s="351" t="s">
        <v>189</v>
      </c>
      <c r="D24" s="322" t="s">
        <v>25</v>
      </c>
      <c r="E24" s="323" t="s">
        <v>265</v>
      </c>
      <c r="F24" s="350"/>
      <c r="G24" s="350"/>
      <c r="H24" s="325">
        <v>6.2580000000000497</v>
      </c>
      <c r="I24" s="350"/>
      <c r="J24" s="326" t="s">
        <v>266</v>
      </c>
      <c r="K24" s="324" t="s">
        <v>79</v>
      </c>
      <c r="L24" s="288">
        <v>2</v>
      </c>
      <c r="M24" s="349">
        <v>12.41</v>
      </c>
      <c r="N24" s="288">
        <v>24.82</v>
      </c>
      <c r="O24" s="327"/>
      <c r="P24" s="328" t="e">
        <v>#VALUE!</v>
      </c>
      <c r="Q24" s="329" t="e">
        <f t="shared" si="0"/>
        <v>#VALUE!</v>
      </c>
      <c r="R24" s="287">
        <v>0</v>
      </c>
      <c r="S24" s="287">
        <v>10.548500000000001</v>
      </c>
      <c r="T24" s="329">
        <f t="shared" si="1"/>
        <v>21.097000000000001</v>
      </c>
      <c r="V24" s="324" t="s">
        <v>79</v>
      </c>
      <c r="W24" s="288">
        <v>0</v>
      </c>
      <c r="X24" s="287">
        <v>10.548500000000001</v>
      </c>
      <c r="Y24" s="328">
        <f t="shared" si="5"/>
        <v>0</v>
      </c>
      <c r="Z24" s="18"/>
      <c r="AA24" s="336">
        <v>0</v>
      </c>
      <c r="AB24" s="337">
        <f t="shared" si="2"/>
        <v>0</v>
      </c>
      <c r="AC24" s="338">
        <v>0</v>
      </c>
      <c r="AD24" s="339">
        <f t="shared" si="3"/>
        <v>0</v>
      </c>
      <c r="AE24" s="340">
        <f t="shared" si="4"/>
        <v>0</v>
      </c>
    </row>
    <row r="25" spans="1:31" ht="45" x14ac:dyDescent="0.25">
      <c r="A25" s="15"/>
      <c r="B25" s="346" t="s">
        <v>76</v>
      </c>
      <c r="C25" s="351" t="s">
        <v>189</v>
      </c>
      <c r="D25" s="322" t="s">
        <v>25</v>
      </c>
      <c r="E25" s="323" t="s">
        <v>414</v>
      </c>
      <c r="F25" s="350"/>
      <c r="G25" s="350"/>
      <c r="H25" s="325">
        <v>6.2600000000000504</v>
      </c>
      <c r="I25" s="350"/>
      <c r="J25" s="326" t="s">
        <v>268</v>
      </c>
      <c r="K25" s="324" t="s">
        <v>104</v>
      </c>
      <c r="L25" s="288">
        <v>12</v>
      </c>
      <c r="M25" s="349">
        <v>3.74</v>
      </c>
      <c r="N25" s="288">
        <v>44.88</v>
      </c>
      <c r="O25" s="327"/>
      <c r="P25" s="328" t="e">
        <v>#VALUE!</v>
      </c>
      <c r="Q25" s="329" t="e">
        <f t="shared" si="0"/>
        <v>#VALUE!</v>
      </c>
      <c r="R25" s="287">
        <v>0</v>
      </c>
      <c r="S25" s="287">
        <v>3.1790000000000003</v>
      </c>
      <c r="T25" s="329">
        <f t="shared" si="1"/>
        <v>38.148000000000003</v>
      </c>
      <c r="V25" s="324" t="s">
        <v>104</v>
      </c>
      <c r="W25" s="288">
        <v>0</v>
      </c>
      <c r="X25" s="287">
        <v>3.1790000000000003</v>
      </c>
      <c r="Y25" s="328">
        <f t="shared" si="5"/>
        <v>0</v>
      </c>
      <c r="Z25" s="18"/>
      <c r="AA25" s="336">
        <v>0</v>
      </c>
      <c r="AB25" s="337">
        <f t="shared" si="2"/>
        <v>0</v>
      </c>
      <c r="AC25" s="338">
        <v>0</v>
      </c>
      <c r="AD25" s="339">
        <f t="shared" si="3"/>
        <v>0</v>
      </c>
      <c r="AE25" s="340">
        <f>AB25-AD25</f>
        <v>0</v>
      </c>
    </row>
    <row r="26" spans="1:31" x14ac:dyDescent="0.25">
      <c r="A26" s="15"/>
      <c r="B26" s="346" t="s">
        <v>76</v>
      </c>
      <c r="C26" s="351" t="s">
        <v>72</v>
      </c>
      <c r="D26" s="322" t="s">
        <v>378</v>
      </c>
      <c r="E26" s="323"/>
      <c r="F26" s="350"/>
      <c r="G26" s="350"/>
      <c r="H26" s="325"/>
      <c r="I26" s="350"/>
      <c r="J26" s="326"/>
      <c r="K26" s="324"/>
      <c r="L26" s="288"/>
      <c r="M26" s="326"/>
      <c r="N26" s="288"/>
      <c r="O26" s="352"/>
      <c r="P26" s="326"/>
      <c r="Q26" s="286"/>
      <c r="R26" s="286"/>
      <c r="S26" s="286"/>
      <c r="T26" s="286"/>
      <c r="V26" s="324"/>
      <c r="W26" s="288"/>
      <c r="X26" s="286"/>
      <c r="Y26" s="328"/>
      <c r="Z26" s="18"/>
      <c r="AA26" s="336">
        <v>0</v>
      </c>
      <c r="AB26" s="337">
        <f t="shared" si="2"/>
        <v>0</v>
      </c>
      <c r="AC26" s="338">
        <v>0</v>
      </c>
      <c r="AD26" s="339">
        <f t="shared" si="3"/>
        <v>0</v>
      </c>
      <c r="AE26" s="340">
        <f t="shared" si="4"/>
        <v>0</v>
      </c>
    </row>
    <row r="27" spans="1:31" ht="45" x14ac:dyDescent="0.25">
      <c r="A27" s="15"/>
      <c r="B27" s="346" t="s">
        <v>76</v>
      </c>
      <c r="C27" s="351" t="s">
        <v>72</v>
      </c>
      <c r="D27" s="322" t="s">
        <v>25</v>
      </c>
      <c r="E27" s="323" t="s">
        <v>158</v>
      </c>
      <c r="F27" s="350"/>
      <c r="G27" s="350"/>
      <c r="H27" s="325">
        <v>3.26</v>
      </c>
      <c r="I27" s="350"/>
      <c r="J27" s="326" t="s">
        <v>159</v>
      </c>
      <c r="K27" s="324" t="s">
        <v>160</v>
      </c>
      <c r="L27" s="288">
        <v>210</v>
      </c>
      <c r="M27" s="349">
        <v>34.5</v>
      </c>
      <c r="N27" s="288">
        <v>7245</v>
      </c>
      <c r="O27" s="352"/>
      <c r="P27" s="328" t="e">
        <v>#VALUE!</v>
      </c>
      <c r="Q27" s="329" t="e">
        <f t="shared" ref="Q27:Q39" si="6">IF(J27="PROV SUM",N27,L27*P27)</f>
        <v>#VALUE!</v>
      </c>
      <c r="R27" s="287">
        <v>0</v>
      </c>
      <c r="S27" s="287">
        <v>26.668500000000002</v>
      </c>
      <c r="T27" s="329">
        <f t="shared" ref="T27:T39" si="7">IF(J27="SC024",N27,IF(ISERROR(S27),"",IF(J27="PROV SUM",N27,L27*S27)))</f>
        <v>5600.3850000000002</v>
      </c>
      <c r="V27" s="324" t="s">
        <v>160</v>
      </c>
      <c r="W27" s="288">
        <v>0</v>
      </c>
      <c r="X27" s="287">
        <v>26.668500000000002</v>
      </c>
      <c r="Y27" s="328">
        <f t="shared" si="5"/>
        <v>0</v>
      </c>
      <c r="Z27" s="18"/>
      <c r="AA27" s="336">
        <v>0</v>
      </c>
      <c r="AB27" s="337">
        <f t="shared" si="2"/>
        <v>0</v>
      </c>
      <c r="AC27" s="338">
        <v>0</v>
      </c>
      <c r="AD27" s="339">
        <f t="shared" si="3"/>
        <v>0</v>
      </c>
      <c r="AE27" s="340">
        <f t="shared" si="4"/>
        <v>0</v>
      </c>
    </row>
    <row r="28" spans="1:31" ht="30" x14ac:dyDescent="0.25">
      <c r="A28" s="15"/>
      <c r="B28" s="346" t="s">
        <v>76</v>
      </c>
      <c r="C28" s="351" t="s">
        <v>72</v>
      </c>
      <c r="D28" s="322" t="s">
        <v>25</v>
      </c>
      <c r="E28" s="323" t="s">
        <v>161</v>
      </c>
      <c r="F28" s="350"/>
      <c r="G28" s="350"/>
      <c r="H28" s="325">
        <v>3.4199999999999902</v>
      </c>
      <c r="I28" s="350"/>
      <c r="J28" s="326" t="s">
        <v>162</v>
      </c>
      <c r="K28" s="324" t="s">
        <v>163</v>
      </c>
      <c r="L28" s="288">
        <v>50</v>
      </c>
      <c r="M28" s="349">
        <v>21</v>
      </c>
      <c r="N28" s="288">
        <v>1050</v>
      </c>
      <c r="O28" s="352"/>
      <c r="P28" s="328" t="e">
        <v>#VALUE!</v>
      </c>
      <c r="Q28" s="329" t="e">
        <f t="shared" si="6"/>
        <v>#VALUE!</v>
      </c>
      <c r="R28" s="287">
        <v>0</v>
      </c>
      <c r="S28" s="287">
        <v>16.233000000000001</v>
      </c>
      <c r="T28" s="329">
        <f t="shared" si="7"/>
        <v>811.65</v>
      </c>
      <c r="V28" s="324" t="s">
        <v>163</v>
      </c>
      <c r="W28" s="288">
        <v>0</v>
      </c>
      <c r="X28" s="287">
        <v>16.233000000000001</v>
      </c>
      <c r="Y28" s="328">
        <f t="shared" si="5"/>
        <v>0</v>
      </c>
      <c r="Z28" s="18"/>
      <c r="AA28" s="336">
        <v>0</v>
      </c>
      <c r="AB28" s="337">
        <f t="shared" si="2"/>
        <v>0</v>
      </c>
      <c r="AC28" s="338">
        <v>0</v>
      </c>
      <c r="AD28" s="339">
        <f t="shared" si="3"/>
        <v>0</v>
      </c>
      <c r="AE28" s="340">
        <f t="shared" si="4"/>
        <v>0</v>
      </c>
    </row>
    <row r="29" spans="1:31" ht="60" x14ac:dyDescent="0.25">
      <c r="A29" s="15"/>
      <c r="B29" s="346" t="s">
        <v>76</v>
      </c>
      <c r="C29" s="351" t="s">
        <v>72</v>
      </c>
      <c r="D29" s="322" t="s">
        <v>25</v>
      </c>
      <c r="E29" s="323" t="s">
        <v>114</v>
      </c>
      <c r="F29" s="350"/>
      <c r="G29" s="350"/>
      <c r="H29" s="325">
        <v>3.7100000000000102</v>
      </c>
      <c r="I29" s="350"/>
      <c r="J29" s="326" t="s">
        <v>115</v>
      </c>
      <c r="K29" s="324" t="s">
        <v>79</v>
      </c>
      <c r="L29" s="288">
        <v>10</v>
      </c>
      <c r="M29" s="349">
        <v>149.09</v>
      </c>
      <c r="N29" s="288">
        <v>1490.9</v>
      </c>
      <c r="O29" s="352"/>
      <c r="P29" s="328" t="e">
        <v>#VALUE!</v>
      </c>
      <c r="Q29" s="329" t="e">
        <f t="shared" si="6"/>
        <v>#VALUE!</v>
      </c>
      <c r="R29" s="287">
        <v>0</v>
      </c>
      <c r="S29" s="287">
        <v>119.27200000000001</v>
      </c>
      <c r="T29" s="329">
        <f t="shared" si="7"/>
        <v>1192.72</v>
      </c>
      <c r="V29" s="324" t="s">
        <v>79</v>
      </c>
      <c r="W29" s="288">
        <v>0</v>
      </c>
      <c r="X29" s="287">
        <v>119.27200000000001</v>
      </c>
      <c r="Y29" s="328">
        <f t="shared" si="5"/>
        <v>0</v>
      </c>
      <c r="Z29" s="18"/>
      <c r="AA29" s="336">
        <v>0</v>
      </c>
      <c r="AB29" s="337">
        <f t="shared" si="2"/>
        <v>0</v>
      </c>
      <c r="AC29" s="338">
        <v>0</v>
      </c>
      <c r="AD29" s="339">
        <f t="shared" si="3"/>
        <v>0</v>
      </c>
      <c r="AE29" s="340">
        <f t="shared" si="4"/>
        <v>0</v>
      </c>
    </row>
    <row r="30" spans="1:31" x14ac:dyDescent="0.25">
      <c r="A30" s="15"/>
      <c r="B30" s="346" t="s">
        <v>76</v>
      </c>
      <c r="C30" s="351" t="s">
        <v>72</v>
      </c>
      <c r="D30" s="322" t="s">
        <v>25</v>
      </c>
      <c r="E30" s="323" t="s">
        <v>116</v>
      </c>
      <c r="F30" s="350"/>
      <c r="G30" s="350"/>
      <c r="H30" s="325">
        <v>3.72000000000001</v>
      </c>
      <c r="I30" s="350"/>
      <c r="J30" s="326" t="s">
        <v>117</v>
      </c>
      <c r="K30" s="324" t="s">
        <v>79</v>
      </c>
      <c r="L30" s="288">
        <v>450</v>
      </c>
      <c r="M30" s="349">
        <v>10.6</v>
      </c>
      <c r="N30" s="288">
        <v>4770</v>
      </c>
      <c r="O30" s="352"/>
      <c r="P30" s="328" t="e">
        <v>#VALUE!</v>
      </c>
      <c r="Q30" s="329" t="e">
        <f t="shared" si="6"/>
        <v>#VALUE!</v>
      </c>
      <c r="R30" s="287">
        <v>0</v>
      </c>
      <c r="S30" s="287">
        <v>8.48</v>
      </c>
      <c r="T30" s="329">
        <f t="shared" si="7"/>
        <v>3816</v>
      </c>
      <c r="V30" s="324" t="s">
        <v>79</v>
      </c>
      <c r="W30" s="288">
        <v>0</v>
      </c>
      <c r="X30" s="287">
        <v>8.48</v>
      </c>
      <c r="Y30" s="328">
        <f t="shared" si="5"/>
        <v>0</v>
      </c>
      <c r="Z30" s="18"/>
      <c r="AA30" s="336">
        <v>0</v>
      </c>
      <c r="AB30" s="337">
        <f t="shared" si="2"/>
        <v>0</v>
      </c>
      <c r="AC30" s="338">
        <v>0</v>
      </c>
      <c r="AD30" s="339">
        <f t="shared" si="3"/>
        <v>0</v>
      </c>
      <c r="AE30" s="340">
        <f t="shared" si="4"/>
        <v>0</v>
      </c>
    </row>
    <row r="31" spans="1:31" ht="120" x14ac:dyDescent="0.25">
      <c r="A31" s="15"/>
      <c r="B31" s="346" t="s">
        <v>76</v>
      </c>
      <c r="C31" s="351" t="s">
        <v>72</v>
      </c>
      <c r="D31" s="322" t="s">
        <v>25</v>
      </c>
      <c r="E31" s="323" t="s">
        <v>120</v>
      </c>
      <c r="F31" s="350"/>
      <c r="G31" s="350"/>
      <c r="H31" s="325">
        <v>3.7500000000000102</v>
      </c>
      <c r="I31" s="350"/>
      <c r="J31" s="326" t="s">
        <v>121</v>
      </c>
      <c r="K31" s="324" t="s">
        <v>79</v>
      </c>
      <c r="L31" s="288">
        <v>210</v>
      </c>
      <c r="M31" s="349">
        <v>140.96</v>
      </c>
      <c r="N31" s="288">
        <v>29601.599999999999</v>
      </c>
      <c r="O31" s="352"/>
      <c r="P31" s="328" t="e">
        <v>#VALUE!</v>
      </c>
      <c r="Q31" s="329" t="e">
        <f t="shared" si="6"/>
        <v>#VALUE!</v>
      </c>
      <c r="R31" s="287">
        <v>0</v>
      </c>
      <c r="S31" s="287">
        <v>112.76800000000001</v>
      </c>
      <c r="T31" s="329">
        <f t="shared" si="7"/>
        <v>23681.280000000002</v>
      </c>
      <c r="V31" s="324" t="s">
        <v>79</v>
      </c>
      <c r="W31" s="288">
        <v>0</v>
      </c>
      <c r="X31" s="287">
        <v>112.76800000000001</v>
      </c>
      <c r="Y31" s="328">
        <f t="shared" si="5"/>
        <v>0</v>
      </c>
      <c r="Z31" s="18"/>
      <c r="AA31" s="336">
        <v>0</v>
      </c>
      <c r="AB31" s="337">
        <f t="shared" si="2"/>
        <v>0</v>
      </c>
      <c r="AC31" s="338">
        <v>0</v>
      </c>
      <c r="AD31" s="339">
        <f t="shared" si="3"/>
        <v>0</v>
      </c>
      <c r="AE31" s="340">
        <f t="shared" si="4"/>
        <v>0</v>
      </c>
    </row>
    <row r="32" spans="1:31" ht="30" x14ac:dyDescent="0.25">
      <c r="A32" s="15"/>
      <c r="B32" s="346" t="s">
        <v>76</v>
      </c>
      <c r="C32" s="351" t="s">
        <v>72</v>
      </c>
      <c r="D32" s="322" t="s">
        <v>25</v>
      </c>
      <c r="E32" s="323" t="s">
        <v>83</v>
      </c>
      <c r="F32" s="350"/>
      <c r="G32" s="350"/>
      <c r="H32" s="325">
        <v>3.8700000000000099</v>
      </c>
      <c r="I32" s="350"/>
      <c r="J32" s="326" t="s">
        <v>84</v>
      </c>
      <c r="K32" s="324" t="s">
        <v>79</v>
      </c>
      <c r="L32" s="288">
        <v>90</v>
      </c>
      <c r="M32" s="349">
        <v>108.19</v>
      </c>
      <c r="N32" s="288">
        <v>9737.1</v>
      </c>
      <c r="O32" s="352"/>
      <c r="P32" s="328" t="e">
        <v>#VALUE!</v>
      </c>
      <c r="Q32" s="329" t="e">
        <f t="shared" si="6"/>
        <v>#VALUE!</v>
      </c>
      <c r="R32" s="287">
        <v>0</v>
      </c>
      <c r="S32" s="287">
        <v>86.552000000000007</v>
      </c>
      <c r="T32" s="329">
        <f t="shared" si="7"/>
        <v>7789.68</v>
      </c>
      <c r="V32" s="324" t="s">
        <v>79</v>
      </c>
      <c r="W32" s="288">
        <v>0</v>
      </c>
      <c r="X32" s="287">
        <v>86.552000000000007</v>
      </c>
      <c r="Y32" s="328">
        <f t="shared" si="5"/>
        <v>0</v>
      </c>
      <c r="Z32" s="18"/>
      <c r="AA32" s="336">
        <v>0</v>
      </c>
      <c r="AB32" s="337">
        <f t="shared" si="2"/>
        <v>0</v>
      </c>
      <c r="AC32" s="338">
        <v>0</v>
      </c>
      <c r="AD32" s="339">
        <f t="shared" si="3"/>
        <v>0</v>
      </c>
      <c r="AE32" s="340">
        <f t="shared" si="4"/>
        <v>0</v>
      </c>
    </row>
    <row r="33" spans="1:31" ht="60" x14ac:dyDescent="0.25">
      <c r="A33" s="15"/>
      <c r="B33" s="346" t="s">
        <v>76</v>
      </c>
      <c r="C33" s="351" t="s">
        <v>72</v>
      </c>
      <c r="D33" s="322" t="s">
        <v>25</v>
      </c>
      <c r="E33" s="323" t="s">
        <v>85</v>
      </c>
      <c r="F33" s="350"/>
      <c r="G33" s="350"/>
      <c r="H33" s="325">
        <v>3.8800000000000101</v>
      </c>
      <c r="I33" s="350"/>
      <c r="J33" s="326" t="s">
        <v>86</v>
      </c>
      <c r="K33" s="324" t="s">
        <v>79</v>
      </c>
      <c r="L33" s="288">
        <v>90</v>
      </c>
      <c r="M33" s="349">
        <v>30.56</v>
      </c>
      <c r="N33" s="288">
        <v>2750.4</v>
      </c>
      <c r="O33" s="352"/>
      <c r="P33" s="328" t="e">
        <v>#VALUE!</v>
      </c>
      <c r="Q33" s="329" t="e">
        <f t="shared" si="6"/>
        <v>#VALUE!</v>
      </c>
      <c r="R33" s="287">
        <v>0</v>
      </c>
      <c r="S33" s="287">
        <v>24.448</v>
      </c>
      <c r="T33" s="329">
        <f t="shared" si="7"/>
        <v>2200.3200000000002</v>
      </c>
      <c r="V33" s="324" t="s">
        <v>79</v>
      </c>
      <c r="W33" s="288">
        <v>0</v>
      </c>
      <c r="X33" s="287">
        <v>24.448</v>
      </c>
      <c r="Y33" s="328">
        <f t="shared" si="5"/>
        <v>0</v>
      </c>
      <c r="Z33" s="18"/>
      <c r="AA33" s="336">
        <v>0</v>
      </c>
      <c r="AB33" s="337">
        <f t="shared" si="2"/>
        <v>0</v>
      </c>
      <c r="AC33" s="338">
        <v>0</v>
      </c>
      <c r="AD33" s="339">
        <f t="shared" si="3"/>
        <v>0</v>
      </c>
      <c r="AE33" s="340">
        <f t="shared" si="4"/>
        <v>0</v>
      </c>
    </row>
    <row r="34" spans="1:31" ht="30" x14ac:dyDescent="0.25">
      <c r="A34" s="15"/>
      <c r="B34" s="346" t="s">
        <v>76</v>
      </c>
      <c r="C34" s="351" t="s">
        <v>72</v>
      </c>
      <c r="D34" s="322" t="s">
        <v>25</v>
      </c>
      <c r="E34" s="323" t="s">
        <v>415</v>
      </c>
      <c r="F34" s="350"/>
      <c r="G34" s="350"/>
      <c r="H34" s="325">
        <v>3.8900000000000099</v>
      </c>
      <c r="I34" s="350"/>
      <c r="J34" s="326" t="s">
        <v>87</v>
      </c>
      <c r="K34" s="324" t="s">
        <v>79</v>
      </c>
      <c r="L34" s="288">
        <v>90</v>
      </c>
      <c r="M34" s="349">
        <v>21.88</v>
      </c>
      <c r="N34" s="288">
        <v>1969.2</v>
      </c>
      <c r="O34" s="352"/>
      <c r="P34" s="328" t="e">
        <v>#VALUE!</v>
      </c>
      <c r="Q34" s="329" t="e">
        <f t="shared" si="6"/>
        <v>#VALUE!</v>
      </c>
      <c r="R34" s="287">
        <v>0</v>
      </c>
      <c r="S34" s="287">
        <v>17.504000000000001</v>
      </c>
      <c r="T34" s="329">
        <f t="shared" si="7"/>
        <v>1575.3600000000001</v>
      </c>
      <c r="V34" s="324" t="s">
        <v>79</v>
      </c>
      <c r="W34" s="288">
        <v>0</v>
      </c>
      <c r="X34" s="287">
        <v>17.504000000000001</v>
      </c>
      <c r="Y34" s="328">
        <f t="shared" si="5"/>
        <v>0</v>
      </c>
      <c r="Z34" s="18"/>
      <c r="AA34" s="336">
        <v>0</v>
      </c>
      <c r="AB34" s="337">
        <f t="shared" si="2"/>
        <v>0</v>
      </c>
      <c r="AC34" s="338">
        <v>0</v>
      </c>
      <c r="AD34" s="339">
        <f t="shared" si="3"/>
        <v>0</v>
      </c>
      <c r="AE34" s="340">
        <f t="shared" si="4"/>
        <v>0</v>
      </c>
    </row>
    <row r="35" spans="1:31" ht="45" x14ac:dyDescent="0.25">
      <c r="A35" s="15"/>
      <c r="B35" s="346" t="s">
        <v>76</v>
      </c>
      <c r="C35" s="351" t="s">
        <v>72</v>
      </c>
      <c r="D35" s="322" t="s">
        <v>25</v>
      </c>
      <c r="E35" s="323" t="s">
        <v>126</v>
      </c>
      <c r="F35" s="350"/>
      <c r="G35" s="350"/>
      <c r="H35" s="325">
        <v>3.1759999999999899</v>
      </c>
      <c r="I35" s="350"/>
      <c r="J35" s="326" t="s">
        <v>127</v>
      </c>
      <c r="K35" s="324" t="s">
        <v>79</v>
      </c>
      <c r="L35" s="288">
        <v>25</v>
      </c>
      <c r="M35" s="349">
        <v>156.5</v>
      </c>
      <c r="N35" s="288">
        <v>3912.5</v>
      </c>
      <c r="O35" s="352"/>
      <c r="P35" s="328" t="e">
        <v>#VALUE!</v>
      </c>
      <c r="Q35" s="329" t="e">
        <f t="shared" si="6"/>
        <v>#VALUE!</v>
      </c>
      <c r="R35" s="287">
        <v>0</v>
      </c>
      <c r="S35" s="287">
        <v>125.2</v>
      </c>
      <c r="T35" s="329">
        <f t="shared" si="7"/>
        <v>3130</v>
      </c>
      <c r="V35" s="324" t="s">
        <v>79</v>
      </c>
      <c r="W35" s="288">
        <v>0</v>
      </c>
      <c r="X35" s="287">
        <v>125.2</v>
      </c>
      <c r="Y35" s="328">
        <f t="shared" si="5"/>
        <v>0</v>
      </c>
      <c r="Z35" s="18"/>
      <c r="AA35" s="336">
        <v>0</v>
      </c>
      <c r="AB35" s="337">
        <f t="shared" si="2"/>
        <v>0</v>
      </c>
      <c r="AC35" s="338">
        <v>0</v>
      </c>
      <c r="AD35" s="339">
        <f t="shared" si="3"/>
        <v>0</v>
      </c>
      <c r="AE35" s="340">
        <f t="shared" si="4"/>
        <v>0</v>
      </c>
    </row>
    <row r="36" spans="1:31" ht="75" x14ac:dyDescent="0.25">
      <c r="A36" s="15"/>
      <c r="B36" s="346" t="s">
        <v>76</v>
      </c>
      <c r="C36" s="351" t="s">
        <v>72</v>
      </c>
      <c r="D36" s="322" t="s">
        <v>25</v>
      </c>
      <c r="E36" s="323" t="s">
        <v>128</v>
      </c>
      <c r="F36" s="350"/>
      <c r="G36" s="350"/>
      <c r="H36" s="325">
        <v>3.1789999999999901</v>
      </c>
      <c r="I36" s="350"/>
      <c r="J36" s="326" t="s">
        <v>129</v>
      </c>
      <c r="K36" s="324" t="s">
        <v>79</v>
      </c>
      <c r="L36" s="288">
        <v>10</v>
      </c>
      <c r="M36" s="349">
        <v>147.56</v>
      </c>
      <c r="N36" s="288">
        <v>1475.6</v>
      </c>
      <c r="O36" s="352"/>
      <c r="P36" s="328" t="e">
        <v>#VALUE!</v>
      </c>
      <c r="Q36" s="329" t="e">
        <f t="shared" si="6"/>
        <v>#VALUE!</v>
      </c>
      <c r="R36" s="287">
        <v>0</v>
      </c>
      <c r="S36" s="287">
        <v>118.048</v>
      </c>
      <c r="T36" s="329">
        <f t="shared" si="7"/>
        <v>1180.48</v>
      </c>
      <c r="V36" s="324" t="s">
        <v>79</v>
      </c>
      <c r="W36" s="288">
        <v>0</v>
      </c>
      <c r="X36" s="287">
        <v>118.048</v>
      </c>
      <c r="Y36" s="328">
        <f t="shared" si="5"/>
        <v>0</v>
      </c>
      <c r="Z36" s="18"/>
      <c r="AA36" s="336">
        <v>0</v>
      </c>
      <c r="AB36" s="337">
        <f t="shared" si="2"/>
        <v>0</v>
      </c>
      <c r="AC36" s="338">
        <v>0</v>
      </c>
      <c r="AD36" s="339">
        <f t="shared" si="3"/>
        <v>0</v>
      </c>
      <c r="AE36" s="340">
        <f>AB36-AD36</f>
        <v>0</v>
      </c>
    </row>
    <row r="37" spans="1:31" ht="45" x14ac:dyDescent="0.25">
      <c r="A37" s="15"/>
      <c r="B37" s="346" t="s">
        <v>76</v>
      </c>
      <c r="C37" s="351" t="s">
        <v>72</v>
      </c>
      <c r="D37" s="322" t="s">
        <v>25</v>
      </c>
      <c r="E37" s="323" t="s">
        <v>150</v>
      </c>
      <c r="F37" s="350"/>
      <c r="G37" s="350"/>
      <c r="H37" s="325">
        <v>3.3620000000000099</v>
      </c>
      <c r="I37" s="350"/>
      <c r="J37" s="326" t="s">
        <v>151</v>
      </c>
      <c r="K37" s="324" t="s">
        <v>139</v>
      </c>
      <c r="L37" s="288">
        <v>10</v>
      </c>
      <c r="M37" s="349">
        <v>11.18</v>
      </c>
      <c r="N37" s="288">
        <v>111.8</v>
      </c>
      <c r="O37" s="352"/>
      <c r="P37" s="328" t="e">
        <v>#VALUE!</v>
      </c>
      <c r="Q37" s="329" t="e">
        <f t="shared" si="6"/>
        <v>#VALUE!</v>
      </c>
      <c r="R37" s="287">
        <v>0</v>
      </c>
      <c r="S37" s="287">
        <v>8.2854979999999987</v>
      </c>
      <c r="T37" s="329">
        <f t="shared" si="7"/>
        <v>82.854979999999983</v>
      </c>
      <c r="V37" s="324" t="s">
        <v>139</v>
      </c>
      <c r="W37" s="288">
        <v>0</v>
      </c>
      <c r="X37" s="287">
        <v>8.2854979999999987</v>
      </c>
      <c r="Y37" s="328">
        <f t="shared" si="5"/>
        <v>0</v>
      </c>
      <c r="Z37" s="18"/>
      <c r="AA37" s="336">
        <v>0</v>
      </c>
      <c r="AB37" s="337">
        <f t="shared" si="2"/>
        <v>0</v>
      </c>
      <c r="AC37" s="338">
        <v>0</v>
      </c>
      <c r="AD37" s="339">
        <f t="shared" si="3"/>
        <v>0</v>
      </c>
      <c r="AE37" s="340">
        <f t="shared" ref="AE37:AE54" si="8">AB37-AD37</f>
        <v>0</v>
      </c>
    </row>
    <row r="38" spans="1:31" ht="45" x14ac:dyDescent="0.25">
      <c r="A38" s="15"/>
      <c r="B38" s="346" t="s">
        <v>76</v>
      </c>
      <c r="C38" s="351" t="s">
        <v>72</v>
      </c>
      <c r="D38" s="322" t="s">
        <v>25</v>
      </c>
      <c r="E38" s="323" t="s">
        <v>154</v>
      </c>
      <c r="F38" s="350"/>
      <c r="G38" s="350"/>
      <c r="H38" s="325">
        <v>3.3640000000000101</v>
      </c>
      <c r="I38" s="350"/>
      <c r="J38" s="326" t="s">
        <v>155</v>
      </c>
      <c r="K38" s="324" t="s">
        <v>139</v>
      </c>
      <c r="L38" s="288">
        <v>30</v>
      </c>
      <c r="M38" s="349">
        <v>20.13</v>
      </c>
      <c r="N38" s="288">
        <v>603.9</v>
      </c>
      <c r="O38" s="352"/>
      <c r="P38" s="328" t="e">
        <v>#VALUE!</v>
      </c>
      <c r="Q38" s="329" t="e">
        <f t="shared" si="6"/>
        <v>#VALUE!</v>
      </c>
      <c r="R38" s="287">
        <v>0</v>
      </c>
      <c r="S38" s="287">
        <v>14.918342999999998</v>
      </c>
      <c r="T38" s="329">
        <f t="shared" si="7"/>
        <v>447.55028999999996</v>
      </c>
      <c r="V38" s="324" t="s">
        <v>139</v>
      </c>
      <c r="W38" s="288">
        <v>0</v>
      </c>
      <c r="X38" s="287">
        <v>14.918342999999998</v>
      </c>
      <c r="Y38" s="328">
        <f t="shared" si="5"/>
        <v>0</v>
      </c>
      <c r="Z38" s="18"/>
      <c r="AA38" s="336">
        <v>0</v>
      </c>
      <c r="AB38" s="337">
        <f t="shared" si="2"/>
        <v>0</v>
      </c>
      <c r="AC38" s="338">
        <v>0</v>
      </c>
      <c r="AD38" s="339">
        <f t="shared" si="3"/>
        <v>0</v>
      </c>
      <c r="AE38" s="340">
        <f t="shared" si="8"/>
        <v>0</v>
      </c>
    </row>
    <row r="39" spans="1:31" ht="30" x14ac:dyDescent="0.25">
      <c r="A39" s="15"/>
      <c r="B39" s="346" t="s">
        <v>76</v>
      </c>
      <c r="C39" s="351" t="s">
        <v>72</v>
      </c>
      <c r="D39" s="322" t="s">
        <v>25</v>
      </c>
      <c r="E39" s="323" t="s">
        <v>77</v>
      </c>
      <c r="F39" s="350"/>
      <c r="G39" s="350"/>
      <c r="H39" s="325">
        <v>3.42300000000002</v>
      </c>
      <c r="I39" s="350"/>
      <c r="J39" s="326" t="s">
        <v>78</v>
      </c>
      <c r="K39" s="324" t="s">
        <v>79</v>
      </c>
      <c r="L39" s="288">
        <v>30</v>
      </c>
      <c r="M39" s="349">
        <v>22.29</v>
      </c>
      <c r="N39" s="288">
        <v>668.7</v>
      </c>
      <c r="O39" s="352"/>
      <c r="P39" s="328" t="e">
        <v>#VALUE!</v>
      </c>
      <c r="Q39" s="329" t="e">
        <f t="shared" si="6"/>
        <v>#VALUE!</v>
      </c>
      <c r="R39" s="287">
        <v>0</v>
      </c>
      <c r="S39" s="287">
        <v>16.160249999999998</v>
      </c>
      <c r="T39" s="329">
        <f t="shared" si="7"/>
        <v>484.80749999999995</v>
      </c>
      <c r="V39" s="324" t="s">
        <v>79</v>
      </c>
      <c r="W39" s="288">
        <v>0</v>
      </c>
      <c r="X39" s="287">
        <v>16.160249999999998</v>
      </c>
      <c r="Y39" s="328">
        <f t="shared" si="5"/>
        <v>0</v>
      </c>
      <c r="Z39" s="18"/>
      <c r="AA39" s="336">
        <v>0</v>
      </c>
      <c r="AB39" s="337">
        <f t="shared" si="2"/>
        <v>0</v>
      </c>
      <c r="AC39" s="338">
        <v>0</v>
      </c>
      <c r="AD39" s="339">
        <f t="shared" si="3"/>
        <v>0</v>
      </c>
      <c r="AE39" s="340">
        <f t="shared" si="8"/>
        <v>0</v>
      </c>
    </row>
    <row r="40" spans="1:31" x14ac:dyDescent="0.25">
      <c r="A40" s="15"/>
      <c r="B40" s="346" t="s">
        <v>76</v>
      </c>
      <c r="C40" s="351" t="s">
        <v>164</v>
      </c>
      <c r="D40" s="322" t="s">
        <v>378</v>
      </c>
      <c r="E40" s="323"/>
      <c r="F40" s="350"/>
      <c r="G40" s="350"/>
      <c r="H40" s="325"/>
      <c r="I40" s="350"/>
      <c r="J40" s="326"/>
      <c r="K40" s="324"/>
      <c r="L40" s="288"/>
      <c r="M40" s="326"/>
      <c r="N40" s="288"/>
      <c r="O40" s="352"/>
      <c r="P40" s="326"/>
      <c r="Q40" s="286"/>
      <c r="R40" s="286"/>
      <c r="S40" s="286"/>
      <c r="T40" s="286"/>
      <c r="V40" s="324"/>
      <c r="W40" s="288"/>
      <c r="X40" s="286"/>
      <c r="Y40" s="328">
        <f t="shared" si="5"/>
        <v>0</v>
      </c>
      <c r="Z40" s="18"/>
      <c r="AA40" s="336">
        <v>0</v>
      </c>
      <c r="AB40" s="337">
        <f t="shared" si="2"/>
        <v>0</v>
      </c>
      <c r="AC40" s="338">
        <v>0</v>
      </c>
      <c r="AD40" s="339">
        <f t="shared" si="3"/>
        <v>0</v>
      </c>
      <c r="AE40" s="340">
        <f t="shared" si="8"/>
        <v>0</v>
      </c>
    </row>
    <row r="41" spans="1:31" ht="90" x14ac:dyDescent="0.25">
      <c r="A41" s="15"/>
      <c r="B41" s="346" t="s">
        <v>76</v>
      </c>
      <c r="C41" s="351" t="s">
        <v>164</v>
      </c>
      <c r="D41" s="322" t="s">
        <v>25</v>
      </c>
      <c r="E41" s="323" t="s">
        <v>183</v>
      </c>
      <c r="F41" s="350"/>
      <c r="G41" s="350"/>
      <c r="H41" s="325">
        <v>4.1100000000000003</v>
      </c>
      <c r="I41" s="350"/>
      <c r="J41" s="326" t="s">
        <v>184</v>
      </c>
      <c r="K41" s="324" t="s">
        <v>57</v>
      </c>
      <c r="L41" s="288">
        <v>16</v>
      </c>
      <c r="M41" s="349">
        <v>36.75</v>
      </c>
      <c r="N41" s="288">
        <v>588</v>
      </c>
      <c r="O41" s="352"/>
      <c r="P41" s="328" t="e">
        <v>#VALUE!</v>
      </c>
      <c r="Q41" s="329" t="e">
        <f>IF(J41="PROV SUM",N41,L41*P41)</f>
        <v>#VALUE!</v>
      </c>
      <c r="R41" s="287">
        <v>0</v>
      </c>
      <c r="S41" s="287">
        <v>34.912500000000001</v>
      </c>
      <c r="T41" s="329">
        <f>IF(J41="SC024",N41,IF(ISERROR(S41),"",IF(J41="PROV SUM",N41,L41*S41)))</f>
        <v>558.6</v>
      </c>
      <c r="V41" s="324" t="s">
        <v>57</v>
      </c>
      <c r="W41" s="288">
        <v>0</v>
      </c>
      <c r="X41" s="287">
        <v>34.912500000000001</v>
      </c>
      <c r="Y41" s="328">
        <f t="shared" si="5"/>
        <v>0</v>
      </c>
      <c r="Z41" s="18"/>
      <c r="AA41" s="336">
        <v>0</v>
      </c>
      <c r="AB41" s="337">
        <f t="shared" si="2"/>
        <v>0</v>
      </c>
      <c r="AC41" s="338">
        <v>0</v>
      </c>
      <c r="AD41" s="339">
        <f t="shared" si="3"/>
        <v>0</v>
      </c>
      <c r="AE41" s="340">
        <f t="shared" si="8"/>
        <v>0</v>
      </c>
    </row>
    <row r="42" spans="1:31" ht="60" x14ac:dyDescent="0.25">
      <c r="A42" s="15"/>
      <c r="B42" s="346" t="s">
        <v>76</v>
      </c>
      <c r="C42" s="351" t="s">
        <v>164</v>
      </c>
      <c r="D42" s="322" t="s">
        <v>25</v>
      </c>
      <c r="E42" s="323" t="s">
        <v>185</v>
      </c>
      <c r="F42" s="350"/>
      <c r="G42" s="350"/>
      <c r="H42" s="325">
        <v>4.13</v>
      </c>
      <c r="I42" s="350"/>
      <c r="J42" s="326" t="s">
        <v>186</v>
      </c>
      <c r="K42" s="324" t="s">
        <v>57</v>
      </c>
      <c r="L42" s="288">
        <v>100</v>
      </c>
      <c r="M42" s="349">
        <v>4.25</v>
      </c>
      <c r="N42" s="288">
        <v>425</v>
      </c>
      <c r="O42" s="352"/>
      <c r="P42" s="328" t="e">
        <v>#VALUE!</v>
      </c>
      <c r="Q42" s="329" t="e">
        <f>IF(J42="PROV SUM",N42,L42*P42)</f>
        <v>#VALUE!</v>
      </c>
      <c r="R42" s="287">
        <v>0</v>
      </c>
      <c r="S42" s="287">
        <v>4.0374999999999996</v>
      </c>
      <c r="T42" s="329">
        <f>IF(J42="SC024",N42,IF(ISERROR(S42),"",IF(J42="PROV SUM",N42,L42*S42)))</f>
        <v>403.74999999999994</v>
      </c>
      <c r="V42" s="324" t="s">
        <v>57</v>
      </c>
      <c r="W42" s="288">
        <v>0</v>
      </c>
      <c r="X42" s="287">
        <v>4.0374999999999996</v>
      </c>
      <c r="Y42" s="328">
        <f t="shared" si="5"/>
        <v>0</v>
      </c>
      <c r="Z42" s="18"/>
      <c r="AA42" s="336">
        <v>0</v>
      </c>
      <c r="AB42" s="337">
        <f t="shared" si="2"/>
        <v>0</v>
      </c>
      <c r="AC42" s="338">
        <v>0</v>
      </c>
      <c r="AD42" s="339">
        <f t="shared" si="3"/>
        <v>0</v>
      </c>
      <c r="AE42" s="340">
        <f t="shared" si="8"/>
        <v>0</v>
      </c>
    </row>
    <row r="43" spans="1:31" ht="60" x14ac:dyDescent="0.25">
      <c r="A43" s="15"/>
      <c r="B43" s="346" t="s">
        <v>76</v>
      </c>
      <c r="C43" s="351" t="s">
        <v>164</v>
      </c>
      <c r="D43" s="322" t="s">
        <v>25</v>
      </c>
      <c r="E43" s="323" t="s">
        <v>187</v>
      </c>
      <c r="F43" s="350"/>
      <c r="G43" s="350"/>
      <c r="H43" s="325">
        <v>4.1399999999999997</v>
      </c>
      <c r="I43" s="350"/>
      <c r="J43" s="326" t="s">
        <v>188</v>
      </c>
      <c r="K43" s="324" t="s">
        <v>57</v>
      </c>
      <c r="L43" s="288">
        <v>16</v>
      </c>
      <c r="M43" s="349">
        <v>6.75</v>
      </c>
      <c r="N43" s="288">
        <v>108</v>
      </c>
      <c r="O43" s="352"/>
      <c r="P43" s="328" t="e">
        <v>#VALUE!</v>
      </c>
      <c r="Q43" s="329" t="e">
        <f>IF(J43="PROV SUM",N43,L43*P43)</f>
        <v>#VALUE!</v>
      </c>
      <c r="R43" s="287">
        <v>0</v>
      </c>
      <c r="S43" s="287">
        <v>6.4124999999999996</v>
      </c>
      <c r="T43" s="329">
        <f>IF(J43="SC024",N43,IF(ISERROR(S43),"",IF(J43="PROV SUM",N43,L43*S43)))</f>
        <v>102.6</v>
      </c>
      <c r="V43" s="324" t="s">
        <v>57</v>
      </c>
      <c r="W43" s="288">
        <v>0</v>
      </c>
      <c r="X43" s="287">
        <v>6.4124999999999996</v>
      </c>
      <c r="Y43" s="328">
        <f t="shared" si="5"/>
        <v>0</v>
      </c>
      <c r="Z43" s="18"/>
      <c r="AA43" s="336">
        <v>0</v>
      </c>
      <c r="AB43" s="337">
        <f t="shared" si="2"/>
        <v>0</v>
      </c>
      <c r="AC43" s="338">
        <v>0</v>
      </c>
      <c r="AD43" s="339">
        <f t="shared" si="3"/>
        <v>0</v>
      </c>
      <c r="AE43" s="340">
        <f t="shared" si="8"/>
        <v>0</v>
      </c>
    </row>
    <row r="44" spans="1:31" ht="90" x14ac:dyDescent="0.25">
      <c r="A44" s="15"/>
      <c r="B44" s="346" t="s">
        <v>76</v>
      </c>
      <c r="C44" s="351" t="s">
        <v>164</v>
      </c>
      <c r="D44" s="322" t="s">
        <v>25</v>
      </c>
      <c r="E44" s="323" t="s">
        <v>171</v>
      </c>
      <c r="F44" s="350"/>
      <c r="G44" s="350"/>
      <c r="H44" s="325">
        <v>4.8999999999999799</v>
      </c>
      <c r="I44" s="350"/>
      <c r="J44" s="326" t="s">
        <v>172</v>
      </c>
      <c r="K44" s="324" t="s">
        <v>75</v>
      </c>
      <c r="L44" s="288">
        <v>12</v>
      </c>
      <c r="M44" s="349">
        <v>35.61</v>
      </c>
      <c r="N44" s="288">
        <v>427.32</v>
      </c>
      <c r="O44" s="352"/>
      <c r="P44" s="328" t="e">
        <v>#VALUE!</v>
      </c>
      <c r="Q44" s="329" t="e">
        <f>IF(J44="PROV SUM",N44,L44*P44)</f>
        <v>#VALUE!</v>
      </c>
      <c r="R44" s="287">
        <v>0</v>
      </c>
      <c r="S44" s="287">
        <v>31.568264999999997</v>
      </c>
      <c r="T44" s="329">
        <f>IF(J44="SC024",N44,IF(ISERROR(S44),"",IF(J44="PROV SUM",N44,L44*S44)))</f>
        <v>378.81917999999996</v>
      </c>
      <c r="V44" s="324" t="s">
        <v>75</v>
      </c>
      <c r="W44" s="288">
        <v>0</v>
      </c>
      <c r="X44" s="287">
        <v>31.568264999999997</v>
      </c>
      <c r="Y44" s="328">
        <f t="shared" si="5"/>
        <v>0</v>
      </c>
      <c r="Z44" s="18"/>
      <c r="AA44" s="336">
        <v>0</v>
      </c>
      <c r="AB44" s="337">
        <f t="shared" si="2"/>
        <v>0</v>
      </c>
      <c r="AC44" s="338">
        <v>0</v>
      </c>
      <c r="AD44" s="339">
        <f t="shared" si="3"/>
        <v>0</v>
      </c>
      <c r="AE44" s="340">
        <f t="shared" si="8"/>
        <v>0</v>
      </c>
    </row>
    <row r="45" spans="1:31" x14ac:dyDescent="0.25">
      <c r="A45" s="15"/>
      <c r="B45" s="346" t="s">
        <v>76</v>
      </c>
      <c r="C45" s="351" t="s">
        <v>24</v>
      </c>
      <c r="D45" s="322" t="s">
        <v>378</v>
      </c>
      <c r="E45" s="323"/>
      <c r="F45" s="350"/>
      <c r="G45" s="350"/>
      <c r="H45" s="325"/>
      <c r="I45" s="350"/>
      <c r="J45" s="326"/>
      <c r="K45" s="324"/>
      <c r="L45" s="288"/>
      <c r="M45" s="326"/>
      <c r="N45" s="288"/>
      <c r="O45" s="352"/>
      <c r="P45" s="326"/>
      <c r="Q45" s="286"/>
      <c r="R45" s="286"/>
      <c r="S45" s="286"/>
      <c r="T45" s="286"/>
      <c r="V45" s="324"/>
      <c r="W45" s="288"/>
      <c r="X45" s="286"/>
      <c r="Y45" s="328">
        <f t="shared" si="5"/>
        <v>0</v>
      </c>
      <c r="Z45" s="18"/>
      <c r="AA45" s="336">
        <v>0</v>
      </c>
      <c r="AB45" s="337">
        <f t="shared" si="2"/>
        <v>0</v>
      </c>
      <c r="AC45" s="338">
        <v>0</v>
      </c>
      <c r="AD45" s="339">
        <f t="shared" si="3"/>
        <v>0</v>
      </c>
      <c r="AE45" s="340">
        <f t="shared" si="8"/>
        <v>0</v>
      </c>
    </row>
    <row r="46" spans="1:31" ht="120" x14ac:dyDescent="0.25">
      <c r="A46" s="21"/>
      <c r="B46" s="321" t="s">
        <v>76</v>
      </c>
      <c r="C46" s="321" t="s">
        <v>24</v>
      </c>
      <c r="D46" s="322" t="s">
        <v>25</v>
      </c>
      <c r="E46" s="323" t="s">
        <v>26</v>
      </c>
      <c r="F46" s="324"/>
      <c r="G46" s="324"/>
      <c r="H46" s="325">
        <v>2.1</v>
      </c>
      <c r="I46" s="324"/>
      <c r="J46" s="326" t="s">
        <v>27</v>
      </c>
      <c r="K46" s="324" t="s">
        <v>28</v>
      </c>
      <c r="L46" s="288">
        <v>750</v>
      </c>
      <c r="M46" s="118">
        <v>12.92</v>
      </c>
      <c r="N46" s="119">
        <v>9690</v>
      </c>
      <c r="O46" s="327"/>
      <c r="P46" s="328" t="e">
        <v>#VALUE!</v>
      </c>
      <c r="Q46" s="329" t="e">
        <f t="shared" ref="Q46:Q54" si="9">IF(J46="PROV SUM",N46,L46*P46)</f>
        <v>#VALUE!</v>
      </c>
      <c r="R46" s="287">
        <v>0</v>
      </c>
      <c r="S46" s="287">
        <v>16.4084</v>
      </c>
      <c r="T46" s="329">
        <f t="shared" ref="T46:T53" si="10">IF(J46="SC024",N46,IF(ISERROR(S46),"",IF(J46="PROV SUM",N46,L46*S46)))</f>
        <v>12306.300000000001</v>
      </c>
      <c r="V46" s="324" t="s">
        <v>28</v>
      </c>
      <c r="W46" s="288">
        <v>0</v>
      </c>
      <c r="X46" s="287">
        <v>16.4084</v>
      </c>
      <c r="Y46" s="328">
        <f t="shared" si="5"/>
        <v>0</v>
      </c>
      <c r="Z46" s="18"/>
      <c r="AA46" s="336">
        <v>0</v>
      </c>
      <c r="AB46" s="337">
        <f t="shared" si="2"/>
        <v>0</v>
      </c>
      <c r="AC46" s="338">
        <v>0</v>
      </c>
      <c r="AD46" s="339">
        <f t="shared" si="3"/>
        <v>0</v>
      </c>
      <c r="AE46" s="340">
        <f t="shared" si="8"/>
        <v>0</v>
      </c>
    </row>
    <row r="47" spans="1:31" ht="30" x14ac:dyDescent="0.25">
      <c r="A47" s="21"/>
      <c r="B47" s="321" t="s">
        <v>76</v>
      </c>
      <c r="C47" s="321" t="s">
        <v>24</v>
      </c>
      <c r="D47" s="322" t="s">
        <v>25</v>
      </c>
      <c r="E47" s="323" t="s">
        <v>29</v>
      </c>
      <c r="F47" s="324"/>
      <c r="G47" s="324"/>
      <c r="H47" s="325">
        <v>2.5</v>
      </c>
      <c r="I47" s="324"/>
      <c r="J47" s="326" t="s">
        <v>30</v>
      </c>
      <c r="K47" s="324" t="s">
        <v>31</v>
      </c>
      <c r="L47" s="288">
        <v>1</v>
      </c>
      <c r="M47" s="118">
        <v>420</v>
      </c>
      <c r="N47" s="119">
        <v>420</v>
      </c>
      <c r="O47" s="327"/>
      <c r="P47" s="328" t="e">
        <v>#VALUE!</v>
      </c>
      <c r="Q47" s="329" t="e">
        <f t="shared" si="9"/>
        <v>#VALUE!</v>
      </c>
      <c r="R47" s="287">
        <v>0</v>
      </c>
      <c r="S47" s="287">
        <v>533.4</v>
      </c>
      <c r="T47" s="329">
        <f t="shared" si="10"/>
        <v>533.4</v>
      </c>
      <c r="V47" s="324" t="s">
        <v>31</v>
      </c>
      <c r="W47" s="288">
        <v>0</v>
      </c>
      <c r="X47" s="287">
        <v>533.4</v>
      </c>
      <c r="Y47" s="328">
        <f t="shared" si="5"/>
        <v>0</v>
      </c>
      <c r="Z47" s="18"/>
      <c r="AA47" s="336">
        <v>0</v>
      </c>
      <c r="AB47" s="337">
        <f t="shared" si="2"/>
        <v>0</v>
      </c>
      <c r="AC47" s="338">
        <v>0</v>
      </c>
      <c r="AD47" s="339">
        <f t="shared" si="3"/>
        <v>0</v>
      </c>
      <c r="AE47" s="340">
        <f t="shared" si="8"/>
        <v>0</v>
      </c>
    </row>
    <row r="48" spans="1:31" x14ac:dyDescent="0.25">
      <c r="A48" s="21"/>
      <c r="B48" s="321" t="s">
        <v>76</v>
      </c>
      <c r="C48" s="321" t="s">
        <v>24</v>
      </c>
      <c r="D48" s="322" t="s">
        <v>25</v>
      </c>
      <c r="E48" s="323" t="s">
        <v>32</v>
      </c>
      <c r="F48" s="324"/>
      <c r="G48" s="324"/>
      <c r="H48" s="325">
        <v>2.6</v>
      </c>
      <c r="I48" s="324"/>
      <c r="J48" s="326" t="s">
        <v>33</v>
      </c>
      <c r="K48" s="324" t="s">
        <v>31</v>
      </c>
      <c r="L48" s="288">
        <v>1</v>
      </c>
      <c r="M48" s="118">
        <v>50</v>
      </c>
      <c r="N48" s="119">
        <v>50</v>
      </c>
      <c r="O48" s="327"/>
      <c r="P48" s="328" t="e">
        <v>#VALUE!</v>
      </c>
      <c r="Q48" s="329" t="e">
        <f t="shared" si="9"/>
        <v>#VALUE!</v>
      </c>
      <c r="R48" s="287">
        <v>0</v>
      </c>
      <c r="S48" s="287">
        <v>63.5</v>
      </c>
      <c r="T48" s="329">
        <f t="shared" si="10"/>
        <v>63.5</v>
      </c>
      <c r="V48" s="324" t="s">
        <v>31</v>
      </c>
      <c r="W48" s="288">
        <v>0</v>
      </c>
      <c r="X48" s="287">
        <v>63.5</v>
      </c>
      <c r="Y48" s="328">
        <f t="shared" si="5"/>
        <v>0</v>
      </c>
      <c r="Z48" s="18"/>
      <c r="AA48" s="336">
        <v>0</v>
      </c>
      <c r="AB48" s="337">
        <f t="shared" si="2"/>
        <v>0</v>
      </c>
      <c r="AC48" s="338">
        <v>0</v>
      </c>
      <c r="AD48" s="339">
        <f t="shared" si="3"/>
        <v>0</v>
      </c>
      <c r="AE48" s="340">
        <f t="shared" si="8"/>
        <v>0</v>
      </c>
    </row>
    <row r="49" spans="1:31" x14ac:dyDescent="0.25">
      <c r="A49" s="21"/>
      <c r="B49" s="321" t="s">
        <v>76</v>
      </c>
      <c r="C49" s="321" t="s">
        <v>24</v>
      </c>
      <c r="D49" s="322" t="s">
        <v>25</v>
      </c>
      <c r="E49" s="323" t="s">
        <v>46</v>
      </c>
      <c r="F49" s="324"/>
      <c r="G49" s="324"/>
      <c r="H49" s="325">
        <v>2.1800000000000002</v>
      </c>
      <c r="I49" s="324"/>
      <c r="J49" s="326" t="s">
        <v>47</v>
      </c>
      <c r="K49" s="324" t="s">
        <v>48</v>
      </c>
      <c r="L49" s="288">
        <v>15</v>
      </c>
      <c r="M49" s="118">
        <v>45</v>
      </c>
      <c r="N49" s="119">
        <v>675</v>
      </c>
      <c r="O49" s="327"/>
      <c r="P49" s="328" t="e">
        <v>#VALUE!</v>
      </c>
      <c r="Q49" s="329" t="e">
        <f t="shared" si="9"/>
        <v>#VALUE!</v>
      </c>
      <c r="R49" s="287">
        <v>0</v>
      </c>
      <c r="S49" s="287">
        <v>57.15</v>
      </c>
      <c r="T49" s="329">
        <f t="shared" si="10"/>
        <v>857.25</v>
      </c>
      <c r="V49" s="324" t="s">
        <v>48</v>
      </c>
      <c r="W49" s="288">
        <v>0</v>
      </c>
      <c r="X49" s="287">
        <v>57.15</v>
      </c>
      <c r="Y49" s="328">
        <f t="shared" si="5"/>
        <v>0</v>
      </c>
      <c r="Z49" s="18"/>
      <c r="AA49" s="336">
        <v>0</v>
      </c>
      <c r="AB49" s="337">
        <f t="shared" si="2"/>
        <v>0</v>
      </c>
      <c r="AC49" s="338">
        <v>0</v>
      </c>
      <c r="AD49" s="339">
        <f t="shared" si="3"/>
        <v>0</v>
      </c>
      <c r="AE49" s="340">
        <f t="shared" si="8"/>
        <v>0</v>
      </c>
    </row>
    <row r="50" spans="1:31" ht="60" x14ac:dyDescent="0.25">
      <c r="A50" s="21"/>
      <c r="B50" s="321" t="s">
        <v>76</v>
      </c>
      <c r="C50" s="321" t="s">
        <v>24</v>
      </c>
      <c r="D50" s="322" t="s">
        <v>25</v>
      </c>
      <c r="E50" s="323" t="s">
        <v>382</v>
      </c>
      <c r="F50" s="324"/>
      <c r="G50" s="324"/>
      <c r="H50" s="325">
        <v>2.2400000000000002</v>
      </c>
      <c r="I50" s="324"/>
      <c r="J50" s="326" t="s">
        <v>383</v>
      </c>
      <c r="K50" s="324" t="s">
        <v>416</v>
      </c>
      <c r="L50" s="288">
        <v>16</v>
      </c>
      <c r="M50" s="118">
        <v>0.05</v>
      </c>
      <c r="N50" s="119">
        <v>0.77</v>
      </c>
      <c r="O50" s="327"/>
      <c r="P50" s="328" t="e">
        <v>#VALUE!</v>
      </c>
      <c r="Q50" s="329" t="e">
        <f t="shared" si="9"/>
        <v>#VALUE!</v>
      </c>
      <c r="R50" s="287" t="e">
        <v>#N/A</v>
      </c>
      <c r="S50" s="287" t="e">
        <v>#N/A</v>
      </c>
      <c r="T50" s="329">
        <f t="shared" si="10"/>
        <v>0.77</v>
      </c>
      <c r="V50" s="324" t="s">
        <v>416</v>
      </c>
      <c r="W50" s="288">
        <v>0</v>
      </c>
      <c r="X50" s="287" t="e">
        <v>#N/A</v>
      </c>
      <c r="Y50" s="328">
        <v>0</v>
      </c>
      <c r="Z50" s="18"/>
      <c r="AA50" s="336">
        <v>0</v>
      </c>
      <c r="AB50" s="337">
        <f t="shared" si="2"/>
        <v>0</v>
      </c>
      <c r="AC50" s="338">
        <v>0</v>
      </c>
      <c r="AD50" s="339">
        <f t="shared" si="3"/>
        <v>0</v>
      </c>
      <c r="AE50" s="340">
        <f t="shared" si="8"/>
        <v>0</v>
      </c>
    </row>
    <row r="51" spans="1:31" x14ac:dyDescent="0.25">
      <c r="A51" s="21"/>
      <c r="B51" s="321" t="s">
        <v>76</v>
      </c>
      <c r="C51" s="321" t="s">
        <v>24</v>
      </c>
      <c r="D51" s="322" t="s">
        <v>25</v>
      </c>
      <c r="E51" s="323" t="s">
        <v>58</v>
      </c>
      <c r="F51" s="324"/>
      <c r="G51" s="324"/>
      <c r="H51" s="325">
        <v>2.25</v>
      </c>
      <c r="I51" s="324"/>
      <c r="J51" s="326" t="s">
        <v>59</v>
      </c>
      <c r="K51" s="324" t="s">
        <v>60</v>
      </c>
      <c r="L51" s="288">
        <v>5</v>
      </c>
      <c r="M51" s="118">
        <v>185.64</v>
      </c>
      <c r="N51" s="119">
        <v>928.2</v>
      </c>
      <c r="O51" s="327"/>
      <c r="P51" s="328" t="e">
        <v>#VALUE!</v>
      </c>
      <c r="Q51" s="329" t="e">
        <f t="shared" si="9"/>
        <v>#VALUE!</v>
      </c>
      <c r="R51" s="287">
        <v>0</v>
      </c>
      <c r="S51" s="287">
        <v>235.7628</v>
      </c>
      <c r="T51" s="329">
        <f t="shared" si="10"/>
        <v>1178.8140000000001</v>
      </c>
      <c r="V51" s="324" t="s">
        <v>60</v>
      </c>
      <c r="W51" s="288">
        <v>0</v>
      </c>
      <c r="X51" s="287">
        <v>235.7628</v>
      </c>
      <c r="Y51" s="328">
        <f t="shared" si="5"/>
        <v>0</v>
      </c>
      <c r="Z51" s="18"/>
      <c r="AA51" s="336">
        <v>0</v>
      </c>
      <c r="AB51" s="337">
        <f t="shared" si="2"/>
        <v>0</v>
      </c>
      <c r="AC51" s="338">
        <v>0</v>
      </c>
      <c r="AD51" s="339">
        <f t="shared" si="3"/>
        <v>0</v>
      </c>
      <c r="AE51" s="340">
        <f t="shared" si="8"/>
        <v>0</v>
      </c>
    </row>
    <row r="52" spans="1:31" ht="30" x14ac:dyDescent="0.25">
      <c r="A52" s="21"/>
      <c r="B52" s="321" t="s">
        <v>76</v>
      </c>
      <c r="C52" s="321" t="s">
        <v>24</v>
      </c>
      <c r="D52" s="322" t="s">
        <v>25</v>
      </c>
      <c r="E52" s="323" t="s">
        <v>61</v>
      </c>
      <c r="F52" s="324"/>
      <c r="G52" s="324"/>
      <c r="H52" s="325">
        <v>2.2599999999999998</v>
      </c>
      <c r="I52" s="324"/>
      <c r="J52" s="326" t="s">
        <v>62</v>
      </c>
      <c r="K52" s="324" t="s">
        <v>31</v>
      </c>
      <c r="L52" s="288">
        <v>1</v>
      </c>
      <c r="M52" s="118">
        <v>1127.5</v>
      </c>
      <c r="N52" s="119">
        <v>1127.5</v>
      </c>
      <c r="O52" s="327"/>
      <c r="P52" s="328" t="e">
        <v>#VALUE!</v>
      </c>
      <c r="Q52" s="329" t="e">
        <f t="shared" si="9"/>
        <v>#VALUE!</v>
      </c>
      <c r="R52" s="287">
        <v>0</v>
      </c>
      <c r="S52" s="287">
        <v>1431.925</v>
      </c>
      <c r="T52" s="329">
        <f t="shared" si="10"/>
        <v>1431.925</v>
      </c>
      <c r="V52" s="324" t="s">
        <v>31</v>
      </c>
      <c r="W52" s="288">
        <v>0</v>
      </c>
      <c r="X52" s="287">
        <v>1431.925</v>
      </c>
      <c r="Y52" s="328">
        <f t="shared" si="5"/>
        <v>0</v>
      </c>
      <c r="Z52" s="18"/>
      <c r="AA52" s="336">
        <v>0</v>
      </c>
      <c r="AB52" s="337">
        <f t="shared" si="2"/>
        <v>0</v>
      </c>
      <c r="AC52" s="338">
        <v>0</v>
      </c>
      <c r="AD52" s="339">
        <f t="shared" si="3"/>
        <v>0</v>
      </c>
      <c r="AE52" s="340">
        <f t="shared" si="8"/>
        <v>0</v>
      </c>
    </row>
    <row r="53" spans="1:31" ht="60" x14ac:dyDescent="0.25">
      <c r="A53" s="21"/>
      <c r="B53" s="321" t="s">
        <v>76</v>
      </c>
      <c r="C53" s="321" t="s">
        <v>24</v>
      </c>
      <c r="D53" s="322" t="s">
        <v>25</v>
      </c>
      <c r="E53" s="323" t="s">
        <v>382</v>
      </c>
      <c r="F53" s="324"/>
      <c r="G53" s="324"/>
      <c r="H53" s="325"/>
      <c r="I53" s="324"/>
      <c r="J53" s="326" t="s">
        <v>383</v>
      </c>
      <c r="K53" s="324" t="s">
        <v>31</v>
      </c>
      <c r="L53" s="288"/>
      <c r="M53" s="118">
        <v>4.8300000000000003E-2</v>
      </c>
      <c r="N53" s="119">
        <v>0</v>
      </c>
      <c r="O53" s="327"/>
      <c r="P53" s="328" t="e">
        <v>#VALUE!</v>
      </c>
      <c r="Q53" s="329" t="e">
        <f t="shared" si="9"/>
        <v>#VALUE!</v>
      </c>
      <c r="R53" s="287" t="e">
        <v>#N/A</v>
      </c>
      <c r="S53" s="287">
        <v>4.8300000000000003E-2</v>
      </c>
      <c r="T53" s="329">
        <f t="shared" si="10"/>
        <v>0</v>
      </c>
      <c r="V53" s="324" t="s">
        <v>31</v>
      </c>
      <c r="W53" s="288"/>
      <c r="X53" s="118">
        <v>4.8300000000000003E-2</v>
      </c>
      <c r="Y53" s="119"/>
      <c r="Z53" s="18"/>
      <c r="AA53" s="336">
        <v>0</v>
      </c>
      <c r="AB53" s="337">
        <f>Y53*AA53</f>
        <v>0</v>
      </c>
      <c r="AC53" s="338">
        <v>0</v>
      </c>
      <c r="AD53" s="339">
        <f>Y53*AC53</f>
        <v>0</v>
      </c>
      <c r="AE53" s="340">
        <f t="shared" si="8"/>
        <v>0</v>
      </c>
    </row>
    <row r="54" spans="1:31" ht="30" x14ac:dyDescent="0.25">
      <c r="A54" s="21"/>
      <c r="B54" s="321" t="s">
        <v>76</v>
      </c>
      <c r="C54" s="321" t="s">
        <v>24</v>
      </c>
      <c r="D54" s="80" t="s">
        <v>25</v>
      </c>
      <c r="E54" s="323" t="s">
        <v>404</v>
      </c>
      <c r="F54" s="81"/>
      <c r="G54" s="81"/>
      <c r="H54" s="82"/>
      <c r="I54" s="83"/>
      <c r="J54" s="326" t="s">
        <v>405</v>
      </c>
      <c r="K54" s="324" t="s">
        <v>406</v>
      </c>
      <c r="L54" s="288"/>
      <c r="M54" s="118"/>
      <c r="N54" s="119">
        <v>1432</v>
      </c>
      <c r="O54" s="327"/>
      <c r="P54" s="328" t="e">
        <v>#VALUE!</v>
      </c>
      <c r="Q54" s="329" t="e">
        <f t="shared" si="9"/>
        <v>#VALUE!</v>
      </c>
      <c r="R54" s="287" t="e">
        <v>#N/A</v>
      </c>
      <c r="S54" s="287"/>
      <c r="T54" s="329"/>
      <c r="V54" s="324" t="s">
        <v>406</v>
      </c>
      <c r="W54" s="288"/>
      <c r="X54" s="118"/>
      <c r="Y54" s="119">
        <v>0</v>
      </c>
      <c r="Z54" s="18"/>
      <c r="AA54" s="336">
        <v>0</v>
      </c>
      <c r="AB54" s="337">
        <f>Y54*AA54</f>
        <v>0</v>
      </c>
      <c r="AC54" s="338">
        <v>0</v>
      </c>
      <c r="AD54" s="339">
        <f>Y54*AC54</f>
        <v>0</v>
      </c>
      <c r="AE54" s="340">
        <f t="shared" si="8"/>
        <v>0</v>
      </c>
    </row>
    <row r="55" spans="1:31" ht="15.75" thickBot="1" x14ac:dyDescent="0.3">
      <c r="A55" s="21"/>
      <c r="B55" s="22"/>
      <c r="C55" s="23"/>
      <c r="D55" s="24"/>
      <c r="E55" s="25"/>
      <c r="F55" s="21"/>
      <c r="G55" s="21"/>
      <c r="H55" s="26"/>
      <c r="I55" s="21"/>
      <c r="J55" s="27"/>
      <c r="K55" s="21"/>
      <c r="L55" s="28"/>
      <c r="M55" s="27"/>
      <c r="N55" s="17"/>
      <c r="O55" s="18"/>
      <c r="P55" s="16"/>
      <c r="Q55" s="37"/>
      <c r="R55" s="37"/>
      <c r="S55" s="37"/>
      <c r="T55" s="37"/>
    </row>
    <row r="56" spans="1:31" ht="15.75" thickBot="1" x14ac:dyDescent="0.3">
      <c r="D56" s="155"/>
      <c r="S56" s="67" t="s">
        <v>5</v>
      </c>
      <c r="T56" s="68">
        <f>SUM(T11:T54)</f>
        <v>75381.307449999993</v>
      </c>
      <c r="U56" s="65"/>
      <c r="V56" s="21"/>
      <c r="W56" s="28"/>
      <c r="X56" s="67" t="s">
        <v>5</v>
      </c>
      <c r="Y56" s="68">
        <f>SUM(Y11:Y54)</f>
        <v>0</v>
      </c>
      <c r="Z56" s="18"/>
      <c r="AA56" s="75"/>
      <c r="AB56" s="115">
        <f>SUM(AB11:AB54)</f>
        <v>0</v>
      </c>
      <c r="AC56" s="75"/>
      <c r="AD56" s="116">
        <f>SUM(AD11:AD54)</f>
        <v>0</v>
      </c>
      <c r="AE56" s="124">
        <f>SUM(AE11:AE54)</f>
        <v>0</v>
      </c>
    </row>
    <row r="57" spans="1:31" x14ac:dyDescent="0.25">
      <c r="D57" s="155"/>
    </row>
    <row r="58" spans="1:31" x14ac:dyDescent="0.25">
      <c r="C58" t="s">
        <v>308</v>
      </c>
      <c r="D58" s="155"/>
      <c r="T58" s="307">
        <f ca="1">SUMIF($C$10:$C$54,$C58,T$11:T$54)</f>
        <v>444.59999999999997</v>
      </c>
      <c r="U58" s="65"/>
      <c r="Y58" s="307">
        <f ca="1">SUMIF($C$10:$C$54,$C58,Y$11:Y$54)</f>
        <v>0</v>
      </c>
      <c r="AA58" s="310" t="e">
        <f t="shared" ref="AA58:AA63" ca="1" si="11">AB58/Y58</f>
        <v>#DIV/0!</v>
      </c>
      <c r="AB58" s="307">
        <f ca="1">SUMIF($C$10:$C$54,$C58,AB$11:AB$54)</f>
        <v>0</v>
      </c>
      <c r="AC58" s="310" t="e">
        <f t="shared" ref="AC58:AC63" ca="1" si="12">AD58/Y58</f>
        <v>#DIV/0!</v>
      </c>
      <c r="AD58" s="307">
        <f ca="1">SUMIF($C$10:$C$54,$C58,AD$11:AD$54)</f>
        <v>0</v>
      </c>
      <c r="AE58" s="307">
        <f ca="1">SUMIF($C$10:$C$54,$C58,AE$11:AE$54)</f>
        <v>0</v>
      </c>
    </row>
    <row r="59" spans="1:31" x14ac:dyDescent="0.25">
      <c r="C59" t="s">
        <v>285</v>
      </c>
      <c r="D59" s="155"/>
      <c r="T59" s="307">
        <f t="shared" ref="T59:T63" ca="1" si="13">SUMIF($C$10:$C$54,$C59,T$11:T$54)</f>
        <v>0</v>
      </c>
      <c r="U59" s="65"/>
      <c r="Y59" s="307">
        <f t="shared" ref="Y59:Y63" ca="1" si="14">SUMIF($C$10:$C$54,$C59,Y$11:Y$54)</f>
        <v>0</v>
      </c>
      <c r="AA59" s="310" t="e">
        <f t="shared" ca="1" si="11"/>
        <v>#DIV/0!</v>
      </c>
      <c r="AB59" s="307">
        <f t="shared" ref="AB59:AB63" ca="1" si="15">SUMIF($C$10:$C$54,$C59,AB$11:AB$54)</f>
        <v>0</v>
      </c>
      <c r="AC59" s="310" t="e">
        <f t="shared" ca="1" si="12"/>
        <v>#DIV/0!</v>
      </c>
      <c r="AD59" s="307">
        <f t="shared" ref="AD59:AE63" ca="1" si="16">SUMIF($C$10:$C$54,$C59,AD$11:AD$54)</f>
        <v>0</v>
      </c>
      <c r="AE59" s="307">
        <f t="shared" ca="1" si="16"/>
        <v>0</v>
      </c>
    </row>
    <row r="60" spans="1:31" x14ac:dyDescent="0.25">
      <c r="C60" t="s">
        <v>189</v>
      </c>
      <c r="D60" s="155"/>
      <c r="T60" s="307">
        <f t="shared" ca="1" si="13"/>
        <v>5127.8914999999997</v>
      </c>
      <c r="U60" s="66"/>
      <c r="Y60" s="307">
        <f t="shared" ca="1" si="14"/>
        <v>0</v>
      </c>
      <c r="AA60" s="310" t="e">
        <f t="shared" ca="1" si="11"/>
        <v>#DIV/0!</v>
      </c>
      <c r="AB60" s="307">
        <f t="shared" ca="1" si="15"/>
        <v>0</v>
      </c>
      <c r="AC60" s="310" t="e">
        <f t="shared" ca="1" si="12"/>
        <v>#DIV/0!</v>
      </c>
      <c r="AD60" s="307">
        <f t="shared" ca="1" si="16"/>
        <v>0</v>
      </c>
      <c r="AE60" s="307">
        <f t="shared" ca="1" si="16"/>
        <v>0</v>
      </c>
    </row>
    <row r="61" spans="1:31" x14ac:dyDescent="0.25">
      <c r="C61" t="s">
        <v>72</v>
      </c>
      <c r="D61" s="155"/>
      <c r="T61" s="307">
        <f t="shared" ca="1" si="13"/>
        <v>51993.087770000006</v>
      </c>
      <c r="U61" s="66"/>
      <c r="Y61" s="307">
        <f t="shared" ca="1" si="14"/>
        <v>0</v>
      </c>
      <c r="AA61" s="310" t="e">
        <f t="shared" ca="1" si="11"/>
        <v>#DIV/0!</v>
      </c>
      <c r="AB61" s="307">
        <f t="shared" ca="1" si="15"/>
        <v>0</v>
      </c>
      <c r="AC61" s="310" t="e">
        <f t="shared" ca="1" si="12"/>
        <v>#DIV/0!</v>
      </c>
      <c r="AD61" s="307">
        <f t="shared" ca="1" si="16"/>
        <v>0</v>
      </c>
      <c r="AE61" s="307">
        <f t="shared" ca="1" si="16"/>
        <v>0</v>
      </c>
    </row>
    <row r="62" spans="1:31" x14ac:dyDescent="0.25">
      <c r="C62" t="s">
        <v>164</v>
      </c>
      <c r="T62" s="307">
        <f t="shared" ca="1" si="13"/>
        <v>1443.7691799999998</v>
      </c>
      <c r="U62" s="66"/>
      <c r="Y62" s="307">
        <f t="shared" ca="1" si="14"/>
        <v>0</v>
      </c>
      <c r="AA62" s="310" t="e">
        <f t="shared" ca="1" si="11"/>
        <v>#DIV/0!</v>
      </c>
      <c r="AB62" s="307">
        <f t="shared" ca="1" si="15"/>
        <v>0</v>
      </c>
      <c r="AC62" s="310" t="e">
        <f t="shared" ca="1" si="12"/>
        <v>#DIV/0!</v>
      </c>
      <c r="AD62" s="307">
        <f t="shared" ca="1" si="16"/>
        <v>0</v>
      </c>
      <c r="AE62" s="307">
        <f t="shared" ca="1" si="16"/>
        <v>0</v>
      </c>
    </row>
    <row r="63" spans="1:31" x14ac:dyDescent="0.25">
      <c r="C63" t="s">
        <v>24</v>
      </c>
      <c r="T63" s="307">
        <f t="shared" ca="1" si="13"/>
        <v>16371.959000000001</v>
      </c>
      <c r="U63" s="66"/>
      <c r="Y63" s="307">
        <f t="shared" ca="1" si="14"/>
        <v>0</v>
      </c>
      <c r="AA63" s="310" t="e">
        <f t="shared" ca="1" si="11"/>
        <v>#DIV/0!</v>
      </c>
      <c r="AB63" s="307">
        <f t="shared" ca="1" si="15"/>
        <v>0</v>
      </c>
      <c r="AC63" s="310" t="e">
        <f t="shared" ca="1" si="12"/>
        <v>#DIV/0!</v>
      </c>
      <c r="AD63" s="307">
        <f t="shared" ca="1" si="16"/>
        <v>0</v>
      </c>
      <c r="AE63" s="307">
        <f t="shared" ca="1" si="16"/>
        <v>0</v>
      </c>
    </row>
    <row r="64" spans="1:31" x14ac:dyDescent="0.25">
      <c r="T64" s="307"/>
      <c r="U64" s="66"/>
      <c r="Y64" s="307"/>
      <c r="AA64" s="310"/>
      <c r="AB64" s="307"/>
      <c r="AC64" s="310"/>
      <c r="AD64" s="307"/>
      <c r="AE64" s="307"/>
    </row>
  </sheetData>
  <autoFilter ref="B8:AE54" xr:uid="{00000000-0009-0000-0000-000006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xr:uid="{00000000-0002-0000-0600-000000000000}">
      <formula1>P11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CC"/>
    <pageSetUpPr fitToPage="1"/>
  </sheetPr>
  <dimension ref="A1:AG59"/>
  <sheetViews>
    <sheetView topLeftCell="B1" zoomScale="55" zoomScaleNormal="55" workbookViewId="0">
      <pane xSplit="9" ySplit="8" topLeftCell="K30" activePane="bottomRight" state="frozen"/>
      <selection activeCell="E57" sqref="E57"/>
      <selection pane="topRight" activeCell="E57" sqref="E57"/>
      <selection pane="bottomLeft" activeCell="E57" sqref="E57"/>
      <selection pane="bottomRight" activeCell="E55" sqref="E55"/>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9.140625" hidden="1" customWidth="1"/>
    <col min="16" max="16" width="16.85546875" hidden="1" customWidth="1"/>
    <col min="17" max="17" width="13.42578125" hidden="1" customWidth="1"/>
    <col min="18" max="18" width="16.42578125" hidden="1" customWidth="1"/>
    <col min="19" max="20" width="15.5703125" customWidth="1"/>
    <col min="21" max="21" width="2.140625" customWidth="1"/>
    <col min="22" max="23" width="8.5703125" customWidth="1"/>
    <col min="24" max="24" width="15.5703125" customWidth="1"/>
    <col min="25" max="25" width="23.7109375" bestFit="1" customWidth="1"/>
    <col min="26" max="26" width="1.5703125" customWidth="1"/>
    <col min="27" max="29" width="15.5703125" customWidth="1"/>
    <col min="30" max="30" width="20.7109375" customWidth="1"/>
    <col min="31" max="31" width="19.85546875" customWidth="1"/>
    <col min="32" max="32" width="59.140625" customWidth="1"/>
    <col min="33" max="33" width="15" customWidth="1"/>
  </cols>
  <sheetData>
    <row r="1" spans="1:33" s="188" customFormat="1" x14ac:dyDescent="0.25">
      <c r="B1" s="188" t="str">
        <f>'Valuation Summary'!A1</f>
        <v>Mulalley &amp; Co Ltd</v>
      </c>
    </row>
    <row r="2" spans="1:33" s="188" customFormat="1" x14ac:dyDescent="0.25"/>
    <row r="3" spans="1:33" s="188" customFormat="1" x14ac:dyDescent="0.25">
      <c r="B3" s="188" t="str">
        <f>'Valuation Summary'!A3</f>
        <v>Camden Better Homes - NW5 Blocks</v>
      </c>
    </row>
    <row r="4" spans="1:33" s="188" customFormat="1" x14ac:dyDescent="0.25"/>
    <row r="5" spans="1:33" s="188" customFormat="1" x14ac:dyDescent="0.25">
      <c r="B5" s="188" t="s">
        <v>597</v>
      </c>
    </row>
    <row r="6" spans="1:33" s="188" customFormat="1" ht="16.5" thickBot="1" x14ac:dyDescent="0.3">
      <c r="B6" s="199"/>
      <c r="C6" s="190"/>
      <c r="D6" s="191"/>
      <c r="E6" s="190"/>
      <c r="F6" s="191"/>
      <c r="G6" s="191"/>
      <c r="H6" s="192"/>
      <c r="I6" s="191"/>
      <c r="J6" s="193"/>
      <c r="K6" s="191"/>
      <c r="L6" s="194"/>
      <c r="M6" s="193"/>
      <c r="N6" s="194"/>
      <c r="O6" s="195"/>
      <c r="P6" s="196"/>
      <c r="Q6" s="197"/>
      <c r="R6" s="193"/>
      <c r="S6" s="193"/>
      <c r="T6" s="193"/>
    </row>
    <row r="7" spans="1:33" s="281" customFormat="1" ht="15.75" thickBot="1" x14ac:dyDescent="0.3">
      <c r="A7" s="21"/>
      <c r="B7" s="30"/>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8" t="s">
        <v>764</v>
      </c>
      <c r="AG7" s="588" t="s">
        <v>765</v>
      </c>
    </row>
    <row r="8" spans="1:33" s="272" customFormat="1" ht="75.75" thickBot="1" x14ac:dyDescent="0.3">
      <c r="A8" s="264" t="s">
        <v>377</v>
      </c>
      <c r="B8" s="285" t="s">
        <v>52</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row>
    <row r="9" spans="1:33"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3" x14ac:dyDescent="0.25">
      <c r="A10" s="29"/>
      <c r="B10" s="346" t="s">
        <v>52</v>
      </c>
      <c r="C10" s="321" t="s">
        <v>372</v>
      </c>
      <c r="D10" s="322" t="s">
        <v>378</v>
      </c>
      <c r="E10" s="323"/>
      <c r="F10" s="324"/>
      <c r="G10" s="324"/>
      <c r="H10" s="325"/>
      <c r="I10" s="324"/>
      <c r="J10" s="326"/>
      <c r="K10" s="326"/>
      <c r="L10" s="326"/>
      <c r="M10" s="326"/>
      <c r="N10" s="326"/>
      <c r="O10" s="327"/>
      <c r="P10" s="347"/>
      <c r="Q10" s="348"/>
      <c r="R10" s="348"/>
      <c r="S10" s="348"/>
      <c r="T10" s="348"/>
      <c r="U10" s="111"/>
      <c r="V10" s="111"/>
      <c r="W10" s="111"/>
      <c r="X10" s="111"/>
      <c r="Y10" s="111"/>
      <c r="AA10" s="75"/>
      <c r="AB10" s="75"/>
      <c r="AC10" s="75"/>
      <c r="AD10" s="75"/>
    </row>
    <row r="11" spans="1:33" ht="90" x14ac:dyDescent="0.25">
      <c r="A11" s="29"/>
      <c r="B11" s="346" t="s">
        <v>52</v>
      </c>
      <c r="C11" s="321" t="s">
        <v>372</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v>0</v>
      </c>
      <c r="S11" s="287">
        <v>0</v>
      </c>
      <c r="T11" s="329">
        <f>IF(J11="SC024",N11,IF(ISERROR(S11),"",IF(J11="PROV SUM",N11,L11*S11)))</f>
        <v>0</v>
      </c>
      <c r="U11" s="111"/>
      <c r="V11" s="324" t="s">
        <v>139</v>
      </c>
      <c r="W11" s="288">
        <v>1</v>
      </c>
      <c r="X11" s="287">
        <v>0</v>
      </c>
      <c r="Y11" s="328">
        <f>W11*X11</f>
        <v>0</v>
      </c>
      <c r="Z11" s="18"/>
      <c r="AA11" s="336">
        <v>0</v>
      </c>
      <c r="AB11" s="337">
        <f>Y11*AA11</f>
        <v>0</v>
      </c>
      <c r="AC11" s="338">
        <v>0</v>
      </c>
      <c r="AD11" s="339">
        <f>Y11*AC11</f>
        <v>0</v>
      </c>
      <c r="AE11" s="340">
        <f>AB11-AD11</f>
        <v>0</v>
      </c>
    </row>
    <row r="12" spans="1:33" ht="45" x14ac:dyDescent="0.25">
      <c r="A12" s="29"/>
      <c r="B12" s="346" t="s">
        <v>52</v>
      </c>
      <c r="C12" s="321" t="s">
        <v>372</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288">
        <v>46.04</v>
      </c>
      <c r="X12" s="287">
        <v>8.6880000000000006</v>
      </c>
      <c r="Y12" s="328">
        <f t="shared" ref="Y12:Y31" si="0">W12*X12</f>
        <v>399.99552</v>
      </c>
      <c r="Z12" s="18"/>
      <c r="AA12" s="336">
        <v>0</v>
      </c>
      <c r="AB12" s="337">
        <f t="shared" ref="AB12:AB33" si="1">Y12*AA12</f>
        <v>0</v>
      </c>
      <c r="AC12" s="338">
        <v>0</v>
      </c>
      <c r="AD12" s="339">
        <f t="shared" ref="AD12:AD32" si="2">Y12*AC12</f>
        <v>0</v>
      </c>
      <c r="AE12" s="340"/>
    </row>
    <row r="13" spans="1:33" x14ac:dyDescent="0.25">
      <c r="A13" s="15"/>
      <c r="B13" s="346" t="s">
        <v>52</v>
      </c>
      <c r="C13" s="321" t="s">
        <v>308</v>
      </c>
      <c r="D13" s="322" t="s">
        <v>378</v>
      </c>
      <c r="E13" s="323"/>
      <c r="F13" s="350"/>
      <c r="G13" s="350"/>
      <c r="H13" s="325"/>
      <c r="I13" s="350"/>
      <c r="J13" s="326"/>
      <c r="K13" s="324"/>
      <c r="L13" s="288"/>
      <c r="M13" s="326"/>
      <c r="N13" s="119"/>
      <c r="O13" s="327"/>
      <c r="P13" s="347"/>
      <c r="Q13" s="348"/>
      <c r="R13" s="348"/>
      <c r="S13" s="348"/>
      <c r="T13" s="348"/>
      <c r="U13" s="111"/>
      <c r="V13" s="324"/>
      <c r="W13" s="288"/>
      <c r="X13" s="348"/>
      <c r="Y13" s="328">
        <f t="shared" si="0"/>
        <v>0</v>
      </c>
      <c r="Z13" s="18"/>
      <c r="AA13" s="336">
        <v>0</v>
      </c>
      <c r="AB13" s="337">
        <f t="shared" si="1"/>
        <v>0</v>
      </c>
      <c r="AC13" s="338">
        <v>0</v>
      </c>
      <c r="AD13" s="339">
        <f t="shared" si="2"/>
        <v>0</v>
      </c>
      <c r="AE13" s="340">
        <f t="shared" ref="AE13:AE33" si="3">AB13-AD13</f>
        <v>0</v>
      </c>
    </row>
    <row r="14" spans="1:33" ht="30" x14ac:dyDescent="0.25">
      <c r="A14" s="15"/>
      <c r="B14" s="346" t="s">
        <v>52</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288">
        <v>1</v>
      </c>
      <c r="X14" s="287">
        <v>222.29999999999998</v>
      </c>
      <c r="Y14" s="328">
        <f t="shared" si="0"/>
        <v>222.29999999999998</v>
      </c>
      <c r="Z14" s="18"/>
      <c r="AA14" s="336">
        <v>1</v>
      </c>
      <c r="AB14" s="337">
        <f t="shared" si="1"/>
        <v>222.29999999999998</v>
      </c>
      <c r="AC14" s="338">
        <v>1</v>
      </c>
      <c r="AD14" s="339">
        <f t="shared" si="2"/>
        <v>222.29999999999998</v>
      </c>
      <c r="AE14" s="340">
        <f t="shared" si="3"/>
        <v>0</v>
      </c>
    </row>
    <row r="15" spans="1:33" x14ac:dyDescent="0.25">
      <c r="A15" s="15"/>
      <c r="B15" s="346" t="s">
        <v>52</v>
      </c>
      <c r="C15" s="321" t="s">
        <v>285</v>
      </c>
      <c r="D15" s="322" t="s">
        <v>378</v>
      </c>
      <c r="E15" s="323"/>
      <c r="F15" s="350"/>
      <c r="G15" s="350"/>
      <c r="H15" s="325"/>
      <c r="I15" s="350"/>
      <c r="J15" s="326"/>
      <c r="K15" s="324"/>
      <c r="L15" s="288"/>
      <c r="M15" s="326"/>
      <c r="N15" s="119"/>
      <c r="O15" s="327"/>
      <c r="P15" s="347"/>
      <c r="Q15" s="348"/>
      <c r="R15" s="348"/>
      <c r="S15" s="348"/>
      <c r="T15" s="348"/>
      <c r="U15" s="111"/>
      <c r="V15" s="324"/>
      <c r="W15" s="288"/>
      <c r="X15" s="348"/>
      <c r="Y15" s="328"/>
      <c r="Z15" s="18"/>
      <c r="AA15" s="336">
        <v>0</v>
      </c>
      <c r="AB15" s="337">
        <f t="shared" si="1"/>
        <v>0</v>
      </c>
      <c r="AC15" s="338">
        <v>0</v>
      </c>
      <c r="AD15" s="339">
        <f t="shared" si="2"/>
        <v>0</v>
      </c>
      <c r="AE15" s="340">
        <f t="shared" si="3"/>
        <v>0</v>
      </c>
    </row>
    <row r="16" spans="1:33" x14ac:dyDescent="0.25">
      <c r="A16" s="15"/>
      <c r="B16" s="601" t="s">
        <v>52</v>
      </c>
      <c r="C16" s="602" t="s">
        <v>189</v>
      </c>
      <c r="D16" s="603" t="s">
        <v>378</v>
      </c>
      <c r="E16" s="604"/>
      <c r="F16" s="605"/>
      <c r="G16" s="605"/>
      <c r="H16" s="606"/>
      <c r="I16" s="605"/>
      <c r="J16" s="607"/>
      <c r="K16" s="608"/>
      <c r="L16" s="609"/>
      <c r="M16" s="607"/>
      <c r="N16" s="609"/>
      <c r="O16" s="635"/>
      <c r="P16" s="607"/>
      <c r="Q16" s="610"/>
      <c r="R16" s="610"/>
      <c r="S16" s="610"/>
      <c r="T16" s="610"/>
      <c r="U16" s="611"/>
      <c r="V16" s="608"/>
      <c r="W16" s="609"/>
      <c r="X16" s="610"/>
      <c r="Y16" s="612"/>
      <c r="Z16" s="613"/>
      <c r="AA16" s="336">
        <v>0</v>
      </c>
      <c r="AB16" s="337">
        <f t="shared" si="1"/>
        <v>0</v>
      </c>
      <c r="AC16" s="336">
        <v>0</v>
      </c>
      <c r="AD16" s="337">
        <f t="shared" si="2"/>
        <v>0</v>
      </c>
      <c r="AE16" s="614">
        <f t="shared" si="3"/>
        <v>0</v>
      </c>
      <c r="AF16" s="616"/>
      <c r="AG16" s="616">
        <f>AG34+AG35+AG36+AG37+AG38</f>
        <v>23084.04</v>
      </c>
    </row>
    <row r="17" spans="1:32" ht="30" x14ac:dyDescent="0.25">
      <c r="A17" s="15"/>
      <c r="B17" s="346" t="s">
        <v>52</v>
      </c>
      <c r="C17" s="351" t="s">
        <v>189</v>
      </c>
      <c r="D17" s="322" t="s">
        <v>25</v>
      </c>
      <c r="E17" s="323" t="s">
        <v>223</v>
      </c>
      <c r="F17" s="350"/>
      <c r="G17" s="350"/>
      <c r="H17" s="325">
        <v>6.1870000000000296</v>
      </c>
      <c r="I17" s="350"/>
      <c r="J17" s="326" t="s">
        <v>224</v>
      </c>
      <c r="K17" s="324" t="s">
        <v>79</v>
      </c>
      <c r="L17" s="288">
        <v>20</v>
      </c>
      <c r="M17" s="349">
        <v>8.58</v>
      </c>
      <c r="N17" s="288">
        <v>171.6</v>
      </c>
      <c r="O17" s="327"/>
      <c r="P17" s="328" t="e">
        <v>#VALUE!</v>
      </c>
      <c r="Q17" s="329" t="e">
        <f>IF(J17="PROV SUM",N17,L17*P17)</f>
        <v>#VALUE!</v>
      </c>
      <c r="R17" s="287">
        <v>0</v>
      </c>
      <c r="S17" s="287">
        <v>7.2930000000000001</v>
      </c>
      <c r="T17" s="329">
        <f>IF(J17="SC024",N17,IF(ISERROR(S17),"",IF(J17="PROV SUM",N17,L17*S17)))</f>
        <v>145.86000000000001</v>
      </c>
      <c r="U17" s="111"/>
      <c r="V17" s="324" t="s">
        <v>79</v>
      </c>
      <c r="W17" s="288">
        <v>20</v>
      </c>
      <c r="X17" s="287">
        <v>7.2930000000000001</v>
      </c>
      <c r="Y17" s="328">
        <f t="shared" si="0"/>
        <v>145.86000000000001</v>
      </c>
      <c r="Z17" s="18"/>
      <c r="AA17" s="336">
        <v>1</v>
      </c>
      <c r="AB17" s="337">
        <f t="shared" si="1"/>
        <v>145.86000000000001</v>
      </c>
      <c r="AC17" s="338">
        <v>1</v>
      </c>
      <c r="AD17" s="339">
        <f t="shared" si="2"/>
        <v>145.86000000000001</v>
      </c>
      <c r="AE17" s="340">
        <f t="shared" si="3"/>
        <v>0</v>
      </c>
    </row>
    <row r="18" spans="1:32" ht="45" x14ac:dyDescent="0.25">
      <c r="A18" s="15"/>
      <c r="B18" s="346" t="s">
        <v>52</v>
      </c>
      <c r="C18" s="351" t="s">
        <v>189</v>
      </c>
      <c r="D18" s="322" t="s">
        <v>25</v>
      </c>
      <c r="E18" s="323" t="s">
        <v>407</v>
      </c>
      <c r="F18" s="350"/>
      <c r="G18" s="350"/>
      <c r="H18" s="325">
        <v>6.2150000000000398</v>
      </c>
      <c r="I18" s="350"/>
      <c r="J18" s="326" t="s">
        <v>239</v>
      </c>
      <c r="K18" s="324" t="s">
        <v>79</v>
      </c>
      <c r="L18" s="288">
        <v>160</v>
      </c>
      <c r="M18" s="349">
        <v>16.079999999999998</v>
      </c>
      <c r="N18" s="288">
        <v>2572.8000000000002</v>
      </c>
      <c r="O18" s="327"/>
      <c r="P18" s="328" t="e">
        <v>#VALUE!</v>
      </c>
      <c r="Q18" s="329" t="e">
        <f>IF(J18="PROV SUM",N18,L18*P18)</f>
        <v>#VALUE!</v>
      </c>
      <c r="R18" s="287">
        <v>0</v>
      </c>
      <c r="S18" s="287">
        <v>13.667999999999997</v>
      </c>
      <c r="T18" s="329">
        <f>IF(J18="SC024",N18,IF(ISERROR(S18),"",IF(J18="PROV SUM",N18,L18*S18)))</f>
        <v>2186.8799999999997</v>
      </c>
      <c r="U18" s="111"/>
      <c r="V18" s="324" t="s">
        <v>79</v>
      </c>
      <c r="W18" s="288">
        <v>160</v>
      </c>
      <c r="X18" s="287">
        <v>13.667999999999997</v>
      </c>
      <c r="Y18" s="328">
        <f t="shared" si="0"/>
        <v>2186.8799999999997</v>
      </c>
      <c r="Z18" s="18"/>
      <c r="AA18" s="336">
        <v>1</v>
      </c>
      <c r="AB18" s="337">
        <f t="shared" si="1"/>
        <v>2186.8799999999997</v>
      </c>
      <c r="AC18" s="338">
        <v>1</v>
      </c>
      <c r="AD18" s="339">
        <f t="shared" si="2"/>
        <v>2186.8799999999997</v>
      </c>
      <c r="AE18" s="340">
        <f t="shared" si="3"/>
        <v>0</v>
      </c>
    </row>
    <row r="19" spans="1:32" x14ac:dyDescent="0.25">
      <c r="A19" s="15"/>
      <c r="B19" s="346" t="s">
        <v>52</v>
      </c>
      <c r="C19" s="351" t="s">
        <v>189</v>
      </c>
      <c r="D19" s="322" t="s">
        <v>25</v>
      </c>
      <c r="E19" s="323" t="s">
        <v>408</v>
      </c>
      <c r="F19" s="350"/>
      <c r="G19" s="350"/>
      <c r="H19" s="325">
        <v>6.399</v>
      </c>
      <c r="I19" s="350"/>
      <c r="J19" s="326" t="s">
        <v>379</v>
      </c>
      <c r="K19" s="324" t="s">
        <v>380</v>
      </c>
      <c r="L19" s="288">
        <v>1</v>
      </c>
      <c r="M19" s="349">
        <v>1000</v>
      </c>
      <c r="N19" s="288">
        <v>1000</v>
      </c>
      <c r="O19" s="327"/>
      <c r="P19" s="328" t="e">
        <v>#VALUE!</v>
      </c>
      <c r="Q19" s="329">
        <f>IF(J19="PROV SUM",N19,L19*P19)</f>
        <v>1000</v>
      </c>
      <c r="R19" s="287" t="s">
        <v>381</v>
      </c>
      <c r="S19" s="287" t="s">
        <v>381</v>
      </c>
      <c r="T19" s="329">
        <f>IF(J19="SC024",N19,IF(ISERROR(S19),"",IF(J19="PROV SUM",N19,L19*S19)))</f>
        <v>1000</v>
      </c>
      <c r="U19" s="111"/>
      <c r="V19" s="324" t="s">
        <v>380</v>
      </c>
      <c r="W19" s="288">
        <v>1</v>
      </c>
      <c r="X19" s="287" t="s">
        <v>381</v>
      </c>
      <c r="Y19" s="328">
        <v>1000</v>
      </c>
      <c r="Z19" s="18"/>
      <c r="AA19" s="336">
        <v>0</v>
      </c>
      <c r="AB19" s="337">
        <f t="shared" si="1"/>
        <v>0</v>
      </c>
      <c r="AC19" s="338">
        <v>0</v>
      </c>
      <c r="AD19" s="339">
        <f t="shared" si="2"/>
        <v>0</v>
      </c>
      <c r="AE19" s="340">
        <f t="shared" si="3"/>
        <v>0</v>
      </c>
    </row>
    <row r="20" spans="1:32" x14ac:dyDescent="0.25">
      <c r="A20" s="15"/>
      <c r="B20" s="346" t="s">
        <v>52</v>
      </c>
      <c r="C20" s="351" t="s">
        <v>72</v>
      </c>
      <c r="D20" s="322" t="s">
        <v>378</v>
      </c>
      <c r="E20" s="323"/>
      <c r="F20" s="350"/>
      <c r="G20" s="350"/>
      <c r="H20" s="325"/>
      <c r="I20" s="350"/>
      <c r="J20" s="326"/>
      <c r="K20" s="324"/>
      <c r="L20" s="288"/>
      <c r="M20" s="326"/>
      <c r="N20" s="288"/>
      <c r="O20" s="352"/>
      <c r="P20" s="326"/>
      <c r="Q20" s="286"/>
      <c r="R20" s="286"/>
      <c r="S20" s="286"/>
      <c r="T20" s="286"/>
      <c r="U20" s="111"/>
      <c r="V20" s="324"/>
      <c r="W20" s="288"/>
      <c r="X20" s="286"/>
      <c r="Y20" s="328"/>
      <c r="Z20" s="18"/>
      <c r="AA20" s="336">
        <v>0</v>
      </c>
      <c r="AB20" s="337">
        <f t="shared" si="1"/>
        <v>0</v>
      </c>
      <c r="AC20" s="338">
        <v>0</v>
      </c>
      <c r="AD20" s="339">
        <f t="shared" si="2"/>
        <v>0</v>
      </c>
      <c r="AE20" s="340">
        <f t="shared" si="3"/>
        <v>0</v>
      </c>
    </row>
    <row r="21" spans="1:32" x14ac:dyDescent="0.25">
      <c r="A21" s="15"/>
      <c r="B21" s="346" t="s">
        <v>52</v>
      </c>
      <c r="C21" s="351" t="s">
        <v>72</v>
      </c>
      <c r="D21" s="322" t="s">
        <v>25</v>
      </c>
      <c r="E21" s="323" t="s">
        <v>409</v>
      </c>
      <c r="F21" s="350"/>
      <c r="G21" s="350"/>
      <c r="H21" s="325">
        <v>3.4340000000000002</v>
      </c>
      <c r="I21" s="350"/>
      <c r="J21" s="326" t="s">
        <v>379</v>
      </c>
      <c r="K21" s="324" t="s">
        <v>28</v>
      </c>
      <c r="L21" s="288">
        <v>1</v>
      </c>
      <c r="M21" s="349">
        <v>41600</v>
      </c>
      <c r="N21" s="288">
        <v>41600</v>
      </c>
      <c r="O21" s="352"/>
      <c r="P21" s="328" t="e">
        <v>#VALUE!</v>
      </c>
      <c r="Q21" s="329">
        <f>IF(J21="PROV SUM",N21,L21*P21)</f>
        <v>41600</v>
      </c>
      <c r="R21" s="287"/>
      <c r="S21" s="287">
        <v>0</v>
      </c>
      <c r="T21" s="329">
        <f>IF(J21="SC024",N21,IF(ISERROR(S21),"",IF(J21="PROV SUM",N21,L21*S21)))</f>
        <v>41600</v>
      </c>
      <c r="U21" s="111"/>
      <c r="V21" s="324" t="s">
        <v>28</v>
      </c>
      <c r="W21" s="288">
        <v>1</v>
      </c>
      <c r="X21" s="287">
        <v>0</v>
      </c>
      <c r="Y21" s="328">
        <v>41600</v>
      </c>
      <c r="Z21" s="18"/>
      <c r="AA21" s="336">
        <v>0</v>
      </c>
      <c r="AB21" s="337">
        <f t="shared" si="1"/>
        <v>0</v>
      </c>
      <c r="AC21" s="338">
        <v>0</v>
      </c>
      <c r="AD21" s="339">
        <f t="shared" si="2"/>
        <v>0</v>
      </c>
      <c r="AE21" s="340">
        <f t="shared" si="3"/>
        <v>0</v>
      </c>
    </row>
    <row r="22" spans="1:32" ht="30" x14ac:dyDescent="0.25">
      <c r="A22" s="15"/>
      <c r="B22" s="346" t="s">
        <v>52</v>
      </c>
      <c r="C22" s="351" t="s">
        <v>72</v>
      </c>
      <c r="D22" s="322" t="s">
        <v>25</v>
      </c>
      <c r="E22" s="323" t="s">
        <v>410</v>
      </c>
      <c r="F22" s="350"/>
      <c r="G22" s="350"/>
      <c r="H22" s="325">
        <v>3.4350000000000001</v>
      </c>
      <c r="I22" s="350"/>
      <c r="J22" s="326" t="s">
        <v>379</v>
      </c>
      <c r="K22" s="324" t="s">
        <v>28</v>
      </c>
      <c r="L22" s="288">
        <v>1</v>
      </c>
      <c r="M22" s="349">
        <v>25600</v>
      </c>
      <c r="N22" s="288">
        <v>25600</v>
      </c>
      <c r="O22" s="352"/>
      <c r="P22" s="328" t="e">
        <v>#VALUE!</v>
      </c>
      <c r="Q22" s="329">
        <f>IF(J22="PROV SUM",N22,L22*P22)</f>
        <v>25600</v>
      </c>
      <c r="R22" s="287" t="s">
        <v>381</v>
      </c>
      <c r="S22" s="287" t="s">
        <v>381</v>
      </c>
      <c r="T22" s="329">
        <f>IF(J22="SC024",N22,IF(ISERROR(S22),"",IF(J22="PROV SUM",N22,L22*S22)))</f>
        <v>25600</v>
      </c>
      <c r="U22" s="111"/>
      <c r="V22" s="324" t="s">
        <v>28</v>
      </c>
      <c r="W22" s="288">
        <v>1</v>
      </c>
      <c r="X22" s="287" t="s">
        <v>381</v>
      </c>
      <c r="Y22" s="328">
        <v>25600</v>
      </c>
      <c r="Z22" s="18"/>
      <c r="AA22" s="336">
        <v>0</v>
      </c>
      <c r="AB22" s="337">
        <f t="shared" si="1"/>
        <v>0</v>
      </c>
      <c r="AC22" s="338">
        <v>0</v>
      </c>
      <c r="AD22" s="339">
        <f t="shared" si="2"/>
        <v>0</v>
      </c>
      <c r="AE22" s="340">
        <f t="shared" si="3"/>
        <v>0</v>
      </c>
    </row>
    <row r="23" spans="1:32" x14ac:dyDescent="0.25">
      <c r="A23" s="15"/>
      <c r="B23" s="346" t="s">
        <v>52</v>
      </c>
      <c r="C23" s="351" t="s">
        <v>164</v>
      </c>
      <c r="D23" s="322" t="s">
        <v>378</v>
      </c>
      <c r="E23" s="323"/>
      <c r="F23" s="350"/>
      <c r="G23" s="350"/>
      <c r="H23" s="325"/>
      <c r="I23" s="350"/>
      <c r="J23" s="326"/>
      <c r="K23" s="324"/>
      <c r="L23" s="288"/>
      <c r="M23" s="326"/>
      <c r="N23" s="288"/>
      <c r="O23" s="352"/>
      <c r="P23" s="326"/>
      <c r="Q23" s="286"/>
      <c r="R23" s="286"/>
      <c r="S23" s="286"/>
      <c r="T23" s="286"/>
      <c r="U23" s="111"/>
      <c r="V23" s="324"/>
      <c r="W23" s="288"/>
      <c r="X23" s="286"/>
      <c r="Y23" s="328"/>
      <c r="Z23" s="18"/>
      <c r="AA23" s="336">
        <v>0</v>
      </c>
      <c r="AB23" s="337">
        <f t="shared" si="1"/>
        <v>0</v>
      </c>
      <c r="AC23" s="338">
        <v>0</v>
      </c>
      <c r="AD23" s="339">
        <f t="shared" si="2"/>
        <v>0</v>
      </c>
      <c r="AE23" s="340">
        <f t="shared" si="3"/>
        <v>0</v>
      </c>
    </row>
    <row r="24" spans="1:32" x14ac:dyDescent="0.25">
      <c r="A24" s="15"/>
      <c r="B24" s="346" t="s">
        <v>52</v>
      </c>
      <c r="C24" s="351"/>
      <c r="D24" s="322"/>
      <c r="E24" s="323"/>
      <c r="F24" s="350"/>
      <c r="G24" s="350"/>
      <c r="H24" s="325"/>
      <c r="I24" s="350"/>
      <c r="J24" s="326"/>
      <c r="K24" s="324"/>
      <c r="L24" s="288"/>
      <c r="M24" s="349"/>
      <c r="N24" s="288"/>
      <c r="O24" s="352"/>
      <c r="P24" s="326"/>
      <c r="Q24" s="286"/>
      <c r="R24" s="286"/>
      <c r="S24" s="286"/>
      <c r="T24" s="286"/>
      <c r="U24" s="111"/>
      <c r="V24" s="324"/>
      <c r="W24" s="288"/>
      <c r="X24" s="286"/>
      <c r="Y24" s="328"/>
      <c r="Z24" s="18"/>
      <c r="AA24" s="336">
        <v>0</v>
      </c>
      <c r="AB24" s="337">
        <f t="shared" si="1"/>
        <v>0</v>
      </c>
      <c r="AC24" s="338">
        <v>0</v>
      </c>
      <c r="AD24" s="339">
        <f t="shared" si="2"/>
        <v>0</v>
      </c>
      <c r="AE24" s="340">
        <f t="shared" si="3"/>
        <v>0</v>
      </c>
    </row>
    <row r="25" spans="1:32" x14ac:dyDescent="0.25">
      <c r="A25" s="15"/>
      <c r="B25" s="346" t="s">
        <v>52</v>
      </c>
      <c r="C25" s="351" t="s">
        <v>24</v>
      </c>
      <c r="D25" s="322" t="s">
        <v>378</v>
      </c>
      <c r="E25" s="323"/>
      <c r="F25" s="350"/>
      <c r="G25" s="350"/>
      <c r="H25" s="325"/>
      <c r="I25" s="350"/>
      <c r="J25" s="326"/>
      <c r="K25" s="324"/>
      <c r="L25" s="288"/>
      <c r="M25" s="326"/>
      <c r="N25" s="288"/>
      <c r="O25" s="352"/>
      <c r="P25" s="326"/>
      <c r="Q25" s="286"/>
      <c r="R25" s="286"/>
      <c r="S25" s="286"/>
      <c r="T25" s="286"/>
      <c r="U25" s="111"/>
      <c r="V25" s="324"/>
      <c r="W25" s="288"/>
      <c r="X25" s="286"/>
      <c r="Y25" s="328"/>
      <c r="Z25" s="18"/>
      <c r="AA25" s="336">
        <v>0</v>
      </c>
      <c r="AB25" s="337">
        <f t="shared" si="1"/>
        <v>0</v>
      </c>
      <c r="AC25" s="338">
        <v>0</v>
      </c>
      <c r="AD25" s="339">
        <f t="shared" si="2"/>
        <v>0</v>
      </c>
      <c r="AE25" s="340">
        <f t="shared" si="3"/>
        <v>0</v>
      </c>
    </row>
    <row r="26" spans="1:32" ht="120" x14ac:dyDescent="0.25">
      <c r="A26" s="21"/>
      <c r="B26" s="346" t="s">
        <v>52</v>
      </c>
      <c r="C26" s="321" t="s">
        <v>24</v>
      </c>
      <c r="D26" s="322" t="s">
        <v>25</v>
      </c>
      <c r="E26" s="323" t="s">
        <v>26</v>
      </c>
      <c r="F26" s="324"/>
      <c r="G26" s="324"/>
      <c r="H26" s="325">
        <v>2.1</v>
      </c>
      <c r="I26" s="324"/>
      <c r="J26" s="326" t="s">
        <v>27</v>
      </c>
      <c r="K26" s="324" t="s">
        <v>28</v>
      </c>
      <c r="L26" s="288">
        <v>40</v>
      </c>
      <c r="M26" s="118">
        <v>12.92</v>
      </c>
      <c r="N26" s="119">
        <v>516.79999999999995</v>
      </c>
      <c r="O26" s="327"/>
      <c r="P26" s="328" t="e">
        <v>#VALUE!</v>
      </c>
      <c r="Q26" s="329" t="e">
        <f t="shared" ref="Q26:Q33" si="4">IF(J26="PROV SUM",N26,L26*P26)</f>
        <v>#VALUE!</v>
      </c>
      <c r="R26" s="287">
        <v>0</v>
      </c>
      <c r="S26" s="287">
        <v>16.4084</v>
      </c>
      <c r="T26" s="329">
        <f t="shared" ref="T26:T32" si="5">IF(J26="SC024",N26,IF(ISERROR(S26),"",IF(J26="PROV SUM",N26,L26*S26)))</f>
        <v>656.33600000000001</v>
      </c>
      <c r="U26" s="111"/>
      <c r="V26" s="324" t="s">
        <v>28</v>
      </c>
      <c r="W26" s="288">
        <v>700</v>
      </c>
      <c r="X26" s="287">
        <v>16.4084</v>
      </c>
      <c r="Y26" s="328">
        <f t="shared" si="0"/>
        <v>11485.880000000001</v>
      </c>
      <c r="Z26" s="18"/>
      <c r="AA26" s="336">
        <v>1</v>
      </c>
      <c r="AB26" s="337">
        <f t="shared" si="1"/>
        <v>11485.880000000001</v>
      </c>
      <c r="AC26" s="338">
        <v>0.75</v>
      </c>
      <c r="AD26" s="339">
        <f t="shared" si="2"/>
        <v>8614.41</v>
      </c>
      <c r="AE26" s="340">
        <f t="shared" si="3"/>
        <v>2871.4700000000012</v>
      </c>
      <c r="AF26" s="142" t="s">
        <v>770</v>
      </c>
    </row>
    <row r="27" spans="1:32" ht="30" x14ac:dyDescent="0.25">
      <c r="A27" s="21"/>
      <c r="B27" s="346" t="s">
        <v>52</v>
      </c>
      <c r="C27" s="321" t="s">
        <v>24</v>
      </c>
      <c r="D27" s="322" t="s">
        <v>25</v>
      </c>
      <c r="E27" s="323" t="s">
        <v>29</v>
      </c>
      <c r="F27" s="324"/>
      <c r="G27" s="324"/>
      <c r="H27" s="325">
        <v>2.5</v>
      </c>
      <c r="I27" s="324"/>
      <c r="J27" s="326" t="s">
        <v>30</v>
      </c>
      <c r="K27" s="324" t="s">
        <v>31</v>
      </c>
      <c r="L27" s="288">
        <v>1</v>
      </c>
      <c r="M27" s="118">
        <v>420</v>
      </c>
      <c r="N27" s="119">
        <v>420</v>
      </c>
      <c r="O27" s="327"/>
      <c r="P27" s="328" t="e">
        <v>#VALUE!</v>
      </c>
      <c r="Q27" s="329" t="e">
        <f t="shared" si="4"/>
        <v>#VALUE!</v>
      </c>
      <c r="R27" s="287">
        <v>0</v>
      </c>
      <c r="S27" s="287">
        <v>533.4</v>
      </c>
      <c r="T27" s="329">
        <f t="shared" si="5"/>
        <v>533.4</v>
      </c>
      <c r="U27" s="111"/>
      <c r="V27" s="324" t="s">
        <v>31</v>
      </c>
      <c r="W27" s="288">
        <v>3</v>
      </c>
      <c r="X27" s="287">
        <v>533.4</v>
      </c>
      <c r="Y27" s="328">
        <f t="shared" si="0"/>
        <v>1600.1999999999998</v>
      </c>
      <c r="Z27" s="18"/>
      <c r="AA27" s="336">
        <v>1</v>
      </c>
      <c r="AB27" s="337">
        <f t="shared" si="1"/>
        <v>1600.1999999999998</v>
      </c>
      <c r="AC27" s="338">
        <v>0.23330000000000001</v>
      </c>
      <c r="AD27" s="339">
        <f t="shared" si="2"/>
        <v>373.32665999999995</v>
      </c>
      <c r="AE27" s="340">
        <f t="shared" si="3"/>
        <v>1226.8733399999999</v>
      </c>
      <c r="AF27" s="142" t="s">
        <v>770</v>
      </c>
    </row>
    <row r="28" spans="1:32" s="177" customFormat="1" x14ac:dyDescent="0.25">
      <c r="A28" s="175"/>
      <c r="B28" s="353" t="s">
        <v>52</v>
      </c>
      <c r="C28" s="354" t="s">
        <v>24</v>
      </c>
      <c r="D28" s="355" t="s">
        <v>25</v>
      </c>
      <c r="E28" s="356" t="s">
        <v>46</v>
      </c>
      <c r="F28" s="355"/>
      <c r="G28" s="355"/>
      <c r="H28" s="357">
        <v>2.1800000000000002</v>
      </c>
      <c r="I28" s="355"/>
      <c r="J28" s="358" t="s">
        <v>47</v>
      </c>
      <c r="K28" s="355" t="s">
        <v>48</v>
      </c>
      <c r="L28" s="359">
        <v>1</v>
      </c>
      <c r="M28" s="360">
        <v>45</v>
      </c>
      <c r="N28" s="361">
        <v>45</v>
      </c>
      <c r="O28" s="362"/>
      <c r="P28" s="363" t="e">
        <v>#VALUE!</v>
      </c>
      <c r="Q28" s="364" t="e">
        <f t="shared" si="4"/>
        <v>#VALUE!</v>
      </c>
      <c r="R28" s="365">
        <v>0</v>
      </c>
      <c r="S28" s="365">
        <v>57.15</v>
      </c>
      <c r="T28" s="364">
        <f t="shared" si="5"/>
        <v>57.15</v>
      </c>
      <c r="U28" s="366"/>
      <c r="V28" s="355" t="s">
        <v>48</v>
      </c>
      <c r="W28" s="359">
        <v>0</v>
      </c>
      <c r="X28" s="365">
        <v>57.15</v>
      </c>
      <c r="Y28" s="363">
        <f t="shared" si="0"/>
        <v>0</v>
      </c>
      <c r="Z28" s="176"/>
      <c r="AA28" s="341">
        <v>0</v>
      </c>
      <c r="AB28" s="342">
        <f t="shared" si="1"/>
        <v>0</v>
      </c>
      <c r="AC28" s="343">
        <v>0</v>
      </c>
      <c r="AD28" s="344">
        <f t="shared" si="2"/>
        <v>0</v>
      </c>
      <c r="AE28" s="345">
        <f t="shared" si="3"/>
        <v>0</v>
      </c>
    </row>
    <row r="29" spans="1:32" s="177" customFormat="1" x14ac:dyDescent="0.25">
      <c r="A29" s="175"/>
      <c r="B29" s="353" t="s">
        <v>52</v>
      </c>
      <c r="C29" s="354" t="s">
        <v>24</v>
      </c>
      <c r="D29" s="355" t="s">
        <v>25</v>
      </c>
      <c r="E29" s="356" t="s">
        <v>53</v>
      </c>
      <c r="F29" s="355"/>
      <c r="G29" s="355"/>
      <c r="H29" s="357">
        <v>2.21</v>
      </c>
      <c r="I29" s="355"/>
      <c r="J29" s="358" t="s">
        <v>54</v>
      </c>
      <c r="K29" s="355" t="s">
        <v>48</v>
      </c>
      <c r="L29" s="359">
        <v>150</v>
      </c>
      <c r="M29" s="360">
        <v>16.25</v>
      </c>
      <c r="N29" s="361">
        <v>2437.5</v>
      </c>
      <c r="O29" s="362"/>
      <c r="P29" s="363" t="e">
        <v>#VALUE!</v>
      </c>
      <c r="Q29" s="364" t="e">
        <f t="shared" si="4"/>
        <v>#VALUE!</v>
      </c>
      <c r="R29" s="365">
        <v>0</v>
      </c>
      <c r="S29" s="365">
        <v>20.637499999999999</v>
      </c>
      <c r="T29" s="364">
        <f t="shared" si="5"/>
        <v>3095.625</v>
      </c>
      <c r="U29" s="366"/>
      <c r="V29" s="355" t="s">
        <v>48</v>
      </c>
      <c r="W29" s="359">
        <v>0</v>
      </c>
      <c r="X29" s="365">
        <v>20.637499999999999</v>
      </c>
      <c r="Y29" s="363">
        <f t="shared" si="0"/>
        <v>0</v>
      </c>
      <c r="Z29" s="176"/>
      <c r="AA29" s="341">
        <v>0</v>
      </c>
      <c r="AB29" s="342">
        <f t="shared" si="1"/>
        <v>0</v>
      </c>
      <c r="AC29" s="343">
        <v>0</v>
      </c>
      <c r="AD29" s="344">
        <f t="shared" si="2"/>
        <v>0</v>
      </c>
      <c r="AE29" s="345">
        <f t="shared" si="3"/>
        <v>0</v>
      </c>
    </row>
    <row r="30" spans="1:32" s="177" customFormat="1" x14ac:dyDescent="0.25">
      <c r="A30" s="175"/>
      <c r="B30" s="353" t="s">
        <v>52</v>
      </c>
      <c r="C30" s="354" t="s">
        <v>24</v>
      </c>
      <c r="D30" s="355" t="s">
        <v>25</v>
      </c>
      <c r="E30" s="356" t="s">
        <v>58</v>
      </c>
      <c r="F30" s="355"/>
      <c r="G30" s="355"/>
      <c r="H30" s="357">
        <v>2.25</v>
      </c>
      <c r="I30" s="355"/>
      <c r="J30" s="358" t="s">
        <v>59</v>
      </c>
      <c r="K30" s="355" t="s">
        <v>60</v>
      </c>
      <c r="L30" s="359">
        <v>1</v>
      </c>
      <c r="M30" s="360">
        <v>185.64</v>
      </c>
      <c r="N30" s="361">
        <v>185.64</v>
      </c>
      <c r="O30" s="362"/>
      <c r="P30" s="363" t="e">
        <v>#VALUE!</v>
      </c>
      <c r="Q30" s="364" t="e">
        <f t="shared" si="4"/>
        <v>#VALUE!</v>
      </c>
      <c r="R30" s="365">
        <v>0</v>
      </c>
      <c r="S30" s="365">
        <v>235.7628</v>
      </c>
      <c r="T30" s="364">
        <f t="shared" si="5"/>
        <v>235.7628</v>
      </c>
      <c r="U30" s="366"/>
      <c r="V30" s="355" t="s">
        <v>60</v>
      </c>
      <c r="W30" s="359">
        <v>0</v>
      </c>
      <c r="X30" s="365">
        <v>235.7628</v>
      </c>
      <c r="Y30" s="363">
        <f t="shared" si="0"/>
        <v>0</v>
      </c>
      <c r="Z30" s="176"/>
      <c r="AA30" s="341">
        <v>0</v>
      </c>
      <c r="AB30" s="342">
        <f t="shared" si="1"/>
        <v>0</v>
      </c>
      <c r="AC30" s="343">
        <v>0</v>
      </c>
      <c r="AD30" s="344">
        <f t="shared" si="2"/>
        <v>0</v>
      </c>
      <c r="AE30" s="345">
        <f t="shared" si="3"/>
        <v>0</v>
      </c>
    </row>
    <row r="31" spans="1:32" s="177" customFormat="1" x14ac:dyDescent="0.25">
      <c r="A31" s="175"/>
      <c r="B31" s="353" t="s">
        <v>52</v>
      </c>
      <c r="C31" s="354" t="s">
        <v>24</v>
      </c>
      <c r="D31" s="355" t="s">
        <v>25</v>
      </c>
      <c r="E31" s="356" t="s">
        <v>69</v>
      </c>
      <c r="F31" s="355"/>
      <c r="G31" s="355"/>
      <c r="H31" s="357">
        <v>2.2999999999999998</v>
      </c>
      <c r="I31" s="355"/>
      <c r="J31" s="358" t="s">
        <v>70</v>
      </c>
      <c r="K31" s="355"/>
      <c r="L31" s="359">
        <v>10</v>
      </c>
      <c r="M31" s="360">
        <v>695</v>
      </c>
      <c r="N31" s="361">
        <v>6950</v>
      </c>
      <c r="O31" s="362"/>
      <c r="P31" s="363" t="e">
        <v>#VALUE!</v>
      </c>
      <c r="Q31" s="364" t="e">
        <f t="shared" si="4"/>
        <v>#VALUE!</v>
      </c>
      <c r="R31" s="365">
        <v>0</v>
      </c>
      <c r="S31" s="365">
        <v>882.65</v>
      </c>
      <c r="T31" s="364">
        <f t="shared" si="5"/>
        <v>8826.5</v>
      </c>
      <c r="U31" s="366"/>
      <c r="V31" s="355"/>
      <c r="W31" s="359">
        <v>0</v>
      </c>
      <c r="X31" s="365">
        <v>882.65</v>
      </c>
      <c r="Y31" s="363">
        <f t="shared" si="0"/>
        <v>0</v>
      </c>
      <c r="Z31" s="176"/>
      <c r="AA31" s="341">
        <v>0</v>
      </c>
      <c r="AB31" s="342">
        <f t="shared" si="1"/>
        <v>0</v>
      </c>
      <c r="AC31" s="343">
        <v>0</v>
      </c>
      <c r="AD31" s="344">
        <f t="shared" si="2"/>
        <v>0</v>
      </c>
      <c r="AE31" s="345">
        <f t="shared" si="3"/>
        <v>0</v>
      </c>
    </row>
    <row r="32" spans="1:32" ht="60" x14ac:dyDescent="0.25">
      <c r="A32" s="21"/>
      <c r="B32" s="346" t="str">
        <f>B8</f>
        <v>REPB11024</v>
      </c>
      <c r="C32" s="321" t="s">
        <v>24</v>
      </c>
      <c r="D32" s="322" t="s">
        <v>25</v>
      </c>
      <c r="E32" s="323" t="s">
        <v>382</v>
      </c>
      <c r="F32" s="324"/>
      <c r="G32" s="324"/>
      <c r="H32" s="325"/>
      <c r="I32" s="324"/>
      <c r="J32" s="326" t="s">
        <v>383</v>
      </c>
      <c r="K32" s="324" t="s">
        <v>31</v>
      </c>
      <c r="L32" s="288"/>
      <c r="M32" s="118">
        <v>4.8300000000000003E-2</v>
      </c>
      <c r="N32" s="119">
        <v>0</v>
      </c>
      <c r="O32" s="327"/>
      <c r="P32" s="328" t="e">
        <v>#VALUE!</v>
      </c>
      <c r="Q32" s="329" t="e">
        <f t="shared" si="4"/>
        <v>#VALUE!</v>
      </c>
      <c r="R32" s="287" t="e">
        <v>#N/A</v>
      </c>
      <c r="S32" s="287" t="e">
        <v>#N/A</v>
      </c>
      <c r="T32" s="329">
        <f t="shared" si="5"/>
        <v>0</v>
      </c>
      <c r="U32" s="111"/>
      <c r="V32" s="324" t="s">
        <v>31</v>
      </c>
      <c r="W32" s="288">
        <v>24.9</v>
      </c>
      <c r="X32" s="367">
        <f>SUM(Y26+Y27+Y40+Y39)*0.0483</f>
        <v>649.44566400000008</v>
      </c>
      <c r="Y32" s="328">
        <f>X32*W32</f>
        <v>16171.197033600001</v>
      </c>
      <c r="Z32" s="18"/>
      <c r="AA32" s="336">
        <v>1</v>
      </c>
      <c r="AB32" s="337">
        <f t="shared" si="1"/>
        <v>16171.197033600001</v>
      </c>
      <c r="AC32" s="338">
        <v>0.37980999999999998</v>
      </c>
      <c r="AD32" s="339">
        <f t="shared" si="2"/>
        <v>6141.9823453316158</v>
      </c>
      <c r="AE32" s="340">
        <f t="shared" si="3"/>
        <v>10029.214688268385</v>
      </c>
      <c r="AF32" s="593" t="s">
        <v>771</v>
      </c>
    </row>
    <row r="33" spans="1:33" ht="30" x14ac:dyDescent="0.25">
      <c r="A33" s="21"/>
      <c r="B33" s="346" t="s">
        <v>52</v>
      </c>
      <c r="C33" s="321" t="s">
        <v>24</v>
      </c>
      <c r="D33" s="80" t="s">
        <v>25</v>
      </c>
      <c r="E33" s="323" t="s">
        <v>404</v>
      </c>
      <c r="F33" s="81"/>
      <c r="G33" s="81"/>
      <c r="H33" s="82"/>
      <c r="I33" s="83"/>
      <c r="J33" s="326" t="s">
        <v>405</v>
      </c>
      <c r="K33" s="324" t="s">
        <v>406</v>
      </c>
      <c r="L33" s="288"/>
      <c r="M33" s="118"/>
      <c r="N33" s="119">
        <v>1432</v>
      </c>
      <c r="O33" s="327"/>
      <c r="P33" s="328" t="e">
        <v>#VALUE!</v>
      </c>
      <c r="Q33" s="329" t="e">
        <f t="shared" si="4"/>
        <v>#VALUE!</v>
      </c>
      <c r="R33" s="287" t="e">
        <v>#N/A</v>
      </c>
      <c r="S33" s="287" t="e">
        <v>#N/A</v>
      </c>
      <c r="T33" s="329">
        <f>N33</f>
        <v>1432</v>
      </c>
      <c r="U33" s="111"/>
      <c r="V33" s="324" t="s">
        <v>416</v>
      </c>
      <c r="W33" s="288"/>
      <c r="X33" s="367"/>
      <c r="Y33" s="328"/>
      <c r="Z33" s="18"/>
      <c r="AA33" s="336">
        <v>0</v>
      </c>
      <c r="AB33" s="337">
        <f t="shared" si="1"/>
        <v>0</v>
      </c>
      <c r="AC33" s="338">
        <v>0</v>
      </c>
      <c r="AD33" s="339">
        <f>Y33*AC33</f>
        <v>0</v>
      </c>
      <c r="AE33" s="340">
        <f t="shared" si="3"/>
        <v>0</v>
      </c>
    </row>
    <row r="34" spans="1:33" ht="90" x14ac:dyDescent="0.25">
      <c r="A34" s="21"/>
      <c r="B34" s="346" t="s">
        <v>52</v>
      </c>
      <c r="C34" s="321" t="s">
        <v>189</v>
      </c>
      <c r="D34" s="80" t="s">
        <v>25</v>
      </c>
      <c r="E34" s="323" t="s">
        <v>657</v>
      </c>
      <c r="F34" s="81"/>
      <c r="G34" s="81"/>
      <c r="H34" s="82"/>
      <c r="I34" s="83"/>
      <c r="J34" s="326"/>
      <c r="K34" s="324"/>
      <c r="L34" s="288"/>
      <c r="M34" s="118"/>
      <c r="N34" s="119"/>
      <c r="O34" s="327"/>
      <c r="P34" s="328"/>
      <c r="Q34" s="329"/>
      <c r="R34" s="287"/>
      <c r="S34" s="287"/>
      <c r="T34" s="329"/>
      <c r="U34" s="111"/>
      <c r="V34" s="324" t="s">
        <v>79</v>
      </c>
      <c r="W34" s="288">
        <v>63</v>
      </c>
      <c r="X34" s="367">
        <v>82.920000000000016</v>
      </c>
      <c r="Y34" s="328">
        <f>X34*W34</f>
        <v>5223.9600000000009</v>
      </c>
      <c r="Z34" s="18"/>
      <c r="AA34" s="336">
        <v>1</v>
      </c>
      <c r="AB34" s="337">
        <f>Y34*AA34</f>
        <v>5223.9600000000009</v>
      </c>
      <c r="AC34" s="338">
        <v>1</v>
      </c>
      <c r="AD34" s="339">
        <f>Y34*AC34</f>
        <v>5223.9600000000009</v>
      </c>
      <c r="AE34" s="340">
        <f>AB34-AD34</f>
        <v>0</v>
      </c>
      <c r="AF34" t="s">
        <v>772</v>
      </c>
      <c r="AG34" s="591">
        <v>5223.96</v>
      </c>
    </row>
    <row r="35" spans="1:33" ht="45" x14ac:dyDescent="0.25">
      <c r="A35" s="21"/>
      <c r="B35" s="346" t="s">
        <v>52</v>
      </c>
      <c r="C35" s="321" t="s">
        <v>189</v>
      </c>
      <c r="D35" s="80" t="s">
        <v>25</v>
      </c>
      <c r="E35" s="323" t="s">
        <v>658</v>
      </c>
      <c r="F35" s="81"/>
      <c r="G35" s="81"/>
      <c r="H35" s="82"/>
      <c r="I35" s="83"/>
      <c r="J35" s="326"/>
      <c r="K35" s="324"/>
      <c r="L35" s="288"/>
      <c r="M35" s="118"/>
      <c r="N35" s="119"/>
      <c r="O35" s="327"/>
      <c r="P35" s="328"/>
      <c r="Q35" s="329"/>
      <c r="R35" s="287"/>
      <c r="S35" s="287"/>
      <c r="T35" s="329"/>
      <c r="U35" s="111"/>
      <c r="V35" s="324" t="s">
        <v>104</v>
      </c>
      <c r="W35" s="288">
        <v>141</v>
      </c>
      <c r="X35" s="367">
        <v>32.744</v>
      </c>
      <c r="Y35" s="328">
        <f t="shared" ref="Y35:Y40" si="6">X35*W35</f>
        <v>4616.9039999999995</v>
      </c>
      <c r="Z35" s="18"/>
      <c r="AA35" s="336">
        <v>1</v>
      </c>
      <c r="AB35" s="337">
        <f t="shared" ref="AB35:AB40" si="7">Y35*AA35</f>
        <v>4616.9039999999995</v>
      </c>
      <c r="AC35" s="338">
        <v>1</v>
      </c>
      <c r="AD35" s="339">
        <f t="shared" ref="AD35:AD40" si="8">Y35*AC35</f>
        <v>4616.9039999999995</v>
      </c>
      <c r="AE35" s="340">
        <f t="shared" ref="AE35:AE40" si="9">AB35-AD35</f>
        <v>0</v>
      </c>
      <c r="AG35" s="591">
        <v>4616.8999999999996</v>
      </c>
    </row>
    <row r="36" spans="1:33" ht="90" x14ac:dyDescent="0.25">
      <c r="A36" s="21"/>
      <c r="B36" s="346" t="s">
        <v>52</v>
      </c>
      <c r="C36" s="321" t="s">
        <v>189</v>
      </c>
      <c r="D36" s="80" t="s">
        <v>25</v>
      </c>
      <c r="E36" s="323" t="s">
        <v>657</v>
      </c>
      <c r="F36" s="81"/>
      <c r="G36" s="81"/>
      <c r="H36" s="82"/>
      <c r="I36" s="83"/>
      <c r="J36" s="326"/>
      <c r="K36" s="324"/>
      <c r="L36" s="288"/>
      <c r="M36" s="118"/>
      <c r="N36" s="119"/>
      <c r="O36" s="327"/>
      <c r="P36" s="328"/>
      <c r="Q36" s="329"/>
      <c r="R36" s="287"/>
      <c r="S36" s="287"/>
      <c r="T36" s="329"/>
      <c r="U36" s="111"/>
      <c r="V36" s="324" t="s">
        <v>79</v>
      </c>
      <c r="W36" s="288">
        <v>91</v>
      </c>
      <c r="X36" s="367">
        <v>82.920000000000016</v>
      </c>
      <c r="Y36" s="328">
        <f t="shared" si="6"/>
        <v>7545.7200000000012</v>
      </c>
      <c r="Z36" s="18"/>
      <c r="AA36" s="336">
        <v>1</v>
      </c>
      <c r="AB36" s="337">
        <f t="shared" si="7"/>
        <v>7545.7200000000012</v>
      </c>
      <c r="AC36" s="338">
        <v>1</v>
      </c>
      <c r="AD36" s="339">
        <f t="shared" si="8"/>
        <v>7545.7200000000012</v>
      </c>
      <c r="AE36" s="340">
        <f t="shared" si="9"/>
        <v>0</v>
      </c>
      <c r="AG36" s="591">
        <v>7545.72</v>
      </c>
    </row>
    <row r="37" spans="1:33" ht="45" x14ac:dyDescent="0.25">
      <c r="A37" s="21"/>
      <c r="B37" s="346" t="s">
        <v>52</v>
      </c>
      <c r="C37" s="321" t="s">
        <v>189</v>
      </c>
      <c r="D37" s="80" t="s">
        <v>25</v>
      </c>
      <c r="E37" s="323" t="s">
        <v>658</v>
      </c>
      <c r="F37" s="81"/>
      <c r="G37" s="81"/>
      <c r="H37" s="82"/>
      <c r="I37" s="83"/>
      <c r="J37" s="326"/>
      <c r="K37" s="324"/>
      <c r="L37" s="288"/>
      <c r="M37" s="118"/>
      <c r="N37" s="119"/>
      <c r="O37" s="327"/>
      <c r="P37" s="328"/>
      <c r="Q37" s="329"/>
      <c r="R37" s="287"/>
      <c r="S37" s="287"/>
      <c r="T37" s="329"/>
      <c r="U37" s="111"/>
      <c r="V37" s="324" t="s">
        <v>104</v>
      </c>
      <c r="W37" s="288">
        <v>174</v>
      </c>
      <c r="X37" s="367">
        <v>32.744</v>
      </c>
      <c r="Y37" s="328">
        <f t="shared" si="6"/>
        <v>5697.4560000000001</v>
      </c>
      <c r="Z37" s="18"/>
      <c r="AA37" s="336">
        <v>1</v>
      </c>
      <c r="AB37" s="337">
        <f t="shared" si="7"/>
        <v>5697.4560000000001</v>
      </c>
      <c r="AC37" s="338">
        <v>1</v>
      </c>
      <c r="AD37" s="339">
        <f t="shared" si="8"/>
        <v>5697.4560000000001</v>
      </c>
      <c r="AE37" s="340">
        <f t="shared" si="9"/>
        <v>0</v>
      </c>
      <c r="AG37" s="591">
        <v>5697.46</v>
      </c>
    </row>
    <row r="38" spans="1:33" x14ac:dyDescent="0.25">
      <c r="A38" s="21"/>
      <c r="B38" s="346" t="s">
        <v>52</v>
      </c>
      <c r="C38" s="321" t="s">
        <v>189</v>
      </c>
      <c r="D38" s="80" t="s">
        <v>25</v>
      </c>
      <c r="E38" s="323" t="s">
        <v>659</v>
      </c>
      <c r="F38" s="81"/>
      <c r="G38" s="81"/>
      <c r="H38" s="82"/>
      <c r="I38" s="83"/>
      <c r="J38" s="326"/>
      <c r="K38" s="324"/>
      <c r="L38" s="288"/>
      <c r="M38" s="118"/>
      <c r="N38" s="119"/>
      <c r="O38" s="327"/>
      <c r="P38" s="328"/>
      <c r="Q38" s="329"/>
      <c r="R38" s="287"/>
      <c r="S38" s="287"/>
      <c r="T38" s="329"/>
      <c r="U38" s="111"/>
      <c r="V38" s="324" t="s">
        <v>311</v>
      </c>
      <c r="W38" s="288">
        <v>1</v>
      </c>
      <c r="X38" s="367">
        <v>11542.02</v>
      </c>
      <c r="Y38" s="328">
        <f t="shared" si="6"/>
        <v>11542.02</v>
      </c>
      <c r="Z38" s="18"/>
      <c r="AA38" s="336">
        <v>1</v>
      </c>
      <c r="AB38" s="337">
        <f t="shared" si="7"/>
        <v>11542.02</v>
      </c>
      <c r="AC38" s="338">
        <v>0</v>
      </c>
      <c r="AD38" s="339">
        <f t="shared" si="8"/>
        <v>0</v>
      </c>
      <c r="AE38" s="340">
        <f t="shared" si="9"/>
        <v>11542.02</v>
      </c>
      <c r="AF38" t="s">
        <v>773</v>
      </c>
    </row>
    <row r="39" spans="1:33" x14ac:dyDescent="0.25">
      <c r="A39" s="21"/>
      <c r="B39" s="346" t="s">
        <v>52</v>
      </c>
      <c r="C39" s="321" t="s">
        <v>24</v>
      </c>
      <c r="D39" s="80" t="s">
        <v>25</v>
      </c>
      <c r="E39" s="323" t="s">
        <v>660</v>
      </c>
      <c r="F39" s="81"/>
      <c r="G39" s="81"/>
      <c r="H39" s="82"/>
      <c r="I39" s="83"/>
      <c r="J39" s="326"/>
      <c r="K39" s="324"/>
      <c r="L39" s="288"/>
      <c r="M39" s="118"/>
      <c r="N39" s="119"/>
      <c r="O39" s="327"/>
      <c r="P39" s="328"/>
      <c r="Q39" s="329"/>
      <c r="R39" s="287"/>
      <c r="S39" s="287"/>
      <c r="T39" s="329"/>
      <c r="U39" s="111"/>
      <c r="V39" s="324" t="s">
        <v>311</v>
      </c>
      <c r="W39" s="288">
        <v>1</v>
      </c>
      <c r="X39" s="367">
        <v>250</v>
      </c>
      <c r="Y39" s="328">
        <f t="shared" si="6"/>
        <v>250</v>
      </c>
      <c r="Z39" s="18"/>
      <c r="AA39" s="336">
        <v>1</v>
      </c>
      <c r="AB39" s="337">
        <f t="shared" si="7"/>
        <v>250</v>
      </c>
      <c r="AC39" s="338">
        <v>0</v>
      </c>
      <c r="AD39" s="339">
        <f t="shared" si="8"/>
        <v>0</v>
      </c>
      <c r="AE39" s="340">
        <f t="shared" si="9"/>
        <v>250</v>
      </c>
      <c r="AF39" t="s">
        <v>770</v>
      </c>
    </row>
    <row r="40" spans="1:33" x14ac:dyDescent="0.25">
      <c r="A40" s="21"/>
      <c r="B40" s="346" t="s">
        <v>52</v>
      </c>
      <c r="C40" s="321" t="s">
        <v>24</v>
      </c>
      <c r="D40" s="80" t="s">
        <v>25</v>
      </c>
      <c r="E40" s="323" t="s">
        <v>641</v>
      </c>
      <c r="F40" s="81"/>
      <c r="G40" s="81"/>
      <c r="H40" s="82"/>
      <c r="I40" s="83"/>
      <c r="J40" s="326"/>
      <c r="K40" s="324"/>
      <c r="L40" s="288"/>
      <c r="M40" s="118"/>
      <c r="N40" s="119"/>
      <c r="O40" s="327"/>
      <c r="P40" s="328"/>
      <c r="Q40" s="329"/>
      <c r="R40" s="287"/>
      <c r="S40" s="287"/>
      <c r="T40" s="329"/>
      <c r="U40" s="111"/>
      <c r="V40" s="324" t="s">
        <v>311</v>
      </c>
      <c r="W40" s="288">
        <v>1</v>
      </c>
      <c r="X40" s="367">
        <v>110</v>
      </c>
      <c r="Y40" s="328">
        <f t="shared" si="6"/>
        <v>110</v>
      </c>
      <c r="Z40" s="18"/>
      <c r="AA40" s="336">
        <v>1</v>
      </c>
      <c r="AB40" s="337">
        <f t="shared" si="7"/>
        <v>110</v>
      </c>
      <c r="AC40" s="338">
        <v>0</v>
      </c>
      <c r="AD40" s="339">
        <f t="shared" si="8"/>
        <v>0</v>
      </c>
      <c r="AE40" s="340">
        <f t="shared" si="9"/>
        <v>110</v>
      </c>
      <c r="AF40" t="s">
        <v>770</v>
      </c>
    </row>
    <row r="41" spans="1:33" s="586" customFormat="1" x14ac:dyDescent="0.25">
      <c r="A41" s="21"/>
      <c r="B41" s="346"/>
      <c r="C41" s="321"/>
      <c r="D41" s="80"/>
      <c r="E41" s="323"/>
      <c r="F41" s="81"/>
      <c r="G41" s="81"/>
      <c r="H41" s="82"/>
      <c r="I41" s="83"/>
      <c r="J41" s="326"/>
      <c r="K41" s="324"/>
      <c r="L41" s="288"/>
      <c r="M41" s="118"/>
      <c r="N41" s="119"/>
      <c r="O41" s="327"/>
      <c r="P41" s="328"/>
      <c r="Q41" s="329"/>
      <c r="R41" s="287"/>
      <c r="S41" s="287"/>
      <c r="T41" s="329"/>
      <c r="U41" s="111"/>
      <c r="V41" s="324"/>
      <c r="W41" s="288"/>
      <c r="X41" s="367"/>
      <c r="Y41" s="328"/>
      <c r="Z41" s="18"/>
      <c r="AA41" s="336"/>
      <c r="AB41" s="337"/>
      <c r="AC41" s="338"/>
      <c r="AD41" s="339"/>
      <c r="AE41" s="340"/>
    </row>
    <row r="42" spans="1:33" s="586" customFormat="1" x14ac:dyDescent="0.25">
      <c r="A42" s="21"/>
      <c r="B42" s="346" t="s">
        <v>52</v>
      </c>
      <c r="C42" s="321" t="s">
        <v>312</v>
      </c>
      <c r="D42" s="322" t="s">
        <v>25</v>
      </c>
      <c r="E42" s="323" t="s">
        <v>821</v>
      </c>
      <c r="F42" s="324"/>
      <c r="G42" s="324"/>
      <c r="H42" s="325"/>
      <c r="I42" s="324"/>
      <c r="J42" s="326"/>
      <c r="K42" s="324"/>
      <c r="L42" s="288"/>
      <c r="M42" s="288"/>
      <c r="N42" s="119"/>
      <c r="O42" s="327"/>
      <c r="P42" s="328"/>
      <c r="Q42" s="329"/>
      <c r="R42" s="287"/>
      <c r="S42" s="287"/>
      <c r="T42" s="329"/>
      <c r="U42" s="329"/>
      <c r="V42" s="324" t="s">
        <v>311</v>
      </c>
      <c r="W42" s="288">
        <v>1</v>
      </c>
      <c r="X42" s="330">
        <v>39203.97393</v>
      </c>
      <c r="Y42" s="328">
        <f t="shared" ref="Y42:Y44" si="10">X42*W42</f>
        <v>39203.97393</v>
      </c>
      <c r="Z42" s="18"/>
      <c r="AA42" s="336">
        <v>1</v>
      </c>
      <c r="AB42" s="662">
        <f t="shared" ref="AB42:AB44" si="11">Y42*AA42</f>
        <v>39203.97393</v>
      </c>
      <c r="AC42" s="338"/>
      <c r="AD42" s="339">
        <f t="shared" ref="AD42:AD44" si="12">Y42*AC42</f>
        <v>0</v>
      </c>
      <c r="AE42" s="340">
        <f t="shared" ref="AE42:AE44" si="13">AB42-AD42</f>
        <v>39203.97393</v>
      </c>
    </row>
    <row r="43" spans="1:33" s="586" customFormat="1" x14ac:dyDescent="0.25">
      <c r="A43" s="21"/>
      <c r="B43" s="346" t="s">
        <v>52</v>
      </c>
      <c r="C43" s="321" t="s">
        <v>24</v>
      </c>
      <c r="D43" s="322" t="s">
        <v>25</v>
      </c>
      <c r="E43" s="323" t="s">
        <v>824</v>
      </c>
      <c r="F43" s="324"/>
      <c r="G43" s="324"/>
      <c r="H43" s="325"/>
      <c r="I43" s="324"/>
      <c r="J43" s="326"/>
      <c r="K43" s="324"/>
      <c r="L43" s="288"/>
      <c r="M43" s="288"/>
      <c r="N43" s="119"/>
      <c r="O43" s="327"/>
      <c r="P43" s="328"/>
      <c r="Q43" s="329"/>
      <c r="R43" s="287"/>
      <c r="S43" s="287"/>
      <c r="T43" s="329"/>
      <c r="U43" s="329"/>
      <c r="V43" s="324" t="s">
        <v>311</v>
      </c>
      <c r="W43" s="288">
        <v>1</v>
      </c>
      <c r="X43" s="330">
        <v>20626.405464000003</v>
      </c>
      <c r="Y43" s="328">
        <f t="shared" si="10"/>
        <v>20626.405464000003</v>
      </c>
      <c r="Z43" s="18"/>
      <c r="AA43" s="336">
        <v>1</v>
      </c>
      <c r="AB43" s="662">
        <f t="shared" si="11"/>
        <v>20626.405464000003</v>
      </c>
      <c r="AC43" s="338"/>
      <c r="AD43" s="339">
        <f t="shared" si="12"/>
        <v>0</v>
      </c>
      <c r="AE43" s="340">
        <f t="shared" si="13"/>
        <v>20626.405464000003</v>
      </c>
    </row>
    <row r="44" spans="1:33" s="586" customFormat="1" x14ac:dyDescent="0.25">
      <c r="A44" s="21"/>
      <c r="B44" s="346" t="s">
        <v>52</v>
      </c>
      <c r="C44" s="321" t="s">
        <v>308</v>
      </c>
      <c r="D44" s="322" t="s">
        <v>25</v>
      </c>
      <c r="E44" s="323" t="s">
        <v>825</v>
      </c>
      <c r="F44" s="324"/>
      <c r="G44" s="324"/>
      <c r="H44" s="325"/>
      <c r="I44" s="324"/>
      <c r="J44" s="326"/>
      <c r="K44" s="324"/>
      <c r="L44" s="288"/>
      <c r="M44" s="288"/>
      <c r="N44" s="119"/>
      <c r="O44" s="327"/>
      <c r="P44" s="328"/>
      <c r="Q44" s="329"/>
      <c r="R44" s="287"/>
      <c r="S44" s="287"/>
      <c r="T44" s="329"/>
      <c r="U44" s="329"/>
      <c r="V44" s="324" t="s">
        <v>311</v>
      </c>
      <c r="W44" s="288">
        <v>1</v>
      </c>
      <c r="X44" s="330">
        <v>889.2</v>
      </c>
      <c r="Y44" s="328">
        <f t="shared" si="10"/>
        <v>889.2</v>
      </c>
      <c r="Z44" s="18"/>
      <c r="AA44" s="336">
        <v>1</v>
      </c>
      <c r="AB44" s="662">
        <f t="shared" si="11"/>
        <v>889.2</v>
      </c>
      <c r="AC44" s="338"/>
      <c r="AD44" s="339">
        <f t="shared" si="12"/>
        <v>0</v>
      </c>
      <c r="AE44" s="340">
        <f t="shared" si="13"/>
        <v>889.2</v>
      </c>
    </row>
    <row r="45" spans="1:33" s="586" customFormat="1" x14ac:dyDescent="0.25">
      <c r="A45" s="21"/>
      <c r="B45" s="320"/>
      <c r="C45" s="321"/>
      <c r="D45" s="322"/>
      <c r="E45" s="323"/>
      <c r="F45" s="324"/>
      <c r="G45" s="324"/>
      <c r="H45" s="325"/>
      <c r="I45" s="324"/>
      <c r="J45" s="326"/>
      <c r="K45" s="324"/>
      <c r="L45" s="288"/>
      <c r="M45" s="288"/>
      <c r="N45" s="119"/>
      <c r="O45" s="327"/>
      <c r="P45" s="328"/>
      <c r="Q45" s="329"/>
      <c r="R45" s="287"/>
      <c r="S45" s="287"/>
      <c r="T45" s="329"/>
      <c r="U45" s="329"/>
      <c r="V45" s="324"/>
      <c r="W45" s="288"/>
      <c r="X45" s="330"/>
      <c r="Y45" s="328"/>
      <c r="Z45" s="18"/>
      <c r="AA45" s="336"/>
      <c r="AB45" s="662"/>
      <c r="AC45" s="338"/>
      <c r="AD45" s="339"/>
      <c r="AE45" s="340"/>
    </row>
    <row r="46" spans="1:33" x14ac:dyDescent="0.25">
      <c r="A46" s="21"/>
      <c r="B46" s="346"/>
      <c r="C46" s="321"/>
      <c r="D46" s="80"/>
      <c r="E46" s="323"/>
      <c r="F46" s="81"/>
      <c r="G46" s="81"/>
      <c r="H46" s="82"/>
      <c r="I46" s="83"/>
      <c r="J46" s="326"/>
      <c r="K46" s="324"/>
      <c r="L46" s="288"/>
      <c r="M46" s="118"/>
      <c r="N46" s="119"/>
      <c r="O46" s="327"/>
      <c r="P46" s="328"/>
      <c r="Q46" s="329"/>
      <c r="R46" s="287"/>
      <c r="S46" s="287"/>
      <c r="T46" s="329"/>
      <c r="U46" s="111"/>
      <c r="V46" s="324"/>
      <c r="W46" s="288"/>
      <c r="X46" s="111"/>
      <c r="Y46" s="328"/>
      <c r="Z46" s="18"/>
      <c r="AA46" s="336"/>
      <c r="AB46" s="337"/>
      <c r="AC46" s="338"/>
      <c r="AD46" s="339"/>
      <c r="AE46" s="340"/>
    </row>
    <row r="47" spans="1:33" ht="15.75" thickBot="1" x14ac:dyDescent="0.3">
      <c r="E47" s="75"/>
    </row>
    <row r="48" spans="1:33" ht="15.75" thickBot="1" x14ac:dyDescent="0.3">
      <c r="S48" s="67" t="s">
        <v>5</v>
      </c>
      <c r="T48" s="68">
        <f>SUM(T11:T33)</f>
        <v>85991.809319999986</v>
      </c>
      <c r="U48" s="65"/>
      <c r="V48" s="21"/>
      <c r="W48" s="28"/>
      <c r="X48" s="67" t="s">
        <v>5</v>
      </c>
      <c r="Y48" s="68">
        <f>SUM(Y11:Y46)</f>
        <v>196117.95194760003</v>
      </c>
      <c r="Z48" s="18"/>
      <c r="AA48" s="75"/>
      <c r="AB48" s="115">
        <f>SUM(AB11:AB46)</f>
        <v>127517.95642760002</v>
      </c>
      <c r="AC48" s="75"/>
      <c r="AD48" s="116">
        <f>SUM(AD11:AD46)</f>
        <v>40768.79900533161</v>
      </c>
      <c r="AE48" s="124">
        <f>SUM(AE11:AE46)</f>
        <v>86749.157422268385</v>
      </c>
      <c r="AG48" s="590"/>
    </row>
    <row r="49" spans="3:31" x14ac:dyDescent="0.25">
      <c r="D49" s="155"/>
    </row>
    <row r="50" spans="3:31" x14ac:dyDescent="0.25">
      <c r="C50" t="s">
        <v>308</v>
      </c>
      <c r="D50" s="155"/>
      <c r="T50" s="307">
        <f>SUMIF($C$10:$C$46,$C50,T$10:T$46)</f>
        <v>222.29999999999998</v>
      </c>
      <c r="U50" s="65"/>
      <c r="Y50" s="307">
        <f>SUMIF($C$10:$C$46,$C50,Y$10:Y$46)</f>
        <v>1111.5</v>
      </c>
      <c r="AA50" s="310">
        <f>AB50/Y50</f>
        <v>1</v>
      </c>
      <c r="AB50" s="307">
        <f t="shared" ref="AB50:AB58" si="14">SUMIF($C$10:$C$46,$C50,AB$10:AB$46)</f>
        <v>1111.5</v>
      </c>
      <c r="AC50" s="310">
        <f>AD50/Y50</f>
        <v>0.19999999999999998</v>
      </c>
      <c r="AD50" s="307">
        <f t="shared" ref="AD50:AE53" si="15">SUMIF($C$10:$C$46,$C50,AD$10:AD$46)</f>
        <v>222.29999999999998</v>
      </c>
      <c r="AE50" s="307">
        <f t="shared" si="15"/>
        <v>889.2</v>
      </c>
    </row>
    <row r="51" spans="3:31" x14ac:dyDescent="0.25">
      <c r="C51" t="s">
        <v>285</v>
      </c>
      <c r="D51" s="155"/>
      <c r="T51" s="307">
        <f>SUMIF($C$10:$C$46,$C51,T$10:T$46)</f>
        <v>0</v>
      </c>
      <c r="U51" s="66"/>
      <c r="Y51" s="307">
        <f>SUMIF($C$10:$C$46,$C51,Y$10:Y$46)</f>
        <v>0</v>
      </c>
      <c r="AA51" s="310" t="e">
        <f>AB51/Y51</f>
        <v>#DIV/0!</v>
      </c>
      <c r="AB51" s="307">
        <f t="shared" si="14"/>
        <v>0</v>
      </c>
      <c r="AC51" s="310" t="e">
        <f>AD51/Y51</f>
        <v>#DIV/0!</v>
      </c>
      <c r="AD51" s="307">
        <f t="shared" si="15"/>
        <v>0</v>
      </c>
      <c r="AE51" s="307">
        <f t="shared" si="15"/>
        <v>0</v>
      </c>
    </row>
    <row r="52" spans="3:31" x14ac:dyDescent="0.25">
      <c r="C52" t="s">
        <v>372</v>
      </c>
      <c r="D52" s="155"/>
      <c r="T52" s="307">
        <f>SUMIF($C$10:$C$46,$C52,T$10:T$46)</f>
        <v>399.99552</v>
      </c>
      <c r="U52" s="65"/>
      <c r="Y52" s="307">
        <f>SUMIF($C$10:$C$46,$C52,Y$10:Y$46)</f>
        <v>399.99552</v>
      </c>
      <c r="AA52" s="310">
        <f>AB52/Y52</f>
        <v>0</v>
      </c>
      <c r="AB52" s="307">
        <f t="shared" si="14"/>
        <v>0</v>
      </c>
      <c r="AC52" s="310">
        <f>AD52/Y52</f>
        <v>0</v>
      </c>
      <c r="AD52" s="307">
        <f t="shared" si="15"/>
        <v>0</v>
      </c>
      <c r="AE52" s="307">
        <f t="shared" si="15"/>
        <v>0</v>
      </c>
    </row>
    <row r="53" spans="3:31" s="586" customFormat="1" x14ac:dyDescent="0.25">
      <c r="C53" s="586" t="s">
        <v>312</v>
      </c>
      <c r="D53" s="155"/>
      <c r="T53" s="307">
        <f>SUMIF($C$10:$C$46,$C53,T$10:T$46)</f>
        <v>0</v>
      </c>
      <c r="U53" s="65"/>
      <c r="Y53" s="307">
        <f>SUMIF($C$10:$C$46,$C53,Y$10:Y$46)</f>
        <v>39203.97393</v>
      </c>
      <c r="AA53" s="310">
        <f>AB53/Y53</f>
        <v>1</v>
      </c>
      <c r="AB53" s="307">
        <f t="shared" si="14"/>
        <v>39203.97393</v>
      </c>
      <c r="AC53" s="310">
        <f>AD53/Y53</f>
        <v>0</v>
      </c>
      <c r="AD53" s="307">
        <f t="shared" si="15"/>
        <v>0</v>
      </c>
      <c r="AE53" s="307">
        <f t="shared" si="15"/>
        <v>39203.97393</v>
      </c>
    </row>
    <row r="54" spans="3:31" x14ac:dyDescent="0.25">
      <c r="C54" t="s">
        <v>189</v>
      </c>
      <c r="D54" s="155"/>
      <c r="T54" s="307">
        <f t="shared" ref="T54:T58" si="16">SUMIF($C$10:$C$46,$C54,T$10:T$46)</f>
        <v>3332.74</v>
      </c>
      <c r="U54" s="66"/>
      <c r="Y54" s="307">
        <f t="shared" ref="Y54:Y58" si="17">SUMIF($C$10:$C$46,$C54,Y$10:Y$46)</f>
        <v>37958.800000000003</v>
      </c>
      <c r="AA54" s="310">
        <f t="shared" ref="AA54:AA58" si="18">AB54/Y54</f>
        <v>0.97365564770224555</v>
      </c>
      <c r="AB54" s="307">
        <f t="shared" si="14"/>
        <v>36958.800000000003</v>
      </c>
      <c r="AC54" s="310">
        <f t="shared" ref="AC54:AC58" si="19">AD54/Y54</f>
        <v>0.66958860659451813</v>
      </c>
      <c r="AD54" s="307">
        <f t="shared" ref="AD54:AE58" si="20">SUMIF($C$10:$C$46,$C54,AD$10:AD$46)</f>
        <v>25416.78</v>
      </c>
      <c r="AE54" s="307">
        <f t="shared" si="20"/>
        <v>11542.02</v>
      </c>
    </row>
    <row r="55" spans="3:31" x14ac:dyDescent="0.25">
      <c r="C55" t="s">
        <v>72</v>
      </c>
      <c r="D55" s="155"/>
      <c r="T55" s="307">
        <f t="shared" si="16"/>
        <v>67200</v>
      </c>
      <c r="U55" s="66"/>
      <c r="Y55" s="307">
        <f t="shared" si="17"/>
        <v>67200</v>
      </c>
      <c r="AA55" s="310">
        <f t="shared" si="18"/>
        <v>0</v>
      </c>
      <c r="AB55" s="307">
        <f t="shared" si="14"/>
        <v>0</v>
      </c>
      <c r="AC55" s="310">
        <f t="shared" si="19"/>
        <v>0</v>
      </c>
      <c r="AD55" s="307">
        <f t="shared" si="20"/>
        <v>0</v>
      </c>
      <c r="AE55" s="307">
        <f t="shared" si="20"/>
        <v>0</v>
      </c>
    </row>
    <row r="56" spans="3:31" x14ac:dyDescent="0.25">
      <c r="C56" t="s">
        <v>24</v>
      </c>
      <c r="T56" s="307">
        <f>SUMIF($C$10:$C$46,$C56,T$10:T$46)</f>
        <v>14836.773800000001</v>
      </c>
      <c r="U56" s="66"/>
      <c r="Y56" s="307">
        <f>SUMIF($C$10:$C$46,$C56,Y$10:Y$46)</f>
        <v>50243.682497600006</v>
      </c>
      <c r="AA56" s="310">
        <f>AB56/Y56</f>
        <v>1</v>
      </c>
      <c r="AB56" s="307">
        <f t="shared" si="14"/>
        <v>50243.682497600006</v>
      </c>
      <c r="AC56" s="310">
        <f>AD56/Y56</f>
        <v>0.30112679352382893</v>
      </c>
      <c r="AD56" s="307">
        <f>SUMIF($C$10:$C$46,$C56,AD$10:AD$46)</f>
        <v>15129.719005331615</v>
      </c>
      <c r="AE56" s="307">
        <f>SUMIF($C$10:$C$46,$C56,AE$10:AE$46)</f>
        <v>35113.963492268391</v>
      </c>
    </row>
    <row r="57" spans="3:31" x14ac:dyDescent="0.25">
      <c r="C57" t="s">
        <v>164</v>
      </c>
      <c r="D57" s="155"/>
      <c r="T57" s="307">
        <f t="shared" si="16"/>
        <v>0</v>
      </c>
      <c r="U57" s="66"/>
      <c r="Y57" s="307">
        <f t="shared" si="17"/>
        <v>0</v>
      </c>
      <c r="AA57" s="310" t="e">
        <f t="shared" si="18"/>
        <v>#DIV/0!</v>
      </c>
      <c r="AB57" s="307">
        <f t="shared" si="14"/>
        <v>0</v>
      </c>
      <c r="AC57" s="310" t="e">
        <f t="shared" si="19"/>
        <v>#DIV/0!</v>
      </c>
      <c r="AD57" s="307">
        <f t="shared" si="20"/>
        <v>0</v>
      </c>
      <c r="AE57" s="307">
        <f t="shared" si="20"/>
        <v>0</v>
      </c>
    </row>
    <row r="58" spans="3:31" x14ac:dyDescent="0.25">
      <c r="C58" t="s">
        <v>661</v>
      </c>
      <c r="T58" s="307">
        <f t="shared" si="16"/>
        <v>0</v>
      </c>
      <c r="Y58" s="307">
        <f t="shared" si="17"/>
        <v>0</v>
      </c>
      <c r="AA58" s="310" t="e">
        <f t="shared" si="18"/>
        <v>#DIV/0!</v>
      </c>
      <c r="AB58" s="307">
        <f t="shared" si="14"/>
        <v>0</v>
      </c>
      <c r="AC58" s="310" t="e">
        <f t="shared" si="19"/>
        <v>#DIV/0!</v>
      </c>
      <c r="AD58" s="307">
        <f t="shared" si="20"/>
        <v>0</v>
      </c>
      <c r="AE58" s="307">
        <f t="shared" si="20"/>
        <v>0</v>
      </c>
    </row>
    <row r="59" spans="3:31" x14ac:dyDescent="0.25">
      <c r="Y59" s="307"/>
      <c r="AA59" s="310"/>
      <c r="AB59" s="307"/>
      <c r="AC59" s="310"/>
      <c r="AD59" s="307"/>
      <c r="AE59" s="307"/>
    </row>
  </sheetData>
  <autoFilter ref="B8:AE46" xr:uid="{00000000-0009-0000-0000-000007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1:S22 S11:S12 S14 S17:S19 X26:X31 X21:X22 X11:X12 X14 X17:X19 S26:S46" xr:uid="{00000000-0002-0000-0700-000000000000}">
      <formula1>P11</formula1>
    </dataValidation>
  </dataValidations>
  <pageMargins left="0.7" right="0.7" top="0.75" bottom="0.75" header="0.3" footer="0.3"/>
  <pageSetup paperSize="8" scale="4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FFCC"/>
  </sheetPr>
  <dimension ref="A1:AG77"/>
  <sheetViews>
    <sheetView topLeftCell="B1" zoomScale="55" zoomScaleNormal="55" workbookViewId="0">
      <pane xSplit="9" ySplit="8" topLeftCell="K51" activePane="bottomRight" state="frozen"/>
      <selection activeCell="E57" sqref="E57"/>
      <selection pane="topRight" activeCell="E57" sqref="E57"/>
      <selection pane="bottomLeft" activeCell="E57" sqref="E57"/>
      <selection pane="bottomRight" activeCell="AG19" sqref="AG19"/>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85546875" hidden="1" customWidth="1"/>
    <col min="17" max="17" width="14.42578125" hidden="1" customWidth="1"/>
    <col min="18" max="18" width="17.85546875" hidden="1" customWidth="1"/>
    <col min="19" max="20" width="15.5703125" customWidth="1"/>
    <col min="21" max="21" width="2.140625" customWidth="1"/>
    <col min="22" max="22" width="8.5703125" customWidth="1"/>
    <col min="23" max="23" width="8.5703125" style="669" customWidth="1"/>
    <col min="24" max="25" width="15.5703125" customWidth="1"/>
    <col min="26" max="26" width="1.5703125" customWidth="1"/>
    <col min="27" max="31" width="15.5703125" customWidth="1"/>
    <col min="32" max="32" width="38" style="591" customWidth="1"/>
    <col min="33" max="33" width="25.85546875" style="591" customWidth="1"/>
  </cols>
  <sheetData>
    <row r="1" spans="1:33" s="188" customFormat="1" x14ac:dyDescent="0.25">
      <c r="B1" s="188" t="str">
        <f>'Valuation Summary'!A1</f>
        <v>Mulalley &amp; Co Ltd</v>
      </c>
      <c r="W1" s="668"/>
      <c r="AF1" s="590"/>
      <c r="AG1" s="590"/>
    </row>
    <row r="2" spans="1:33" s="188" customFormat="1" x14ac:dyDescent="0.25">
      <c r="W2" s="668"/>
      <c r="AF2" s="590"/>
      <c r="AG2" s="590"/>
    </row>
    <row r="3" spans="1:33" s="188" customFormat="1" x14ac:dyDescent="0.25">
      <c r="B3" s="188" t="str">
        <f>'Valuation Summary'!A3</f>
        <v>Camden Better Homes - NW5 Blocks</v>
      </c>
      <c r="W3" s="668"/>
      <c r="AF3" s="590"/>
      <c r="AG3" s="590"/>
    </row>
    <row r="4" spans="1:33" s="188" customFormat="1" x14ac:dyDescent="0.25">
      <c r="W4" s="668"/>
      <c r="AF4" s="590"/>
      <c r="AG4" s="590"/>
    </row>
    <row r="5" spans="1:33" s="188" customFormat="1" x14ac:dyDescent="0.25">
      <c r="B5" s="188" t="s">
        <v>505</v>
      </c>
      <c r="W5" s="668"/>
      <c r="AF5" s="590"/>
      <c r="AG5" s="590"/>
    </row>
    <row r="6" spans="1:33" s="188" customFormat="1" ht="16.5" thickBot="1" x14ac:dyDescent="0.3">
      <c r="B6" s="189"/>
      <c r="C6" s="190"/>
      <c r="D6" s="191"/>
      <c r="E6" s="190"/>
      <c r="F6" s="191"/>
      <c r="G6" s="191"/>
      <c r="H6" s="192"/>
      <c r="I6" s="191"/>
      <c r="J6" s="193"/>
      <c r="K6" s="191"/>
      <c r="L6" s="194"/>
      <c r="M6" s="193"/>
      <c r="N6" s="194"/>
      <c r="O6" s="195"/>
      <c r="P6" s="196"/>
      <c r="Q6" s="197"/>
      <c r="R6" s="193"/>
      <c r="S6" s="193"/>
      <c r="T6" s="193"/>
      <c r="W6" s="668"/>
      <c r="AF6" s="590"/>
      <c r="AG6" s="590"/>
    </row>
    <row r="7" spans="1:33" s="281" customFormat="1" ht="15.75" thickBot="1" x14ac:dyDescent="0.3">
      <c r="A7" s="21"/>
      <c r="B7" s="22"/>
      <c r="C7" s="23"/>
      <c r="D7" s="24"/>
      <c r="E7" s="25"/>
      <c r="F7" s="21"/>
      <c r="G7" s="21"/>
      <c r="H7" s="26"/>
      <c r="I7" s="21"/>
      <c r="J7" s="27"/>
      <c r="K7" s="702" t="s">
        <v>388</v>
      </c>
      <c r="L7" s="703"/>
      <c r="M7" s="703"/>
      <c r="N7" s="703"/>
      <c r="O7" s="703"/>
      <c r="P7" s="703"/>
      <c r="Q7" s="703"/>
      <c r="R7" s="703"/>
      <c r="S7" s="703"/>
      <c r="T7" s="704"/>
      <c r="V7" s="705" t="s">
        <v>389</v>
      </c>
      <c r="W7" s="706"/>
      <c r="X7" s="706"/>
      <c r="Y7" s="707"/>
      <c r="AA7" s="708" t="s">
        <v>390</v>
      </c>
      <c r="AB7" s="709"/>
      <c r="AC7" s="710" t="s">
        <v>393</v>
      </c>
      <c r="AD7" s="711"/>
      <c r="AE7" s="263" t="s">
        <v>391</v>
      </c>
      <c r="AF7" s="588" t="s">
        <v>764</v>
      </c>
      <c r="AG7" s="588" t="s">
        <v>765</v>
      </c>
    </row>
    <row r="8" spans="1:33" s="272" customFormat="1" ht="75.75" thickBot="1" x14ac:dyDescent="0.3">
      <c r="A8" s="264" t="s">
        <v>377</v>
      </c>
      <c r="B8" s="265" t="s">
        <v>40</v>
      </c>
      <c r="C8" s="264" t="s">
        <v>6</v>
      </c>
      <c r="D8" s="264" t="s">
        <v>7</v>
      </c>
      <c r="E8" s="264" t="s">
        <v>8</v>
      </c>
      <c r="F8" s="264" t="s">
        <v>9</v>
      </c>
      <c r="G8" s="264" t="s">
        <v>10</v>
      </c>
      <c r="H8" s="266" t="s">
        <v>11</v>
      </c>
      <c r="I8" s="264" t="s">
        <v>12</v>
      </c>
      <c r="J8" s="264" t="s">
        <v>13</v>
      </c>
      <c r="K8" s="264" t="s">
        <v>14</v>
      </c>
      <c r="L8" s="267" t="s">
        <v>15</v>
      </c>
      <c r="M8" s="264" t="s">
        <v>16</v>
      </c>
      <c r="N8" s="267" t="s">
        <v>17</v>
      </c>
      <c r="O8" s="268"/>
      <c r="P8" s="269" t="s">
        <v>18</v>
      </c>
      <c r="Q8" s="270" t="s">
        <v>19</v>
      </c>
      <c r="R8" s="270" t="s">
        <v>20</v>
      </c>
      <c r="S8" s="271" t="s">
        <v>21</v>
      </c>
      <c r="T8" s="271" t="s">
        <v>22</v>
      </c>
      <c r="V8" s="273" t="s">
        <v>14</v>
      </c>
      <c r="W8" s="273" t="s">
        <v>15</v>
      </c>
      <c r="X8" s="273" t="s">
        <v>21</v>
      </c>
      <c r="Y8" s="273" t="s">
        <v>22</v>
      </c>
      <c r="AA8" s="274" t="s">
        <v>392</v>
      </c>
      <c r="AB8" s="274" t="s">
        <v>5</v>
      </c>
      <c r="AC8" s="275" t="s">
        <v>392</v>
      </c>
      <c r="AD8" s="275" t="s">
        <v>5</v>
      </c>
      <c r="AE8" s="276"/>
      <c r="AF8" s="587"/>
      <c r="AG8" s="587"/>
    </row>
    <row r="9" spans="1:33" x14ac:dyDescent="0.25">
      <c r="A9" s="29"/>
      <c r="B9" s="30"/>
      <c r="C9" s="31"/>
      <c r="D9" s="32"/>
      <c r="E9" s="33"/>
      <c r="F9" s="29"/>
      <c r="G9" s="29"/>
      <c r="H9" s="34"/>
      <c r="I9" s="29"/>
      <c r="J9" s="35"/>
      <c r="K9" s="29"/>
      <c r="L9" s="36"/>
      <c r="M9" s="35"/>
      <c r="N9" s="36"/>
      <c r="O9" s="18"/>
      <c r="P9" s="19"/>
      <c r="Q9" s="20"/>
      <c r="R9" s="37"/>
      <c r="S9" s="37"/>
      <c r="T9" s="37"/>
      <c r="AA9" s="75"/>
      <c r="AB9" s="75"/>
      <c r="AC9" s="75"/>
      <c r="AD9" s="75"/>
    </row>
    <row r="10" spans="1:33" x14ac:dyDescent="0.25">
      <c r="A10" s="29"/>
      <c r="B10" s="346" t="s">
        <v>40</v>
      </c>
      <c r="C10" s="321" t="s">
        <v>774</v>
      </c>
      <c r="D10" s="322" t="s">
        <v>378</v>
      </c>
      <c r="E10" s="323"/>
      <c r="F10" s="324"/>
      <c r="G10" s="324"/>
      <c r="H10" s="325"/>
      <c r="I10" s="324"/>
      <c r="J10" s="326"/>
      <c r="K10" s="326"/>
      <c r="L10" s="326"/>
      <c r="M10" s="326"/>
      <c r="N10" s="326"/>
      <c r="O10" s="327"/>
      <c r="P10" s="347"/>
      <c r="Q10" s="348"/>
      <c r="R10" s="348"/>
      <c r="S10" s="348"/>
      <c r="T10" s="348"/>
      <c r="U10" s="111"/>
      <c r="V10" s="111"/>
      <c r="W10" s="670"/>
      <c r="X10" s="111"/>
      <c r="Y10" s="111"/>
      <c r="AA10" s="370"/>
      <c r="AB10" s="370"/>
      <c r="AC10" s="370"/>
      <c r="AD10" s="370"/>
      <c r="AE10" s="111"/>
    </row>
    <row r="11" spans="1:33" ht="90" x14ac:dyDescent="0.25">
      <c r="A11" s="29"/>
      <c r="B11" s="346" t="s">
        <v>40</v>
      </c>
      <c r="C11" s="321" t="s">
        <v>774</v>
      </c>
      <c r="D11" s="322" t="s">
        <v>25</v>
      </c>
      <c r="E11" s="323" t="s">
        <v>375</v>
      </c>
      <c r="F11" s="324"/>
      <c r="G11" s="324"/>
      <c r="H11" s="325">
        <v>9.1</v>
      </c>
      <c r="I11" s="324"/>
      <c r="J11" s="326" t="s">
        <v>376</v>
      </c>
      <c r="K11" s="324" t="s">
        <v>139</v>
      </c>
      <c r="L11" s="288">
        <v>1</v>
      </c>
      <c r="M11" s="349"/>
      <c r="N11" s="119"/>
      <c r="O11" s="327"/>
      <c r="P11" s="328" t="e">
        <v>#VALUE!</v>
      </c>
      <c r="Q11" s="329" t="e">
        <f>IF(J11="PROV SUM",N11,L11*P11)</f>
        <v>#VALUE!</v>
      </c>
      <c r="R11" s="287"/>
      <c r="S11" s="287">
        <v>0</v>
      </c>
      <c r="T11" s="329">
        <f>IF(J11="SC024",N11,IF(ISERROR(S11),"",IF(J11="PROV SUM",N11,L11*S11)))</f>
        <v>0</v>
      </c>
      <c r="U11" s="111"/>
      <c r="V11" s="324" t="s">
        <v>139</v>
      </c>
      <c r="W11" s="672">
        <v>1</v>
      </c>
      <c r="X11" s="287">
        <v>0</v>
      </c>
      <c r="Y11" s="328">
        <f>W11*X11</f>
        <v>0</v>
      </c>
      <c r="Z11" s="18"/>
      <c r="AA11" s="336">
        <v>0</v>
      </c>
      <c r="AB11" s="337">
        <f>Y11*AA11</f>
        <v>0</v>
      </c>
      <c r="AC11" s="338">
        <v>0</v>
      </c>
      <c r="AD11" s="339">
        <f>Y11*AC11</f>
        <v>0</v>
      </c>
      <c r="AE11" s="340">
        <f>AB11-AD11</f>
        <v>0</v>
      </c>
    </row>
    <row r="12" spans="1:33" ht="45" x14ac:dyDescent="0.25">
      <c r="A12" s="29"/>
      <c r="B12" s="346" t="s">
        <v>40</v>
      </c>
      <c r="C12" s="321" t="s">
        <v>774</v>
      </c>
      <c r="D12" s="322" t="s">
        <v>25</v>
      </c>
      <c r="E12" s="323" t="s">
        <v>373</v>
      </c>
      <c r="F12" s="324"/>
      <c r="G12" s="324"/>
      <c r="H12" s="325">
        <v>9.1999999999999993</v>
      </c>
      <c r="I12" s="324"/>
      <c r="J12" s="326" t="s">
        <v>374</v>
      </c>
      <c r="K12" s="324" t="s">
        <v>79</v>
      </c>
      <c r="L12" s="288">
        <v>46.04</v>
      </c>
      <c r="M12" s="349">
        <v>10.86</v>
      </c>
      <c r="N12" s="349">
        <f>M12*L12</f>
        <v>499.99439999999998</v>
      </c>
      <c r="O12" s="327"/>
      <c r="P12" s="328" t="e">
        <v>#VALUE!</v>
      </c>
      <c r="Q12" s="329" t="e">
        <f>IF(J12="PROV SUM",N12,L12*P12)</f>
        <v>#VALUE!</v>
      </c>
      <c r="R12" s="287">
        <v>0</v>
      </c>
      <c r="S12" s="287">
        <v>8.6880000000000006</v>
      </c>
      <c r="T12" s="329">
        <f>IF(J12="SC024",N12,IF(ISERROR(S12),"",IF(J12="PROV SUM",N12,L12*S12)))</f>
        <v>399.99552</v>
      </c>
      <c r="U12" s="111"/>
      <c r="V12" s="324" t="s">
        <v>79</v>
      </c>
      <c r="W12" s="672">
        <v>46.04</v>
      </c>
      <c r="X12" s="287">
        <v>8.6880000000000006</v>
      </c>
      <c r="Y12" s="328">
        <f t="shared" ref="Y12:Y47" si="0">W12*X12</f>
        <v>399.99552</v>
      </c>
      <c r="Z12" s="18"/>
      <c r="AA12" s="336">
        <v>1</v>
      </c>
      <c r="AB12" s="337">
        <f t="shared" ref="AB12:AB48" si="1">Y12*AA12</f>
        <v>399.99552</v>
      </c>
      <c r="AC12" s="338">
        <v>1</v>
      </c>
      <c r="AD12" s="339">
        <f t="shared" ref="AD12:AD48" si="2">Y12*AC12</f>
        <v>399.99552</v>
      </c>
      <c r="AE12" s="340">
        <f>AB12-AD12</f>
        <v>0</v>
      </c>
      <c r="AF12" s="595" t="s">
        <v>777</v>
      </c>
      <c r="AG12" s="592"/>
    </row>
    <row r="13" spans="1:33" x14ac:dyDescent="0.25">
      <c r="A13" s="15"/>
      <c r="B13" s="346" t="s">
        <v>40</v>
      </c>
      <c r="C13" s="321" t="s">
        <v>308</v>
      </c>
      <c r="D13" s="322" t="s">
        <v>378</v>
      </c>
      <c r="E13" s="323"/>
      <c r="F13" s="350"/>
      <c r="G13" s="350"/>
      <c r="H13" s="325"/>
      <c r="I13" s="350"/>
      <c r="J13" s="326"/>
      <c r="K13" s="324"/>
      <c r="L13" s="288"/>
      <c r="M13" s="326"/>
      <c r="N13" s="119"/>
      <c r="O13" s="327"/>
      <c r="P13" s="347"/>
      <c r="Q13" s="348"/>
      <c r="R13" s="348"/>
      <c r="S13" s="348"/>
      <c r="T13" s="348"/>
      <c r="U13" s="111"/>
      <c r="V13" s="324"/>
      <c r="W13" s="672"/>
      <c r="X13" s="348"/>
      <c r="Y13" s="328">
        <f t="shared" si="0"/>
        <v>0</v>
      </c>
      <c r="Z13" s="18"/>
      <c r="AA13" s="336"/>
      <c r="AB13" s="337"/>
      <c r="AC13" s="338"/>
      <c r="AD13" s="339"/>
      <c r="AE13" s="340"/>
    </row>
    <row r="14" spans="1:33" ht="30" x14ac:dyDescent="0.25">
      <c r="A14" s="15"/>
      <c r="B14" s="346" t="s">
        <v>40</v>
      </c>
      <c r="C14" s="321" t="s">
        <v>308</v>
      </c>
      <c r="D14" s="322" t="s">
        <v>25</v>
      </c>
      <c r="E14" s="323" t="s">
        <v>309</v>
      </c>
      <c r="F14" s="350"/>
      <c r="G14" s="350"/>
      <c r="H14" s="325">
        <v>1.3</v>
      </c>
      <c r="I14" s="350"/>
      <c r="J14" s="326" t="s">
        <v>310</v>
      </c>
      <c r="K14" s="324" t="s">
        <v>311</v>
      </c>
      <c r="L14" s="288">
        <v>1</v>
      </c>
      <c r="M14" s="349">
        <v>234</v>
      </c>
      <c r="N14" s="119">
        <v>234</v>
      </c>
      <c r="O14" s="327"/>
      <c r="P14" s="328" t="e">
        <v>#VALUE!</v>
      </c>
      <c r="Q14" s="329" t="e">
        <f>IF(J14="PROV SUM",N14,L14*P14)</f>
        <v>#VALUE!</v>
      </c>
      <c r="R14" s="287">
        <v>0</v>
      </c>
      <c r="S14" s="287">
        <v>222.29999999999998</v>
      </c>
      <c r="T14" s="329">
        <f>IF(J14="SC024",N14,IF(ISERROR(S14),"",IF(J14="PROV SUM",N14,L14*S14)))</f>
        <v>222.29999999999998</v>
      </c>
      <c r="U14" s="111"/>
      <c r="V14" s="324" t="s">
        <v>311</v>
      </c>
      <c r="W14" s="672">
        <v>1</v>
      </c>
      <c r="X14" s="287">
        <v>222.29999999999998</v>
      </c>
      <c r="Y14" s="328">
        <f t="shared" si="0"/>
        <v>222.29999999999998</v>
      </c>
      <c r="Z14" s="18"/>
      <c r="AA14" s="336">
        <v>1</v>
      </c>
      <c r="AB14" s="337">
        <f t="shared" si="1"/>
        <v>222.29999999999998</v>
      </c>
      <c r="AC14" s="338">
        <v>1</v>
      </c>
      <c r="AD14" s="339">
        <f t="shared" si="2"/>
        <v>222.29999999999998</v>
      </c>
      <c r="AE14" s="340">
        <f>AB14-AD14</f>
        <v>0</v>
      </c>
    </row>
    <row r="15" spans="1:33" x14ac:dyDescent="0.25">
      <c r="A15" s="15"/>
      <c r="B15" s="346" t="s">
        <v>40</v>
      </c>
      <c r="C15" s="321" t="s">
        <v>285</v>
      </c>
      <c r="D15" s="322" t="s">
        <v>378</v>
      </c>
      <c r="E15" s="323"/>
      <c r="F15" s="350"/>
      <c r="G15" s="350"/>
      <c r="H15" s="325"/>
      <c r="I15" s="350"/>
      <c r="J15" s="326"/>
      <c r="K15" s="324"/>
      <c r="L15" s="288"/>
      <c r="M15" s="326"/>
      <c r="N15" s="119"/>
      <c r="O15" s="327"/>
      <c r="P15" s="347"/>
      <c r="Q15" s="348"/>
      <c r="R15" s="348"/>
      <c r="S15" s="348"/>
      <c r="T15" s="348"/>
      <c r="U15" s="111"/>
      <c r="V15" s="324"/>
      <c r="W15" s="672"/>
      <c r="X15" s="348"/>
      <c r="Y15" s="328"/>
      <c r="Z15" s="18"/>
      <c r="AA15" s="336"/>
      <c r="AB15" s="337"/>
      <c r="AC15" s="338"/>
      <c r="AD15" s="339"/>
      <c r="AE15" s="340"/>
    </row>
    <row r="16" spans="1:33" x14ac:dyDescent="0.25">
      <c r="A16" s="15"/>
      <c r="B16" s="346" t="s">
        <v>40</v>
      </c>
      <c r="C16" s="351" t="s">
        <v>189</v>
      </c>
      <c r="D16" s="322" t="s">
        <v>378</v>
      </c>
      <c r="E16" s="323"/>
      <c r="F16" s="350"/>
      <c r="G16" s="350"/>
      <c r="H16" s="325"/>
      <c r="I16" s="350"/>
      <c r="J16" s="326"/>
      <c r="K16" s="324"/>
      <c r="L16" s="288"/>
      <c r="M16" s="349"/>
      <c r="N16" s="119"/>
      <c r="O16" s="327"/>
      <c r="P16" s="347"/>
      <c r="Q16" s="348"/>
      <c r="R16" s="348"/>
      <c r="S16" s="348"/>
      <c r="T16" s="348"/>
      <c r="U16" s="111"/>
      <c r="V16" s="324"/>
      <c r="W16" s="672"/>
      <c r="X16" s="348"/>
      <c r="Y16" s="328"/>
      <c r="Z16" s="18"/>
      <c r="AA16" s="336"/>
      <c r="AB16" s="337"/>
      <c r="AC16" s="338"/>
      <c r="AD16" s="339"/>
      <c r="AE16" s="340"/>
      <c r="AG16" s="615">
        <f>SUM(AG17:AG25)</f>
        <v>329.51</v>
      </c>
    </row>
    <row r="17" spans="1:33" ht="60.75" x14ac:dyDescent="0.25">
      <c r="A17" s="15"/>
      <c r="B17" s="346" t="s">
        <v>40</v>
      </c>
      <c r="C17" s="351" t="s">
        <v>189</v>
      </c>
      <c r="D17" s="322" t="s">
        <v>25</v>
      </c>
      <c r="E17" s="368" t="s">
        <v>500</v>
      </c>
      <c r="F17" s="350"/>
      <c r="G17" s="350"/>
      <c r="H17" s="325"/>
      <c r="I17" s="350"/>
      <c r="J17" s="326"/>
      <c r="K17" s="324"/>
      <c r="L17" s="288"/>
      <c r="M17" s="326"/>
      <c r="N17" s="288"/>
      <c r="O17" s="327"/>
      <c r="P17" s="326"/>
      <c r="Q17" s="286"/>
      <c r="R17" s="286"/>
      <c r="S17" s="286"/>
      <c r="T17" s="286"/>
      <c r="U17" s="111"/>
      <c r="V17" s="324"/>
      <c r="W17" s="672"/>
      <c r="X17" s="286"/>
      <c r="Y17" s="328"/>
      <c r="Z17" s="18"/>
      <c r="AA17" s="336"/>
      <c r="AB17" s="337"/>
      <c r="AC17" s="338"/>
      <c r="AD17" s="339"/>
      <c r="AE17" s="340"/>
    </row>
    <row r="18" spans="1:33" ht="75" x14ac:dyDescent="0.25">
      <c r="A18" s="15"/>
      <c r="B18" s="346" t="s">
        <v>40</v>
      </c>
      <c r="C18" s="351" t="s">
        <v>189</v>
      </c>
      <c r="D18" s="322" t="s">
        <v>25</v>
      </c>
      <c r="E18" s="323" t="s">
        <v>282</v>
      </c>
      <c r="F18" s="350"/>
      <c r="G18" s="350"/>
      <c r="H18" s="325">
        <v>6.11</v>
      </c>
      <c r="I18" s="350"/>
      <c r="J18" s="326" t="s">
        <v>283</v>
      </c>
      <c r="K18" s="324" t="s">
        <v>284</v>
      </c>
      <c r="L18" s="288">
        <v>1</v>
      </c>
      <c r="M18" s="349">
        <v>79.14</v>
      </c>
      <c r="N18" s="288">
        <v>79.14</v>
      </c>
      <c r="O18" s="327"/>
      <c r="P18" s="328" t="e">
        <v>#VALUE!</v>
      </c>
      <c r="Q18" s="329" t="e">
        <f t="shared" ref="Q18:Q26" si="3">IF(J18="PROV SUM",N18,L18*P18)</f>
        <v>#VALUE!</v>
      </c>
      <c r="R18" s="287">
        <v>0</v>
      </c>
      <c r="S18" s="287">
        <v>63.312000000000005</v>
      </c>
      <c r="T18" s="329">
        <f t="shared" ref="T18:T26" si="4">IF(J18="SC024",N18,IF(ISERROR(S18),"",IF(J18="PROV SUM",N18,L18*S18)))</f>
        <v>63.312000000000005</v>
      </c>
      <c r="U18" s="111"/>
      <c r="V18" s="324" t="s">
        <v>284</v>
      </c>
      <c r="W18" s="672">
        <v>1</v>
      </c>
      <c r="X18" s="287">
        <v>63.312000000000005</v>
      </c>
      <c r="Y18" s="328">
        <f t="shared" si="0"/>
        <v>63.312000000000005</v>
      </c>
      <c r="Z18" s="18"/>
      <c r="AA18" s="336">
        <v>1</v>
      </c>
      <c r="AB18" s="337">
        <f t="shared" si="1"/>
        <v>63.312000000000005</v>
      </c>
      <c r="AC18" s="338">
        <v>1</v>
      </c>
      <c r="AD18" s="339">
        <f t="shared" si="2"/>
        <v>63.312000000000005</v>
      </c>
      <c r="AE18" s="340">
        <f t="shared" ref="AE18:AE48" si="5">AB18-AD18</f>
        <v>0</v>
      </c>
      <c r="AG18" s="591">
        <v>18.989999999999998</v>
      </c>
    </row>
    <row r="19" spans="1:33" ht="60" x14ac:dyDescent="0.25">
      <c r="A19" s="15"/>
      <c r="B19" s="346" t="s">
        <v>40</v>
      </c>
      <c r="C19" s="351" t="s">
        <v>189</v>
      </c>
      <c r="D19" s="322" t="s">
        <v>25</v>
      </c>
      <c r="E19" s="323" t="s">
        <v>190</v>
      </c>
      <c r="F19" s="350"/>
      <c r="G19" s="350"/>
      <c r="H19" s="325">
        <v>6.82</v>
      </c>
      <c r="I19" s="350"/>
      <c r="J19" s="326" t="s">
        <v>191</v>
      </c>
      <c r="K19" s="324" t="s">
        <v>104</v>
      </c>
      <c r="L19" s="288">
        <v>8</v>
      </c>
      <c r="M19" s="349">
        <v>44.12</v>
      </c>
      <c r="N19" s="288">
        <v>352.96</v>
      </c>
      <c r="O19" s="327"/>
      <c r="P19" s="328" t="e">
        <v>#VALUE!</v>
      </c>
      <c r="Q19" s="329" t="e">
        <f t="shared" si="3"/>
        <v>#VALUE!</v>
      </c>
      <c r="R19" s="287">
        <v>0</v>
      </c>
      <c r="S19" s="287">
        <v>31.986999999999998</v>
      </c>
      <c r="T19" s="329">
        <f t="shared" si="4"/>
        <v>255.89599999999999</v>
      </c>
      <c r="U19" s="111"/>
      <c r="V19" s="324" t="s">
        <v>104</v>
      </c>
      <c r="W19" s="672">
        <v>8</v>
      </c>
      <c r="X19" s="287">
        <v>31.986999999999998</v>
      </c>
      <c r="Y19" s="328">
        <f t="shared" si="0"/>
        <v>255.89599999999999</v>
      </c>
      <c r="Z19" s="18"/>
      <c r="AA19" s="336">
        <v>1</v>
      </c>
      <c r="AB19" s="337">
        <f t="shared" si="1"/>
        <v>255.89599999999999</v>
      </c>
      <c r="AC19" s="338">
        <v>1</v>
      </c>
      <c r="AD19" s="339">
        <f t="shared" si="2"/>
        <v>255.89599999999999</v>
      </c>
      <c r="AE19" s="340">
        <f>AB19-AD19</f>
        <v>0</v>
      </c>
      <c r="AG19" s="591">
        <v>76.77</v>
      </c>
    </row>
    <row r="20" spans="1:33" ht="45" x14ac:dyDescent="0.25">
      <c r="A20" s="15"/>
      <c r="B20" s="346" t="s">
        <v>40</v>
      </c>
      <c r="C20" s="351" t="s">
        <v>189</v>
      </c>
      <c r="D20" s="322" t="s">
        <v>25</v>
      </c>
      <c r="E20" s="323" t="s">
        <v>417</v>
      </c>
      <c r="F20" s="350"/>
      <c r="G20" s="350"/>
      <c r="H20" s="325">
        <v>6.16100000000002</v>
      </c>
      <c r="I20" s="350"/>
      <c r="J20" s="326" t="s">
        <v>206</v>
      </c>
      <c r="K20" s="324" t="s">
        <v>104</v>
      </c>
      <c r="L20" s="288">
        <v>10</v>
      </c>
      <c r="M20" s="349">
        <v>38.25</v>
      </c>
      <c r="N20" s="288">
        <v>382.5</v>
      </c>
      <c r="O20" s="327"/>
      <c r="P20" s="328" t="e">
        <v>#VALUE!</v>
      </c>
      <c r="Q20" s="329" t="e">
        <f t="shared" si="3"/>
        <v>#VALUE!</v>
      </c>
      <c r="R20" s="287">
        <v>0</v>
      </c>
      <c r="S20" s="287">
        <v>27.731249999999999</v>
      </c>
      <c r="T20" s="329">
        <f t="shared" si="4"/>
        <v>277.3125</v>
      </c>
      <c r="U20" s="111"/>
      <c r="V20" s="324" t="s">
        <v>104</v>
      </c>
      <c r="W20" s="672">
        <v>10</v>
      </c>
      <c r="X20" s="287">
        <v>27.731249999999999</v>
      </c>
      <c r="Y20" s="328">
        <f t="shared" si="0"/>
        <v>277.3125</v>
      </c>
      <c r="Z20" s="18"/>
      <c r="AA20" s="336">
        <v>1</v>
      </c>
      <c r="AB20" s="337">
        <f t="shared" si="1"/>
        <v>277.3125</v>
      </c>
      <c r="AC20" s="338">
        <v>1</v>
      </c>
      <c r="AD20" s="339">
        <f t="shared" si="2"/>
        <v>277.3125</v>
      </c>
      <c r="AE20" s="340">
        <f t="shared" si="5"/>
        <v>0</v>
      </c>
      <c r="AG20" s="591">
        <v>83.19</v>
      </c>
    </row>
    <row r="21" spans="1:33" ht="45" x14ac:dyDescent="0.25">
      <c r="A21" s="15"/>
      <c r="B21" s="346" t="s">
        <v>40</v>
      </c>
      <c r="C21" s="351" t="s">
        <v>189</v>
      </c>
      <c r="D21" s="322" t="s">
        <v>25</v>
      </c>
      <c r="E21" s="323" t="s">
        <v>219</v>
      </c>
      <c r="F21" s="350"/>
      <c r="G21" s="350"/>
      <c r="H21" s="325">
        <v>6.1850000000000298</v>
      </c>
      <c r="I21" s="350"/>
      <c r="J21" s="326" t="s">
        <v>220</v>
      </c>
      <c r="K21" s="324" t="s">
        <v>79</v>
      </c>
      <c r="L21" s="288">
        <v>35</v>
      </c>
      <c r="M21" s="349">
        <v>11.01</v>
      </c>
      <c r="N21" s="288">
        <v>385.35</v>
      </c>
      <c r="O21" s="327"/>
      <c r="P21" s="328" t="e">
        <v>#VALUE!</v>
      </c>
      <c r="Q21" s="329" t="e">
        <f t="shared" si="3"/>
        <v>#VALUE!</v>
      </c>
      <c r="R21" s="287">
        <v>0</v>
      </c>
      <c r="S21" s="287">
        <v>9.3584999999999994</v>
      </c>
      <c r="T21" s="329">
        <f t="shared" si="4"/>
        <v>327.54749999999996</v>
      </c>
      <c r="U21" s="111"/>
      <c r="V21" s="324" t="s">
        <v>79</v>
      </c>
      <c r="W21" s="672">
        <v>35</v>
      </c>
      <c r="X21" s="287">
        <v>9.3584999999999994</v>
      </c>
      <c r="Y21" s="328">
        <f t="shared" si="0"/>
        <v>327.54749999999996</v>
      </c>
      <c r="Z21" s="18"/>
      <c r="AA21" s="336">
        <v>1</v>
      </c>
      <c r="AB21" s="337">
        <f t="shared" si="1"/>
        <v>327.54749999999996</v>
      </c>
      <c r="AC21" s="338">
        <v>1</v>
      </c>
      <c r="AD21" s="339">
        <f t="shared" si="2"/>
        <v>327.54749999999996</v>
      </c>
      <c r="AE21" s="340">
        <f t="shared" si="5"/>
        <v>0</v>
      </c>
      <c r="AG21" s="591">
        <v>98.26</v>
      </c>
    </row>
    <row r="22" spans="1:33" ht="30" x14ac:dyDescent="0.25">
      <c r="A22" s="15"/>
      <c r="B22" s="346" t="s">
        <v>40</v>
      </c>
      <c r="C22" s="351" t="s">
        <v>189</v>
      </c>
      <c r="D22" s="322" t="s">
        <v>25</v>
      </c>
      <c r="E22" s="323" t="s">
        <v>269</v>
      </c>
      <c r="F22" s="350"/>
      <c r="G22" s="350"/>
      <c r="H22" s="325">
        <v>6.2620000000000502</v>
      </c>
      <c r="I22" s="350"/>
      <c r="J22" s="326" t="s">
        <v>270</v>
      </c>
      <c r="K22" s="324" t="s">
        <v>79</v>
      </c>
      <c r="L22" s="288">
        <v>10</v>
      </c>
      <c r="M22" s="349">
        <v>16.86</v>
      </c>
      <c r="N22" s="288">
        <v>168.6</v>
      </c>
      <c r="O22" s="327"/>
      <c r="P22" s="328" t="e">
        <v>#VALUE!</v>
      </c>
      <c r="Q22" s="329" t="e">
        <f t="shared" si="3"/>
        <v>#VALUE!</v>
      </c>
      <c r="R22" s="287">
        <v>0</v>
      </c>
      <c r="S22" s="287">
        <v>14.331</v>
      </c>
      <c r="T22" s="329">
        <f t="shared" si="4"/>
        <v>143.31</v>
      </c>
      <c r="U22" s="111"/>
      <c r="V22" s="324" t="s">
        <v>79</v>
      </c>
      <c r="W22" s="672">
        <v>10</v>
      </c>
      <c r="X22" s="287">
        <v>14.331</v>
      </c>
      <c r="Y22" s="328">
        <f t="shared" si="0"/>
        <v>143.31</v>
      </c>
      <c r="Z22" s="18"/>
      <c r="AA22" s="336">
        <v>1</v>
      </c>
      <c r="AB22" s="337">
        <f t="shared" si="1"/>
        <v>143.31</v>
      </c>
      <c r="AC22" s="338">
        <v>1</v>
      </c>
      <c r="AD22" s="339">
        <f t="shared" si="2"/>
        <v>143.31</v>
      </c>
      <c r="AE22" s="340">
        <f t="shared" si="5"/>
        <v>0</v>
      </c>
    </row>
    <row r="23" spans="1:33" ht="30" x14ac:dyDescent="0.25">
      <c r="A23" s="15"/>
      <c r="B23" s="346" t="s">
        <v>40</v>
      </c>
      <c r="C23" s="351" t="s">
        <v>189</v>
      </c>
      <c r="D23" s="322" t="s">
        <v>25</v>
      </c>
      <c r="E23" s="323" t="s">
        <v>278</v>
      </c>
      <c r="F23" s="350"/>
      <c r="G23" s="350"/>
      <c r="H23" s="325">
        <v>6.2710000000000603</v>
      </c>
      <c r="I23" s="350"/>
      <c r="J23" s="326" t="s">
        <v>279</v>
      </c>
      <c r="K23" s="324" t="s">
        <v>79</v>
      </c>
      <c r="L23" s="288">
        <v>1</v>
      </c>
      <c r="M23" s="349">
        <v>8.17</v>
      </c>
      <c r="N23" s="288">
        <v>8.17</v>
      </c>
      <c r="O23" s="327"/>
      <c r="P23" s="328" t="e">
        <v>#VALUE!</v>
      </c>
      <c r="Q23" s="329" t="e">
        <f t="shared" si="3"/>
        <v>#VALUE!</v>
      </c>
      <c r="R23" s="287">
        <v>0</v>
      </c>
      <c r="S23" s="287">
        <v>6.9444999999999997</v>
      </c>
      <c r="T23" s="329">
        <f t="shared" si="4"/>
        <v>6.9444999999999997</v>
      </c>
      <c r="U23" s="111"/>
      <c r="V23" s="324" t="s">
        <v>79</v>
      </c>
      <c r="W23" s="672">
        <v>1</v>
      </c>
      <c r="X23" s="287">
        <v>6.9444999999999997</v>
      </c>
      <c r="Y23" s="328">
        <f t="shared" si="0"/>
        <v>6.9444999999999997</v>
      </c>
      <c r="Z23" s="18"/>
      <c r="AA23" s="336">
        <v>0</v>
      </c>
      <c r="AB23" s="337">
        <f t="shared" si="1"/>
        <v>0</v>
      </c>
      <c r="AC23" s="338">
        <v>0</v>
      </c>
      <c r="AD23" s="339">
        <f t="shared" si="2"/>
        <v>0</v>
      </c>
      <c r="AE23" s="340">
        <f t="shared" si="5"/>
        <v>0</v>
      </c>
    </row>
    <row r="24" spans="1:33" ht="30" x14ac:dyDescent="0.25">
      <c r="A24" s="15"/>
      <c r="B24" s="346" t="s">
        <v>40</v>
      </c>
      <c r="C24" s="351" t="s">
        <v>189</v>
      </c>
      <c r="D24" s="322" t="s">
        <v>25</v>
      </c>
      <c r="E24" s="323" t="s">
        <v>280</v>
      </c>
      <c r="F24" s="350"/>
      <c r="G24" s="350"/>
      <c r="H24" s="325">
        <v>6.2760000000000602</v>
      </c>
      <c r="I24" s="350"/>
      <c r="J24" s="326" t="s">
        <v>281</v>
      </c>
      <c r="K24" s="324" t="s">
        <v>139</v>
      </c>
      <c r="L24" s="288">
        <v>1</v>
      </c>
      <c r="M24" s="349">
        <v>33.520000000000003</v>
      </c>
      <c r="N24" s="288">
        <v>33.520000000000003</v>
      </c>
      <c r="O24" s="327"/>
      <c r="P24" s="328" t="e">
        <v>#VALUE!</v>
      </c>
      <c r="Q24" s="329" t="e">
        <f t="shared" si="3"/>
        <v>#VALUE!</v>
      </c>
      <c r="R24" s="287">
        <v>0</v>
      </c>
      <c r="S24" s="287">
        <v>28.492000000000001</v>
      </c>
      <c r="T24" s="329">
        <f t="shared" si="4"/>
        <v>28.492000000000001</v>
      </c>
      <c r="U24" s="111"/>
      <c r="V24" s="324" t="s">
        <v>139</v>
      </c>
      <c r="W24" s="672">
        <v>1</v>
      </c>
      <c r="X24" s="287">
        <v>28.492000000000001</v>
      </c>
      <c r="Y24" s="328">
        <f t="shared" si="0"/>
        <v>28.492000000000001</v>
      </c>
      <c r="Z24" s="18"/>
      <c r="AA24" s="336">
        <v>1</v>
      </c>
      <c r="AB24" s="337">
        <f t="shared" si="1"/>
        <v>28.492000000000001</v>
      </c>
      <c r="AC24" s="338">
        <v>1</v>
      </c>
      <c r="AD24" s="339">
        <f t="shared" si="2"/>
        <v>28.492000000000001</v>
      </c>
      <c r="AE24" s="340">
        <f t="shared" si="5"/>
        <v>0</v>
      </c>
    </row>
    <row r="25" spans="1:33" ht="45" x14ac:dyDescent="0.25">
      <c r="A25" s="15"/>
      <c r="B25" s="346" t="s">
        <v>40</v>
      </c>
      <c r="C25" s="351" t="s">
        <v>189</v>
      </c>
      <c r="D25" s="322" t="s">
        <v>25</v>
      </c>
      <c r="E25" s="323" t="s">
        <v>211</v>
      </c>
      <c r="F25" s="350"/>
      <c r="G25" s="350"/>
      <c r="H25" s="325">
        <v>6.3060000000000702</v>
      </c>
      <c r="I25" s="350"/>
      <c r="J25" s="326" t="s">
        <v>212</v>
      </c>
      <c r="K25" s="324" t="s">
        <v>104</v>
      </c>
      <c r="L25" s="288">
        <v>35</v>
      </c>
      <c r="M25" s="349">
        <v>6.87</v>
      </c>
      <c r="N25" s="288">
        <v>240.45</v>
      </c>
      <c r="O25" s="327"/>
      <c r="P25" s="328" t="e">
        <v>#VALUE!</v>
      </c>
      <c r="Q25" s="329" t="e">
        <f t="shared" si="3"/>
        <v>#VALUE!</v>
      </c>
      <c r="R25" s="287">
        <v>0</v>
      </c>
      <c r="S25" s="287">
        <v>4.9807499999999996</v>
      </c>
      <c r="T25" s="329">
        <f t="shared" si="4"/>
        <v>174.32624999999999</v>
      </c>
      <c r="U25" s="111"/>
      <c r="V25" s="324" t="s">
        <v>104</v>
      </c>
      <c r="W25" s="672">
        <v>35</v>
      </c>
      <c r="X25" s="287">
        <v>4.9807499999999996</v>
      </c>
      <c r="Y25" s="328">
        <f t="shared" si="0"/>
        <v>174.32624999999999</v>
      </c>
      <c r="Z25" s="18"/>
      <c r="AA25" s="336">
        <v>1</v>
      </c>
      <c r="AB25" s="337">
        <f t="shared" si="1"/>
        <v>174.32624999999999</v>
      </c>
      <c r="AC25" s="338">
        <v>1</v>
      </c>
      <c r="AD25" s="339">
        <f t="shared" si="2"/>
        <v>174.32624999999999</v>
      </c>
      <c r="AE25" s="340">
        <f t="shared" si="5"/>
        <v>0</v>
      </c>
      <c r="AG25" s="592">
        <v>52.3</v>
      </c>
    </row>
    <row r="26" spans="1:33" ht="15.75" x14ac:dyDescent="0.25">
      <c r="A26" s="15"/>
      <c r="B26" s="346" t="s">
        <v>40</v>
      </c>
      <c r="C26" s="351" t="s">
        <v>189</v>
      </c>
      <c r="D26" s="322" t="s">
        <v>25</v>
      </c>
      <c r="E26" s="323" t="s">
        <v>418</v>
      </c>
      <c r="F26" s="350"/>
      <c r="G26" s="350"/>
      <c r="H26" s="325">
        <v>6.399</v>
      </c>
      <c r="I26" s="350"/>
      <c r="J26" s="326" t="s">
        <v>379</v>
      </c>
      <c r="K26" s="324" t="s">
        <v>380</v>
      </c>
      <c r="L26" s="288">
        <v>1</v>
      </c>
      <c r="M26" s="288">
        <v>300</v>
      </c>
      <c r="N26" s="288">
        <v>300</v>
      </c>
      <c r="O26" s="327"/>
      <c r="P26" s="328" t="e">
        <v>#VALUE!</v>
      </c>
      <c r="Q26" s="329">
        <f t="shared" si="3"/>
        <v>300</v>
      </c>
      <c r="R26" s="287" t="s">
        <v>381</v>
      </c>
      <c r="S26" s="287" t="s">
        <v>381</v>
      </c>
      <c r="T26" s="329">
        <f t="shared" si="4"/>
        <v>300</v>
      </c>
      <c r="U26" s="111"/>
      <c r="V26" s="324" t="s">
        <v>380</v>
      </c>
      <c r="W26" s="672">
        <v>1</v>
      </c>
      <c r="X26" s="287" t="s">
        <v>381</v>
      </c>
      <c r="Y26" s="328">
        <v>300</v>
      </c>
      <c r="Z26" s="18"/>
      <c r="AA26" s="336">
        <v>0</v>
      </c>
      <c r="AB26" s="337">
        <f t="shared" si="1"/>
        <v>0</v>
      </c>
      <c r="AC26" s="338">
        <v>0</v>
      </c>
      <c r="AD26" s="339">
        <f t="shared" si="2"/>
        <v>0</v>
      </c>
      <c r="AE26" s="340">
        <f t="shared" si="5"/>
        <v>0</v>
      </c>
    </row>
    <row r="27" spans="1:33" x14ac:dyDescent="0.25">
      <c r="A27" s="15"/>
      <c r="B27" s="346" t="s">
        <v>40</v>
      </c>
      <c r="C27" s="351" t="s">
        <v>72</v>
      </c>
      <c r="D27" s="322" t="s">
        <v>378</v>
      </c>
      <c r="E27" s="323"/>
      <c r="F27" s="350"/>
      <c r="G27" s="350"/>
      <c r="H27" s="325"/>
      <c r="I27" s="350"/>
      <c r="J27" s="326"/>
      <c r="K27" s="324"/>
      <c r="L27" s="288"/>
      <c r="M27" s="326"/>
      <c r="N27" s="288"/>
      <c r="O27" s="352"/>
      <c r="P27" s="326"/>
      <c r="Q27" s="286"/>
      <c r="R27" s="286"/>
      <c r="S27" s="286"/>
      <c r="T27" s="286"/>
      <c r="U27" s="111"/>
      <c r="V27" s="324"/>
      <c r="W27" s="672"/>
      <c r="X27" s="286"/>
      <c r="Y27" s="328"/>
      <c r="Z27" s="18"/>
      <c r="AA27" s="336">
        <v>0</v>
      </c>
      <c r="AB27" s="337">
        <f t="shared" si="1"/>
        <v>0</v>
      </c>
      <c r="AC27" s="338">
        <v>0</v>
      </c>
      <c r="AD27" s="339">
        <f t="shared" si="2"/>
        <v>0</v>
      </c>
      <c r="AE27" s="340">
        <f t="shared" si="5"/>
        <v>0</v>
      </c>
    </row>
    <row r="28" spans="1:33" ht="120" x14ac:dyDescent="0.25">
      <c r="A28" s="15"/>
      <c r="B28" s="346" t="s">
        <v>40</v>
      </c>
      <c r="C28" s="351" t="s">
        <v>72</v>
      </c>
      <c r="D28" s="322" t="s">
        <v>25</v>
      </c>
      <c r="E28" s="323" t="s">
        <v>419</v>
      </c>
      <c r="F28" s="350"/>
      <c r="G28" s="350"/>
      <c r="H28" s="325">
        <v>3.1799999999999899</v>
      </c>
      <c r="I28" s="350"/>
      <c r="J28" s="326" t="s">
        <v>106</v>
      </c>
      <c r="K28" s="324" t="s">
        <v>79</v>
      </c>
      <c r="L28" s="288">
        <v>50</v>
      </c>
      <c r="M28" s="349">
        <v>10.17</v>
      </c>
      <c r="N28" s="288">
        <v>508.5</v>
      </c>
      <c r="O28" s="352"/>
      <c r="P28" s="328" t="e">
        <v>#VALUE!</v>
      </c>
      <c r="Q28" s="329" t="e">
        <f>IF(J28="PROV SUM",N28,L28*P28)</f>
        <v>#VALUE!</v>
      </c>
      <c r="R28" s="287">
        <v>0</v>
      </c>
      <c r="S28" s="287">
        <v>8.136000000000001</v>
      </c>
      <c r="T28" s="329">
        <f>IF(J28="SC024",N28,IF(ISERROR(S28),"",IF(J28="PROV SUM",N28,L28*S28)))</f>
        <v>406.80000000000007</v>
      </c>
      <c r="U28" s="111"/>
      <c r="V28" s="324" t="s">
        <v>79</v>
      </c>
      <c r="W28" s="672">
        <v>0</v>
      </c>
      <c r="X28" s="287">
        <v>8.136000000000001</v>
      </c>
      <c r="Y28" s="328">
        <f>W28*X28</f>
        <v>0</v>
      </c>
      <c r="Z28" s="18"/>
      <c r="AA28" s="336">
        <v>0</v>
      </c>
      <c r="AB28" s="337">
        <f t="shared" si="1"/>
        <v>0</v>
      </c>
      <c r="AC28" s="338">
        <v>0</v>
      </c>
      <c r="AD28" s="339">
        <f t="shared" si="2"/>
        <v>0</v>
      </c>
      <c r="AE28" s="340">
        <f t="shared" si="5"/>
        <v>0</v>
      </c>
    </row>
    <row r="29" spans="1:33" ht="45" x14ac:dyDescent="0.25">
      <c r="A29" s="15"/>
      <c r="B29" s="346" t="s">
        <v>40</v>
      </c>
      <c r="C29" s="351" t="s">
        <v>72</v>
      </c>
      <c r="D29" s="322" t="s">
        <v>25</v>
      </c>
      <c r="E29" s="323" t="s">
        <v>109</v>
      </c>
      <c r="F29" s="350"/>
      <c r="G29" s="350"/>
      <c r="H29" s="325">
        <v>3.1859999999999902</v>
      </c>
      <c r="I29" s="350"/>
      <c r="J29" s="326" t="s">
        <v>110</v>
      </c>
      <c r="K29" s="324" t="s">
        <v>104</v>
      </c>
      <c r="L29" s="288">
        <v>10</v>
      </c>
      <c r="M29" s="349">
        <v>17.43</v>
      </c>
      <c r="N29" s="288">
        <v>174.3</v>
      </c>
      <c r="O29" s="352"/>
      <c r="P29" s="328" t="e">
        <v>#VALUE!</v>
      </c>
      <c r="Q29" s="329" t="e">
        <f>IF(J29="PROV SUM",N29,L29*P29)</f>
        <v>#VALUE!</v>
      </c>
      <c r="R29" s="287">
        <v>0</v>
      </c>
      <c r="S29" s="287">
        <v>13.944000000000001</v>
      </c>
      <c r="T29" s="329">
        <f>IF(J29="SC024",N29,IF(ISERROR(S29),"",IF(J29="PROV SUM",N29,L29*S29)))</f>
        <v>139.44</v>
      </c>
      <c r="U29" s="111"/>
      <c r="V29" s="324" t="s">
        <v>104</v>
      </c>
      <c r="W29" s="672">
        <v>0</v>
      </c>
      <c r="X29" s="287">
        <v>13.944000000000001</v>
      </c>
      <c r="Y29" s="328">
        <f t="shared" ref="Y29:Y32" si="6">W29*X29</f>
        <v>0</v>
      </c>
      <c r="Z29" s="18"/>
      <c r="AA29" s="336">
        <v>0</v>
      </c>
      <c r="AB29" s="337">
        <f t="shared" si="1"/>
        <v>0</v>
      </c>
      <c r="AC29" s="338">
        <v>0</v>
      </c>
      <c r="AD29" s="339">
        <f t="shared" si="2"/>
        <v>0</v>
      </c>
      <c r="AE29" s="340">
        <f t="shared" si="5"/>
        <v>0</v>
      </c>
    </row>
    <row r="30" spans="1:33" x14ac:dyDescent="0.25">
      <c r="A30" s="15"/>
      <c r="B30" s="346" t="s">
        <v>40</v>
      </c>
      <c r="C30" s="351" t="s">
        <v>72</v>
      </c>
      <c r="D30" s="322" t="s">
        <v>25</v>
      </c>
      <c r="E30" s="323" t="s">
        <v>144</v>
      </c>
      <c r="F30" s="350"/>
      <c r="G30" s="350"/>
      <c r="H30" s="325">
        <v>3.33</v>
      </c>
      <c r="I30" s="350"/>
      <c r="J30" s="326" t="s">
        <v>145</v>
      </c>
      <c r="K30" s="324" t="s">
        <v>75</v>
      </c>
      <c r="L30" s="288">
        <v>1</v>
      </c>
      <c r="M30" s="349">
        <v>6.76</v>
      </c>
      <c r="N30" s="288">
        <v>6.76</v>
      </c>
      <c r="O30" s="352"/>
      <c r="P30" s="328" t="e">
        <v>#VALUE!</v>
      </c>
      <c r="Q30" s="329" t="e">
        <f>IF(J30="PROV SUM",N30,L30*P30)</f>
        <v>#VALUE!</v>
      </c>
      <c r="R30" s="287">
        <v>0</v>
      </c>
      <c r="S30" s="287">
        <v>5.009836</v>
      </c>
      <c r="T30" s="329">
        <f>IF(J30="SC024",N30,IF(ISERROR(S30),"",IF(J30="PROV SUM",N30,L30*S30)))</f>
        <v>5.009836</v>
      </c>
      <c r="U30" s="111"/>
      <c r="V30" s="324" t="s">
        <v>75</v>
      </c>
      <c r="W30" s="672">
        <v>0</v>
      </c>
      <c r="X30" s="287">
        <v>5.009836</v>
      </c>
      <c r="Y30" s="328">
        <f t="shared" si="6"/>
        <v>0</v>
      </c>
      <c r="Z30" s="18"/>
      <c r="AA30" s="336">
        <v>0</v>
      </c>
      <c r="AB30" s="337">
        <f t="shared" si="1"/>
        <v>0</v>
      </c>
      <c r="AC30" s="338">
        <v>0</v>
      </c>
      <c r="AD30" s="339">
        <f t="shared" si="2"/>
        <v>0</v>
      </c>
      <c r="AE30" s="340">
        <f t="shared" si="5"/>
        <v>0</v>
      </c>
    </row>
    <row r="31" spans="1:33" ht="15.75" x14ac:dyDescent="0.25">
      <c r="A31" s="15"/>
      <c r="B31" s="346" t="s">
        <v>40</v>
      </c>
      <c r="C31" s="351" t="s">
        <v>72</v>
      </c>
      <c r="D31" s="322" t="s">
        <v>25</v>
      </c>
      <c r="E31" s="323" t="s">
        <v>420</v>
      </c>
      <c r="F31" s="350"/>
      <c r="G31" s="350"/>
      <c r="H31" s="325">
        <v>3.4340000000000002</v>
      </c>
      <c r="I31" s="350"/>
      <c r="J31" s="326" t="s">
        <v>379</v>
      </c>
      <c r="K31" s="324" t="s">
        <v>380</v>
      </c>
      <c r="L31" s="288">
        <v>1</v>
      </c>
      <c r="M31" s="288">
        <v>150</v>
      </c>
      <c r="N31" s="288">
        <v>150</v>
      </c>
      <c r="O31" s="352"/>
      <c r="P31" s="328" t="e">
        <v>#VALUE!</v>
      </c>
      <c r="Q31" s="329">
        <f>IF(J31="PROV SUM",N31,L31*P31)</f>
        <v>150</v>
      </c>
      <c r="R31" s="287" t="s">
        <v>381</v>
      </c>
      <c r="S31" s="287" t="s">
        <v>381</v>
      </c>
      <c r="T31" s="329">
        <f>IF(J31="SC024",N31,IF(ISERROR(S31),"",IF(J31="PROV SUM",N31,L31*S31)))</f>
        <v>150</v>
      </c>
      <c r="U31" s="111"/>
      <c r="V31" s="324" t="s">
        <v>380</v>
      </c>
      <c r="W31" s="672">
        <v>0</v>
      </c>
      <c r="X31" s="287">
        <v>150</v>
      </c>
      <c r="Y31" s="328">
        <f t="shared" si="6"/>
        <v>0</v>
      </c>
      <c r="Z31" s="18"/>
      <c r="AA31" s="336">
        <v>0</v>
      </c>
      <c r="AB31" s="337">
        <f t="shared" si="1"/>
        <v>0</v>
      </c>
      <c r="AC31" s="338">
        <v>0</v>
      </c>
      <c r="AD31" s="339">
        <f t="shared" si="2"/>
        <v>0</v>
      </c>
      <c r="AE31" s="340">
        <f t="shared" si="5"/>
        <v>0</v>
      </c>
    </row>
    <row r="32" spans="1:33" ht="30.75" x14ac:dyDescent="0.25">
      <c r="A32" s="15"/>
      <c r="B32" s="346" t="s">
        <v>40</v>
      </c>
      <c r="C32" s="351" t="s">
        <v>72</v>
      </c>
      <c r="D32" s="322" t="s">
        <v>25</v>
      </c>
      <c r="E32" s="323" t="s">
        <v>421</v>
      </c>
      <c r="F32" s="350"/>
      <c r="G32" s="350"/>
      <c r="H32" s="325">
        <v>3.4350000000000001</v>
      </c>
      <c r="I32" s="350"/>
      <c r="J32" s="326" t="s">
        <v>379</v>
      </c>
      <c r="K32" s="324" t="s">
        <v>380</v>
      </c>
      <c r="L32" s="288">
        <v>1</v>
      </c>
      <c r="M32" s="288">
        <v>200</v>
      </c>
      <c r="N32" s="288">
        <v>200</v>
      </c>
      <c r="O32" s="352"/>
      <c r="P32" s="328" t="e">
        <v>#VALUE!</v>
      </c>
      <c r="Q32" s="329">
        <f>IF(J32="PROV SUM",N32,L32*P32)</f>
        <v>200</v>
      </c>
      <c r="R32" s="287" t="s">
        <v>381</v>
      </c>
      <c r="S32" s="287" t="s">
        <v>381</v>
      </c>
      <c r="T32" s="329">
        <f>IF(J32="SC024",N32,IF(ISERROR(S32),"",IF(J32="PROV SUM",N32,L32*S32)))</f>
        <v>200</v>
      </c>
      <c r="U32" s="111"/>
      <c r="V32" s="324" t="s">
        <v>380</v>
      </c>
      <c r="W32" s="672">
        <v>0</v>
      </c>
      <c r="X32" s="287">
        <v>200</v>
      </c>
      <c r="Y32" s="328">
        <f t="shared" si="6"/>
        <v>0</v>
      </c>
      <c r="Z32" s="18"/>
      <c r="AA32" s="336">
        <v>0</v>
      </c>
      <c r="AB32" s="337">
        <f t="shared" si="1"/>
        <v>0</v>
      </c>
      <c r="AC32" s="338">
        <v>0</v>
      </c>
      <c r="AD32" s="339">
        <f t="shared" si="2"/>
        <v>0</v>
      </c>
      <c r="AE32" s="340">
        <f t="shared" si="5"/>
        <v>0</v>
      </c>
    </row>
    <row r="33" spans="1:33" x14ac:dyDescent="0.25">
      <c r="A33" s="15"/>
      <c r="B33" s="346" t="s">
        <v>40</v>
      </c>
      <c r="C33" s="351" t="s">
        <v>164</v>
      </c>
      <c r="D33" s="322" t="s">
        <v>378</v>
      </c>
      <c r="E33" s="323"/>
      <c r="F33" s="350"/>
      <c r="G33" s="350"/>
      <c r="H33" s="325"/>
      <c r="I33" s="350"/>
      <c r="J33" s="326"/>
      <c r="K33" s="324"/>
      <c r="L33" s="288"/>
      <c r="M33" s="326"/>
      <c r="N33" s="288"/>
      <c r="O33" s="352"/>
      <c r="P33" s="326"/>
      <c r="Q33" s="286"/>
      <c r="R33" s="286"/>
      <c r="S33" s="286"/>
      <c r="T33" s="286"/>
      <c r="U33" s="111"/>
      <c r="V33" s="324"/>
      <c r="W33" s="672"/>
      <c r="X33" s="286"/>
      <c r="Y33" s="328">
        <f t="shared" si="0"/>
        <v>0</v>
      </c>
      <c r="Z33" s="18"/>
      <c r="AA33" s="336">
        <v>0</v>
      </c>
      <c r="AB33" s="337">
        <f t="shared" si="1"/>
        <v>0</v>
      </c>
      <c r="AC33" s="338">
        <v>0</v>
      </c>
      <c r="AD33" s="339">
        <f t="shared" si="2"/>
        <v>0</v>
      </c>
      <c r="AE33" s="340">
        <f t="shared" si="5"/>
        <v>0</v>
      </c>
    </row>
    <row r="34" spans="1:33" ht="60" x14ac:dyDescent="0.25">
      <c r="A34" s="15"/>
      <c r="B34" s="346" t="s">
        <v>40</v>
      </c>
      <c r="C34" s="351" t="s">
        <v>164</v>
      </c>
      <c r="D34" s="322" t="s">
        <v>25</v>
      </c>
      <c r="E34" s="323" t="s">
        <v>187</v>
      </c>
      <c r="F34" s="350"/>
      <c r="G34" s="350"/>
      <c r="H34" s="325">
        <v>4.1399999999999997</v>
      </c>
      <c r="I34" s="350"/>
      <c r="J34" s="326" t="s">
        <v>188</v>
      </c>
      <c r="K34" s="324" t="s">
        <v>57</v>
      </c>
      <c r="L34" s="288">
        <v>10</v>
      </c>
      <c r="M34" s="349">
        <v>6.75</v>
      </c>
      <c r="N34" s="288">
        <v>67.5</v>
      </c>
      <c r="O34" s="352"/>
      <c r="P34" s="328" t="e">
        <v>#VALUE!</v>
      </c>
      <c r="Q34" s="329" t="e">
        <f>IF(J34="PROV SUM",N34,L34*P34)</f>
        <v>#VALUE!</v>
      </c>
      <c r="R34" s="287">
        <v>0</v>
      </c>
      <c r="S34" s="287">
        <v>6.4124999999999996</v>
      </c>
      <c r="T34" s="329">
        <f>IF(J34="SC024",N34,IF(ISERROR(S34),"",IF(J34="PROV SUM",N34,L34*S34)))</f>
        <v>64.125</v>
      </c>
      <c r="U34" s="111"/>
      <c r="V34" s="324" t="s">
        <v>57</v>
      </c>
      <c r="W34" s="672">
        <v>12</v>
      </c>
      <c r="X34" s="287">
        <v>6.4124999999999996</v>
      </c>
      <c r="Y34" s="328">
        <f t="shared" si="0"/>
        <v>76.949999999999989</v>
      </c>
      <c r="Z34" s="18"/>
      <c r="AA34" s="336">
        <v>1</v>
      </c>
      <c r="AB34" s="337">
        <f t="shared" si="1"/>
        <v>76.949999999999989</v>
      </c>
      <c r="AC34" s="338">
        <v>1</v>
      </c>
      <c r="AD34" s="339">
        <f t="shared" si="2"/>
        <v>76.949999999999989</v>
      </c>
      <c r="AE34" s="340">
        <f t="shared" si="5"/>
        <v>0</v>
      </c>
      <c r="AG34" s="591">
        <v>12.82</v>
      </c>
    </row>
    <row r="35" spans="1:33" ht="90" x14ac:dyDescent="0.25">
      <c r="A35" s="15"/>
      <c r="B35" s="346" t="s">
        <v>40</v>
      </c>
      <c r="C35" s="351" t="s">
        <v>164</v>
      </c>
      <c r="D35" s="322" t="s">
        <v>25</v>
      </c>
      <c r="E35" s="323" t="s">
        <v>169</v>
      </c>
      <c r="F35" s="350"/>
      <c r="G35" s="350"/>
      <c r="H35" s="325">
        <v>4.8899999999999801</v>
      </c>
      <c r="I35" s="350"/>
      <c r="J35" s="326" t="s">
        <v>170</v>
      </c>
      <c r="K35" s="324" t="s">
        <v>75</v>
      </c>
      <c r="L35" s="288">
        <v>2</v>
      </c>
      <c r="M35" s="349">
        <v>29.05</v>
      </c>
      <c r="N35" s="288">
        <v>58.1</v>
      </c>
      <c r="O35" s="352"/>
      <c r="P35" s="328" t="e">
        <v>#VALUE!</v>
      </c>
      <c r="Q35" s="329" t="e">
        <f>IF(J35="PROV SUM",N35,L35*P35)</f>
        <v>#VALUE!</v>
      </c>
      <c r="R35" s="287">
        <v>0</v>
      </c>
      <c r="S35" s="287">
        <v>25.752824999999998</v>
      </c>
      <c r="T35" s="329">
        <f>IF(J35="SC024",N35,IF(ISERROR(S35),"",IF(J35="PROV SUM",N35,L35*S35)))</f>
        <v>51.505649999999996</v>
      </c>
      <c r="U35" s="111"/>
      <c r="V35" s="324" t="s">
        <v>75</v>
      </c>
      <c r="W35" s="672">
        <v>3</v>
      </c>
      <c r="X35" s="287">
        <v>25.752824999999998</v>
      </c>
      <c r="Y35" s="328">
        <f t="shared" si="0"/>
        <v>77.25847499999999</v>
      </c>
      <c r="Z35" s="18"/>
      <c r="AA35" s="336">
        <v>1</v>
      </c>
      <c r="AB35" s="337">
        <f t="shared" si="1"/>
        <v>77.25847499999999</v>
      </c>
      <c r="AC35" s="338">
        <v>1</v>
      </c>
      <c r="AD35" s="339">
        <f t="shared" si="2"/>
        <v>77.25847499999999</v>
      </c>
      <c r="AE35" s="340">
        <f t="shared" si="5"/>
        <v>0</v>
      </c>
      <c r="AG35" s="591">
        <v>25.75</v>
      </c>
    </row>
    <row r="36" spans="1:33" ht="90" x14ac:dyDescent="0.25">
      <c r="A36" s="15"/>
      <c r="B36" s="346" t="s">
        <v>40</v>
      </c>
      <c r="C36" s="351" t="s">
        <v>164</v>
      </c>
      <c r="D36" s="322" t="s">
        <v>25</v>
      </c>
      <c r="E36" s="323" t="s">
        <v>171</v>
      </c>
      <c r="F36" s="350"/>
      <c r="G36" s="350"/>
      <c r="H36" s="325">
        <v>4.8999999999999799</v>
      </c>
      <c r="I36" s="350"/>
      <c r="J36" s="326" t="s">
        <v>172</v>
      </c>
      <c r="K36" s="324" t="s">
        <v>75</v>
      </c>
      <c r="L36" s="288">
        <v>9</v>
      </c>
      <c r="M36" s="349">
        <v>35.61</v>
      </c>
      <c r="N36" s="288">
        <v>320.49</v>
      </c>
      <c r="O36" s="352"/>
      <c r="P36" s="328" t="e">
        <v>#VALUE!</v>
      </c>
      <c r="Q36" s="329" t="e">
        <f>IF(J36="PROV SUM",N36,L36*P36)</f>
        <v>#VALUE!</v>
      </c>
      <c r="R36" s="287">
        <v>0</v>
      </c>
      <c r="S36" s="287">
        <v>31.568264999999997</v>
      </c>
      <c r="T36" s="329">
        <f>IF(J36="SC024",N36,IF(ISERROR(S36),"",IF(J36="PROV SUM",N36,L36*S36)))</f>
        <v>284.11438499999997</v>
      </c>
      <c r="U36" s="111"/>
      <c r="V36" s="324" t="s">
        <v>75</v>
      </c>
      <c r="W36" s="672">
        <v>9</v>
      </c>
      <c r="X36" s="287">
        <v>31.568264999999997</v>
      </c>
      <c r="Y36" s="328">
        <f t="shared" si="0"/>
        <v>284.11438499999997</v>
      </c>
      <c r="Z36" s="18"/>
      <c r="AA36" s="336">
        <v>1</v>
      </c>
      <c r="AB36" s="337">
        <f t="shared" si="1"/>
        <v>284.11438499999997</v>
      </c>
      <c r="AC36" s="338">
        <v>1</v>
      </c>
      <c r="AD36" s="339">
        <f t="shared" si="2"/>
        <v>284.11438499999997</v>
      </c>
      <c r="AE36" s="340">
        <f>AB36-AD36</f>
        <v>0</v>
      </c>
    </row>
    <row r="37" spans="1:33" x14ac:dyDescent="0.25">
      <c r="A37" s="15"/>
      <c r="B37" s="346" t="s">
        <v>40</v>
      </c>
      <c r="C37" s="351" t="s">
        <v>24</v>
      </c>
      <c r="D37" s="322" t="s">
        <v>378</v>
      </c>
      <c r="E37" s="323"/>
      <c r="F37" s="350"/>
      <c r="G37" s="350"/>
      <c r="H37" s="325"/>
      <c r="I37" s="350"/>
      <c r="J37" s="326"/>
      <c r="K37" s="324"/>
      <c r="L37" s="288"/>
      <c r="M37" s="326"/>
      <c r="N37" s="288"/>
      <c r="O37" s="352"/>
      <c r="P37" s="326"/>
      <c r="Q37" s="286"/>
      <c r="R37" s="286"/>
      <c r="S37" s="286"/>
      <c r="T37" s="286"/>
      <c r="U37" s="111"/>
      <c r="V37" s="324"/>
      <c r="W37" s="672"/>
      <c r="X37" s="286"/>
      <c r="Y37" s="328">
        <f t="shared" si="0"/>
        <v>0</v>
      </c>
      <c r="Z37" s="18"/>
      <c r="AA37" s="336">
        <v>0</v>
      </c>
      <c r="AB37" s="337">
        <f t="shared" si="1"/>
        <v>0</v>
      </c>
      <c r="AC37" s="338">
        <v>0</v>
      </c>
      <c r="AD37" s="339">
        <f t="shared" si="2"/>
        <v>0</v>
      </c>
      <c r="AE37" s="340">
        <f t="shared" si="5"/>
        <v>0</v>
      </c>
      <c r="AG37" s="615"/>
    </row>
    <row r="38" spans="1:33" ht="120" x14ac:dyDescent="0.25">
      <c r="A38" s="21"/>
      <c r="B38" s="321" t="s">
        <v>40</v>
      </c>
      <c r="C38" s="321" t="s">
        <v>24</v>
      </c>
      <c r="D38" s="322" t="s">
        <v>25</v>
      </c>
      <c r="E38" s="323" t="s">
        <v>26</v>
      </c>
      <c r="F38" s="324"/>
      <c r="G38" s="324"/>
      <c r="H38" s="325">
        <v>2.1</v>
      </c>
      <c r="I38" s="324"/>
      <c r="J38" s="326" t="s">
        <v>27</v>
      </c>
      <c r="K38" s="324" t="s">
        <v>28</v>
      </c>
      <c r="L38" s="288">
        <v>90</v>
      </c>
      <c r="M38" s="118">
        <v>12.92</v>
      </c>
      <c r="N38" s="119">
        <v>1162.8</v>
      </c>
      <c r="O38" s="327"/>
      <c r="P38" s="328" t="e">
        <v>#VALUE!</v>
      </c>
      <c r="Q38" s="329" t="e">
        <f>IF(J38="PROV SUM",N38,L38*P38)</f>
        <v>#VALUE!</v>
      </c>
      <c r="R38" s="287">
        <v>0</v>
      </c>
      <c r="S38" s="287">
        <v>16.4084</v>
      </c>
      <c r="T38" s="329">
        <f>IF(J38="SC024",N38,IF(ISERROR(S38),"",IF(J38="PROV SUM",N38,L38*S38)))</f>
        <v>1476.7560000000001</v>
      </c>
      <c r="U38" s="111"/>
      <c r="V38" s="324" t="s">
        <v>28</v>
      </c>
      <c r="W38" s="672">
        <v>110</v>
      </c>
      <c r="X38" s="287">
        <v>16.4084</v>
      </c>
      <c r="Y38" s="328">
        <f t="shared" si="0"/>
        <v>1804.924</v>
      </c>
      <c r="Z38" s="18"/>
      <c r="AA38" s="336">
        <v>1</v>
      </c>
      <c r="AB38" s="337">
        <f t="shared" si="1"/>
        <v>1804.924</v>
      </c>
      <c r="AC38" s="338">
        <v>1</v>
      </c>
      <c r="AD38" s="339">
        <f t="shared" si="2"/>
        <v>1804.924</v>
      </c>
      <c r="AE38" s="340">
        <f t="shared" si="5"/>
        <v>0</v>
      </c>
    </row>
    <row r="39" spans="1:33" ht="30" x14ac:dyDescent="0.25">
      <c r="A39" s="21"/>
      <c r="B39" s="321" t="s">
        <v>40</v>
      </c>
      <c r="C39" s="321" t="s">
        <v>24</v>
      </c>
      <c r="D39" s="322" t="s">
        <v>25</v>
      </c>
      <c r="E39" s="323" t="s">
        <v>29</v>
      </c>
      <c r="F39" s="324"/>
      <c r="G39" s="324"/>
      <c r="H39" s="325">
        <v>2.5</v>
      </c>
      <c r="I39" s="324"/>
      <c r="J39" s="326" t="s">
        <v>30</v>
      </c>
      <c r="K39" s="324" t="s">
        <v>31</v>
      </c>
      <c r="L39" s="288">
        <v>1</v>
      </c>
      <c r="M39" s="118">
        <v>420</v>
      </c>
      <c r="N39" s="119">
        <v>420</v>
      </c>
      <c r="O39" s="327"/>
      <c r="P39" s="328" t="e">
        <v>#VALUE!</v>
      </c>
      <c r="Q39" s="329" t="e">
        <f>IF(J39="PROV SUM",N39,L39*P39)</f>
        <v>#VALUE!</v>
      </c>
      <c r="R39" s="287">
        <v>0</v>
      </c>
      <c r="S39" s="287">
        <v>533.4</v>
      </c>
      <c r="T39" s="329">
        <f>IF(J39="SC024",N39,IF(ISERROR(S39),"",IF(J39="PROV SUM",N39,L39*S39)))</f>
        <v>533.4</v>
      </c>
      <c r="U39" s="111"/>
      <c r="V39" s="324" t="s">
        <v>31</v>
      </c>
      <c r="W39" s="672">
        <v>1</v>
      </c>
      <c r="X39" s="287">
        <v>533.4</v>
      </c>
      <c r="Y39" s="328">
        <f t="shared" si="0"/>
        <v>533.4</v>
      </c>
      <c r="Z39" s="18"/>
      <c r="AA39" s="336">
        <v>1</v>
      </c>
      <c r="AB39" s="337">
        <f t="shared" si="1"/>
        <v>533.4</v>
      </c>
      <c r="AC39" s="338">
        <v>1</v>
      </c>
      <c r="AD39" s="339">
        <f t="shared" si="2"/>
        <v>533.4</v>
      </c>
      <c r="AE39" s="340">
        <f t="shared" si="5"/>
        <v>0</v>
      </c>
    </row>
    <row r="40" spans="1:33" x14ac:dyDescent="0.25">
      <c r="A40" s="21"/>
      <c r="B40" s="321" t="s">
        <v>40</v>
      </c>
      <c r="C40" s="321" t="s">
        <v>24</v>
      </c>
      <c r="D40" s="322" t="s">
        <v>25</v>
      </c>
      <c r="E40" s="323" t="s">
        <v>32</v>
      </c>
      <c r="F40" s="324"/>
      <c r="G40" s="324"/>
      <c r="H40" s="325">
        <v>2.6</v>
      </c>
      <c r="I40" s="324"/>
      <c r="J40" s="326" t="s">
        <v>33</v>
      </c>
      <c r="K40" s="324" t="s">
        <v>31</v>
      </c>
      <c r="L40" s="288">
        <v>1</v>
      </c>
      <c r="M40" s="118">
        <v>50</v>
      </c>
      <c r="N40" s="119">
        <v>50</v>
      </c>
      <c r="O40" s="327"/>
      <c r="P40" s="328" t="e">
        <v>#VALUE!</v>
      </c>
      <c r="Q40" s="329" t="e">
        <f>IF(J40="PROV SUM",N40,L40*P40)</f>
        <v>#VALUE!</v>
      </c>
      <c r="R40" s="287">
        <v>0</v>
      </c>
      <c r="S40" s="287">
        <v>63.5</v>
      </c>
      <c r="T40" s="329">
        <f>IF(J40="SC024",N40,IF(ISERROR(S40),"",IF(J40="PROV SUM",N40,L40*S40)))</f>
        <v>63.5</v>
      </c>
      <c r="U40" s="111"/>
      <c r="V40" s="324" t="s">
        <v>31</v>
      </c>
      <c r="W40" s="672">
        <v>1</v>
      </c>
      <c r="X40" s="287">
        <v>63.5</v>
      </c>
      <c r="Y40" s="328">
        <f t="shared" si="0"/>
        <v>63.5</v>
      </c>
      <c r="Z40" s="18"/>
      <c r="AA40" s="336">
        <v>1</v>
      </c>
      <c r="AB40" s="337">
        <f t="shared" si="1"/>
        <v>63.5</v>
      </c>
      <c r="AC40" s="338">
        <v>0</v>
      </c>
      <c r="AD40" s="339">
        <f t="shared" si="2"/>
        <v>0</v>
      </c>
      <c r="AE40" s="340">
        <f t="shared" si="5"/>
        <v>63.5</v>
      </c>
      <c r="AF40" s="591" t="s">
        <v>793</v>
      </c>
      <c r="AG40" s="592"/>
    </row>
    <row r="41" spans="1:33" x14ac:dyDescent="0.25">
      <c r="A41" s="21"/>
      <c r="B41" s="321" t="s">
        <v>40</v>
      </c>
      <c r="C41" s="321" t="s">
        <v>24</v>
      </c>
      <c r="D41" s="322" t="s">
        <v>25</v>
      </c>
      <c r="E41" s="323" t="s">
        <v>41</v>
      </c>
      <c r="F41" s="324"/>
      <c r="G41" s="324"/>
      <c r="H41" s="325">
        <v>2.16</v>
      </c>
      <c r="I41" s="324"/>
      <c r="J41" s="326" t="s">
        <v>42</v>
      </c>
      <c r="K41" s="324" t="s">
        <v>31</v>
      </c>
      <c r="L41" s="288">
        <v>1</v>
      </c>
      <c r="M41" s="118">
        <v>379.8</v>
      </c>
      <c r="N41" s="119">
        <v>379.8</v>
      </c>
      <c r="O41" s="327"/>
      <c r="P41" s="328" t="e">
        <v>#VALUE!</v>
      </c>
      <c r="Q41" s="329" t="e">
        <f>IF(J41="PROV SUM",N41,L41*P41)</f>
        <v>#VALUE!</v>
      </c>
      <c r="R41" s="287">
        <v>0</v>
      </c>
      <c r="S41" s="287">
        <v>482.346</v>
      </c>
      <c r="T41" s="329">
        <f>IF(J41="SC024",N41,IF(ISERROR(S41),"",IF(J41="PROV SUM",N41,L41*S41)))</f>
        <v>482.346</v>
      </c>
      <c r="U41" s="111"/>
      <c r="V41" s="324" t="s">
        <v>31</v>
      </c>
      <c r="W41" s="672">
        <v>1</v>
      </c>
      <c r="X41" s="287">
        <v>482.346</v>
      </c>
      <c r="Y41" s="328">
        <f t="shared" si="0"/>
        <v>482.346</v>
      </c>
      <c r="Z41" s="18"/>
      <c r="AA41" s="336">
        <v>1</v>
      </c>
      <c r="AB41" s="337">
        <f t="shared" si="1"/>
        <v>482.346</v>
      </c>
      <c r="AC41" s="338">
        <v>0</v>
      </c>
      <c r="AD41" s="339">
        <f t="shared" si="2"/>
        <v>0</v>
      </c>
      <c r="AE41" s="340">
        <f t="shared" si="5"/>
        <v>482.346</v>
      </c>
      <c r="AF41" s="591" t="s">
        <v>793</v>
      </c>
      <c r="AG41" s="592"/>
    </row>
    <row r="42" spans="1:33" ht="30" x14ac:dyDescent="0.25">
      <c r="A42" s="21"/>
      <c r="B42" s="321"/>
      <c r="C42" s="321" t="s">
        <v>24</v>
      </c>
      <c r="D42" s="322" t="s">
        <v>25</v>
      </c>
      <c r="E42" s="323" t="s">
        <v>50</v>
      </c>
      <c r="F42" s="324"/>
      <c r="G42" s="324"/>
      <c r="H42" s="325"/>
      <c r="I42" s="324"/>
      <c r="J42" s="326"/>
      <c r="K42" s="324"/>
      <c r="L42" s="288"/>
      <c r="M42" s="118"/>
      <c r="N42" s="119"/>
      <c r="O42" s="327"/>
      <c r="P42" s="328"/>
      <c r="Q42" s="329"/>
      <c r="R42" s="287"/>
      <c r="S42" s="287"/>
      <c r="T42" s="329"/>
      <c r="U42" s="111"/>
      <c r="V42" s="324" t="s">
        <v>756</v>
      </c>
      <c r="W42" s="672">
        <v>61</v>
      </c>
      <c r="X42" s="287">
        <v>40.322499999999998</v>
      </c>
      <c r="Y42" s="328">
        <f t="shared" si="0"/>
        <v>2459.6724999999997</v>
      </c>
      <c r="Z42" s="18"/>
      <c r="AA42" s="336">
        <v>1</v>
      </c>
      <c r="AB42" s="337">
        <f t="shared" si="1"/>
        <v>2459.6724999999997</v>
      </c>
      <c r="AC42" s="338">
        <v>0</v>
      </c>
      <c r="AD42" s="339">
        <f t="shared" si="2"/>
        <v>0</v>
      </c>
      <c r="AE42" s="340">
        <f t="shared" si="5"/>
        <v>2459.6724999999997</v>
      </c>
      <c r="AF42" s="591" t="s">
        <v>768</v>
      </c>
      <c r="AG42" s="592"/>
    </row>
    <row r="43" spans="1:33" x14ac:dyDescent="0.25">
      <c r="A43" s="21"/>
      <c r="B43" s="321"/>
      <c r="C43" s="321" t="s">
        <v>24</v>
      </c>
      <c r="D43" s="322" t="s">
        <v>25</v>
      </c>
      <c r="E43" s="323" t="s">
        <v>53</v>
      </c>
      <c r="F43" s="324"/>
      <c r="G43" s="324"/>
      <c r="H43" s="325"/>
      <c r="I43" s="324"/>
      <c r="J43" s="326"/>
      <c r="K43" s="324"/>
      <c r="L43" s="288"/>
      <c r="M43" s="118"/>
      <c r="N43" s="119"/>
      <c r="O43" s="327"/>
      <c r="P43" s="328"/>
      <c r="Q43" s="329"/>
      <c r="R43" s="287"/>
      <c r="S43" s="287"/>
      <c r="T43" s="329"/>
      <c r="U43" s="111"/>
      <c r="V43" s="324" t="s">
        <v>756</v>
      </c>
      <c r="W43" s="672">
        <v>24</v>
      </c>
      <c r="X43" s="287">
        <v>20.637499999999999</v>
      </c>
      <c r="Y43" s="328">
        <f t="shared" si="0"/>
        <v>495.29999999999995</v>
      </c>
      <c r="Z43" s="18"/>
      <c r="AA43" s="336">
        <v>1</v>
      </c>
      <c r="AB43" s="337">
        <f t="shared" si="1"/>
        <v>495.29999999999995</v>
      </c>
      <c r="AC43" s="338">
        <v>0</v>
      </c>
      <c r="AD43" s="339">
        <f t="shared" si="2"/>
        <v>0</v>
      </c>
      <c r="AE43" s="340">
        <f t="shared" si="5"/>
        <v>495.29999999999995</v>
      </c>
      <c r="AF43" s="591" t="s">
        <v>793</v>
      </c>
      <c r="AG43" s="592"/>
    </row>
    <row r="44" spans="1:33" ht="60" x14ac:dyDescent="0.25">
      <c r="A44" s="21"/>
      <c r="B44" s="321" t="s">
        <v>40</v>
      </c>
      <c r="C44" s="321" t="s">
        <v>24</v>
      </c>
      <c r="D44" s="322" t="s">
        <v>25</v>
      </c>
      <c r="E44" s="323" t="s">
        <v>382</v>
      </c>
      <c r="F44" s="324"/>
      <c r="G44" s="324"/>
      <c r="H44" s="325"/>
      <c r="I44" s="324"/>
      <c r="J44" s="326" t="s">
        <v>383</v>
      </c>
      <c r="K44" s="324" t="s">
        <v>31</v>
      </c>
      <c r="L44" s="288"/>
      <c r="M44" s="118">
        <v>4.8300000000000003E-2</v>
      </c>
      <c r="N44" s="119">
        <v>0</v>
      </c>
      <c r="O44" s="327"/>
      <c r="P44" s="328" t="e">
        <v>#VALUE!</v>
      </c>
      <c r="Q44" s="329" t="e">
        <f>IF(J44="PROV SUM",N44,L44*P44)</f>
        <v>#VALUE!</v>
      </c>
      <c r="R44" s="287" t="e">
        <v>#N/A</v>
      </c>
      <c r="S44" s="287" t="e">
        <v>#N/A</v>
      </c>
      <c r="T44" s="329">
        <f>IF(J44="SC024",N44,IF(ISERROR(S44),"",IF(J44="PROV SUM",N44,L44*S44)))</f>
        <v>0</v>
      </c>
      <c r="U44" s="111"/>
      <c r="V44" s="324" t="s">
        <v>416</v>
      </c>
      <c r="W44" s="672">
        <v>11.1</v>
      </c>
      <c r="X44" s="369">
        <f>SUM(Y38+Y39+Y40)*0.0483</f>
        <v>116.0080992</v>
      </c>
      <c r="Y44" s="328">
        <f>X44*W44</f>
        <v>1287.6899011200001</v>
      </c>
      <c r="Z44" s="18"/>
      <c r="AA44" s="336">
        <v>1</v>
      </c>
      <c r="AB44" s="337">
        <f t="shared" si="1"/>
        <v>1287.6899011200001</v>
      </c>
      <c r="AC44" s="338">
        <v>0</v>
      </c>
      <c r="AD44" s="339">
        <f t="shared" si="2"/>
        <v>0</v>
      </c>
      <c r="AE44" s="340">
        <f t="shared" si="5"/>
        <v>1287.6899011200001</v>
      </c>
      <c r="AF44" s="595" t="s">
        <v>776</v>
      </c>
      <c r="AG44" s="592"/>
    </row>
    <row r="45" spans="1:33" x14ac:dyDescent="0.25">
      <c r="A45" s="21"/>
      <c r="B45" s="320" t="s">
        <v>40</v>
      </c>
      <c r="C45" s="321" t="s">
        <v>312</v>
      </c>
      <c r="D45" s="322" t="s">
        <v>378</v>
      </c>
      <c r="E45" s="323"/>
      <c r="F45" s="324"/>
      <c r="G45" s="324"/>
      <c r="H45" s="325"/>
      <c r="I45" s="324"/>
      <c r="J45" s="326"/>
      <c r="K45" s="324"/>
      <c r="L45" s="288"/>
      <c r="M45" s="326"/>
      <c r="N45" s="119"/>
      <c r="O45" s="327"/>
      <c r="P45" s="347"/>
      <c r="Q45" s="348"/>
      <c r="R45" s="348"/>
      <c r="S45" s="348"/>
      <c r="T45" s="348"/>
      <c r="U45" s="111"/>
      <c r="V45" s="324"/>
      <c r="W45" s="672"/>
      <c r="X45" s="348"/>
      <c r="Y45" s="328">
        <f t="shared" si="0"/>
        <v>0</v>
      </c>
      <c r="Z45" s="18"/>
      <c r="AA45" s="336">
        <v>0</v>
      </c>
      <c r="AB45" s="337">
        <f t="shared" si="1"/>
        <v>0</v>
      </c>
      <c r="AC45" s="338">
        <v>0</v>
      </c>
      <c r="AD45" s="339">
        <f t="shared" si="2"/>
        <v>0</v>
      </c>
      <c r="AE45" s="340">
        <f t="shared" si="5"/>
        <v>0</v>
      </c>
    </row>
    <row r="46" spans="1:33" ht="90" x14ac:dyDescent="0.25">
      <c r="A46" s="21"/>
      <c r="B46" s="320" t="s">
        <v>40</v>
      </c>
      <c r="C46" s="321" t="s">
        <v>312</v>
      </c>
      <c r="D46" s="322" t="s">
        <v>25</v>
      </c>
      <c r="E46" s="323" t="s">
        <v>317</v>
      </c>
      <c r="F46" s="324"/>
      <c r="G46" s="324"/>
      <c r="H46" s="325">
        <v>7.79</v>
      </c>
      <c r="I46" s="324"/>
      <c r="J46" s="326" t="s">
        <v>318</v>
      </c>
      <c r="K46" s="324" t="s">
        <v>104</v>
      </c>
      <c r="L46" s="288">
        <v>7</v>
      </c>
      <c r="M46" s="349">
        <v>93.18</v>
      </c>
      <c r="N46" s="119">
        <v>652.26</v>
      </c>
      <c r="O46" s="327"/>
      <c r="P46" s="328" t="e">
        <v>#VALUE!</v>
      </c>
      <c r="Q46" s="329" t="e">
        <f>IF(J46="PROV SUM",N46,L46*P46)</f>
        <v>#VALUE!</v>
      </c>
      <c r="R46" s="287">
        <v>0</v>
      </c>
      <c r="S46" s="287">
        <v>76.500780000000006</v>
      </c>
      <c r="T46" s="329">
        <f>IF(J46="SC024",N46,IF(ISERROR(S46),"",IF(J46="PROV SUM",N46,L46*S46)))</f>
        <v>535.50546000000008</v>
      </c>
      <c r="U46" s="111"/>
      <c r="V46" s="324" t="s">
        <v>104</v>
      </c>
      <c r="W46" s="672">
        <v>7</v>
      </c>
      <c r="X46" s="287">
        <v>76.500780000000006</v>
      </c>
      <c r="Y46" s="328">
        <f t="shared" si="0"/>
        <v>535.50546000000008</v>
      </c>
      <c r="Z46" s="18"/>
      <c r="AA46" s="336">
        <v>1</v>
      </c>
      <c r="AB46" s="337">
        <f t="shared" si="1"/>
        <v>535.50546000000008</v>
      </c>
      <c r="AC46" s="338">
        <v>1</v>
      </c>
      <c r="AD46" s="339">
        <f>Y46*AC46</f>
        <v>535.50546000000008</v>
      </c>
      <c r="AE46" s="340">
        <f t="shared" si="5"/>
        <v>0</v>
      </c>
    </row>
    <row r="47" spans="1:33" ht="60" x14ac:dyDescent="0.25">
      <c r="A47" s="21"/>
      <c r="B47" s="320" t="s">
        <v>40</v>
      </c>
      <c r="C47" s="321" t="s">
        <v>312</v>
      </c>
      <c r="D47" s="322" t="s">
        <v>25</v>
      </c>
      <c r="E47" s="323" t="s">
        <v>323</v>
      </c>
      <c r="F47" s="324"/>
      <c r="G47" s="324"/>
      <c r="H47" s="325">
        <v>7.1860000000000301</v>
      </c>
      <c r="I47" s="324"/>
      <c r="J47" s="326" t="s">
        <v>324</v>
      </c>
      <c r="K47" s="324" t="s">
        <v>75</v>
      </c>
      <c r="L47" s="288">
        <v>1</v>
      </c>
      <c r="M47" s="349">
        <v>12.05</v>
      </c>
      <c r="N47" s="119">
        <v>12.05</v>
      </c>
      <c r="O47" s="327"/>
      <c r="P47" s="328" t="e">
        <v>#VALUE!</v>
      </c>
      <c r="Q47" s="329" t="e">
        <f>IF(J47="PROV SUM",N47,L47*P47)</f>
        <v>#VALUE!</v>
      </c>
      <c r="R47" s="287">
        <v>0</v>
      </c>
      <c r="S47" s="287">
        <v>9.8930500000000006</v>
      </c>
      <c r="T47" s="329">
        <f>IF(J47="SC024",N47,IF(ISERROR(S47),"",IF(J47="PROV SUM",N47,L47*S47)))</f>
        <v>9.8930500000000006</v>
      </c>
      <c r="U47" s="111"/>
      <c r="V47" s="324" t="s">
        <v>75</v>
      </c>
      <c r="W47" s="672">
        <v>1</v>
      </c>
      <c r="X47" s="287">
        <v>9.8930500000000006</v>
      </c>
      <c r="Y47" s="328">
        <f t="shared" si="0"/>
        <v>9.8930500000000006</v>
      </c>
      <c r="Z47" s="18"/>
      <c r="AA47" s="336">
        <v>1</v>
      </c>
      <c r="AB47" s="337">
        <f t="shared" si="1"/>
        <v>9.8930500000000006</v>
      </c>
      <c r="AC47" s="338">
        <v>1</v>
      </c>
      <c r="AD47" s="339">
        <f t="shared" si="2"/>
        <v>9.8930500000000006</v>
      </c>
      <c r="AE47" s="340">
        <f>AB47-AD47</f>
        <v>0</v>
      </c>
    </row>
    <row r="48" spans="1:33" ht="30.75" x14ac:dyDescent="0.25">
      <c r="A48" s="21"/>
      <c r="B48" s="320" t="s">
        <v>40</v>
      </c>
      <c r="C48" s="321" t="s">
        <v>312</v>
      </c>
      <c r="D48" s="322" t="s">
        <v>25</v>
      </c>
      <c r="E48" s="323" t="s">
        <v>422</v>
      </c>
      <c r="F48" s="324"/>
      <c r="G48" s="324"/>
      <c r="H48" s="325">
        <v>7.3159999999999998</v>
      </c>
      <c r="I48" s="324"/>
      <c r="J48" s="326" t="s">
        <v>379</v>
      </c>
      <c r="K48" s="324" t="s">
        <v>380</v>
      </c>
      <c r="L48" s="288">
        <v>1</v>
      </c>
      <c r="M48" s="288">
        <v>400</v>
      </c>
      <c r="N48" s="119">
        <v>400</v>
      </c>
      <c r="O48" s="327"/>
      <c r="P48" s="328" t="e">
        <v>#VALUE!</v>
      </c>
      <c r="Q48" s="329">
        <f>IF(J48="PROV SUM",N48,L48*P48)</f>
        <v>400</v>
      </c>
      <c r="R48" s="287" t="s">
        <v>381</v>
      </c>
      <c r="S48" s="287" t="s">
        <v>381</v>
      </c>
      <c r="T48" s="329">
        <f>IF(J48="SC024",N48,IF(ISERROR(S48),"",IF(J48="PROV SUM",N48,L48*S48)))</f>
        <v>400</v>
      </c>
      <c r="U48" s="111"/>
      <c r="V48" s="324" t="s">
        <v>380</v>
      </c>
      <c r="W48" s="672">
        <v>1</v>
      </c>
      <c r="X48" s="287">
        <v>400</v>
      </c>
      <c r="Y48" s="328">
        <v>400</v>
      </c>
      <c r="Z48" s="18"/>
      <c r="AA48" s="336">
        <v>0</v>
      </c>
      <c r="AB48" s="337">
        <f t="shared" si="1"/>
        <v>0</v>
      </c>
      <c r="AC48" s="338">
        <v>0</v>
      </c>
      <c r="AD48" s="339">
        <f t="shared" si="2"/>
        <v>0</v>
      </c>
      <c r="AE48" s="340">
        <f t="shared" si="5"/>
        <v>0</v>
      </c>
    </row>
    <row r="49" spans="1:33" ht="120" x14ac:dyDescent="0.25">
      <c r="A49" s="21"/>
      <c r="B49" s="320" t="s">
        <v>40</v>
      </c>
      <c r="C49" s="321" t="s">
        <v>72</v>
      </c>
      <c r="D49" s="322" t="s">
        <v>25</v>
      </c>
      <c r="E49" s="323" t="s">
        <v>662</v>
      </c>
      <c r="F49" s="324"/>
      <c r="G49" s="324"/>
      <c r="H49" s="325"/>
      <c r="I49" s="324"/>
      <c r="J49" s="326"/>
      <c r="K49" s="324"/>
      <c r="L49" s="288"/>
      <c r="M49" s="288"/>
      <c r="N49" s="119"/>
      <c r="O49" s="327"/>
      <c r="P49" s="328"/>
      <c r="Q49" s="329"/>
      <c r="R49" s="287"/>
      <c r="S49" s="287"/>
      <c r="T49" s="329"/>
      <c r="U49" s="111"/>
      <c r="V49" s="324" t="s">
        <v>79</v>
      </c>
      <c r="W49" s="672">
        <v>57</v>
      </c>
      <c r="X49" s="287">
        <v>69.040000000000006</v>
      </c>
      <c r="Y49" s="328">
        <f>W49*X49</f>
        <v>3935.28</v>
      </c>
      <c r="Z49" s="18"/>
      <c r="AA49" s="336">
        <v>1</v>
      </c>
      <c r="AB49" s="337">
        <f>Y49*AA49</f>
        <v>3935.28</v>
      </c>
      <c r="AC49" s="338">
        <v>1</v>
      </c>
      <c r="AD49" s="339">
        <f>Y49*AC49</f>
        <v>3935.28</v>
      </c>
      <c r="AE49" s="340">
        <f>AB49-AD49</f>
        <v>0</v>
      </c>
    </row>
    <row r="50" spans="1:33" ht="30" x14ac:dyDescent="0.25">
      <c r="A50" s="21"/>
      <c r="B50" s="320" t="s">
        <v>40</v>
      </c>
      <c r="C50" s="321" t="s">
        <v>72</v>
      </c>
      <c r="D50" s="322" t="s">
        <v>25</v>
      </c>
      <c r="E50" s="323" t="s">
        <v>663</v>
      </c>
      <c r="F50" s="324"/>
      <c r="G50" s="324"/>
      <c r="H50" s="325"/>
      <c r="I50" s="324"/>
      <c r="J50" s="326"/>
      <c r="K50" s="324"/>
      <c r="L50" s="288"/>
      <c r="M50" s="288"/>
      <c r="N50" s="119"/>
      <c r="O50" s="327"/>
      <c r="P50" s="328"/>
      <c r="Q50" s="329"/>
      <c r="R50" s="287"/>
      <c r="S50" s="287"/>
      <c r="T50" s="329"/>
      <c r="U50" s="111"/>
      <c r="V50" s="324" t="s">
        <v>75</v>
      </c>
      <c r="W50" s="672">
        <v>80</v>
      </c>
      <c r="X50" s="287">
        <v>11.918999999999999</v>
      </c>
      <c r="Y50" s="328">
        <f t="shared" ref="Y50:Y59" si="7">W50*X50</f>
        <v>953.51999999999987</v>
      </c>
      <c r="Z50" s="18"/>
      <c r="AA50" s="336">
        <v>1</v>
      </c>
      <c r="AB50" s="337">
        <f t="shared" ref="AB50:AB59" si="8">Y50*AA50</f>
        <v>953.51999999999987</v>
      </c>
      <c r="AC50" s="338">
        <v>1</v>
      </c>
      <c r="AD50" s="339">
        <f t="shared" ref="AD50:AD59" si="9">Y50*AC50</f>
        <v>953.51999999999987</v>
      </c>
      <c r="AE50" s="340">
        <f t="shared" ref="AE50:AE59" si="10">AB50-AD50</f>
        <v>0</v>
      </c>
    </row>
    <row r="51" spans="1:33" ht="60" x14ac:dyDescent="0.25">
      <c r="A51" s="21"/>
      <c r="B51" s="320" t="s">
        <v>40</v>
      </c>
      <c r="C51" s="321" t="s">
        <v>72</v>
      </c>
      <c r="D51" s="322" t="s">
        <v>25</v>
      </c>
      <c r="E51" s="323" t="s">
        <v>664</v>
      </c>
      <c r="F51" s="324"/>
      <c r="G51" s="324"/>
      <c r="H51" s="325"/>
      <c r="I51" s="324"/>
      <c r="J51" s="326"/>
      <c r="K51" s="324"/>
      <c r="L51" s="288"/>
      <c r="M51" s="288"/>
      <c r="N51" s="119"/>
      <c r="O51" s="327"/>
      <c r="P51" s="328"/>
      <c r="Q51" s="329"/>
      <c r="R51" s="287"/>
      <c r="S51" s="287"/>
      <c r="T51" s="329"/>
      <c r="U51" s="111"/>
      <c r="V51" s="324" t="s">
        <v>104</v>
      </c>
      <c r="W51" s="672">
        <v>11</v>
      </c>
      <c r="X51" s="287">
        <v>15.103999999999999</v>
      </c>
      <c r="Y51" s="328">
        <f t="shared" si="7"/>
        <v>166.14400000000001</v>
      </c>
      <c r="Z51" s="18"/>
      <c r="AA51" s="336">
        <v>1</v>
      </c>
      <c r="AB51" s="337">
        <f t="shared" si="8"/>
        <v>166.14400000000001</v>
      </c>
      <c r="AC51" s="338">
        <v>1</v>
      </c>
      <c r="AD51" s="339">
        <f t="shared" si="9"/>
        <v>166.14400000000001</v>
      </c>
      <c r="AE51" s="340">
        <f t="shared" si="10"/>
        <v>0</v>
      </c>
    </row>
    <row r="52" spans="1:33" ht="60" x14ac:dyDescent="0.25">
      <c r="A52" s="21"/>
      <c r="B52" s="320" t="s">
        <v>40</v>
      </c>
      <c r="C52" s="321" t="s">
        <v>72</v>
      </c>
      <c r="D52" s="322" t="s">
        <v>25</v>
      </c>
      <c r="E52" s="323" t="s">
        <v>665</v>
      </c>
      <c r="F52" s="324"/>
      <c r="G52" s="324"/>
      <c r="H52" s="325"/>
      <c r="I52" s="324"/>
      <c r="J52" s="326"/>
      <c r="K52" s="324"/>
      <c r="L52" s="288"/>
      <c r="M52" s="288"/>
      <c r="N52" s="119"/>
      <c r="O52" s="327"/>
      <c r="P52" s="328"/>
      <c r="Q52" s="329"/>
      <c r="R52" s="287"/>
      <c r="S52" s="287"/>
      <c r="T52" s="329"/>
      <c r="U52" s="111"/>
      <c r="V52" s="324" t="s">
        <v>104</v>
      </c>
      <c r="W52" s="672">
        <v>11</v>
      </c>
      <c r="X52" s="287">
        <v>21.847999999999999</v>
      </c>
      <c r="Y52" s="328">
        <f t="shared" si="7"/>
        <v>240.32799999999997</v>
      </c>
      <c r="Z52" s="18"/>
      <c r="AA52" s="336">
        <v>1</v>
      </c>
      <c r="AB52" s="337">
        <f t="shared" si="8"/>
        <v>240.32799999999997</v>
      </c>
      <c r="AC52" s="338">
        <v>1</v>
      </c>
      <c r="AD52" s="339">
        <f t="shared" si="9"/>
        <v>240.32799999999997</v>
      </c>
      <c r="AE52" s="340">
        <f t="shared" si="10"/>
        <v>0</v>
      </c>
    </row>
    <row r="53" spans="1:33" ht="75" x14ac:dyDescent="0.25">
      <c r="A53" s="21"/>
      <c r="B53" s="320" t="s">
        <v>40</v>
      </c>
      <c r="C53" s="321" t="s">
        <v>72</v>
      </c>
      <c r="D53" s="322" t="s">
        <v>25</v>
      </c>
      <c r="E53" s="323" t="s">
        <v>666</v>
      </c>
      <c r="F53" s="324"/>
      <c r="G53" s="324"/>
      <c r="H53" s="325"/>
      <c r="I53" s="324"/>
      <c r="J53" s="326"/>
      <c r="K53" s="324"/>
      <c r="L53" s="288"/>
      <c r="M53" s="288"/>
      <c r="N53" s="119"/>
      <c r="O53" s="327"/>
      <c r="P53" s="328"/>
      <c r="Q53" s="329"/>
      <c r="R53" s="287"/>
      <c r="S53" s="287"/>
      <c r="T53" s="329"/>
      <c r="U53" s="111"/>
      <c r="V53" s="324" t="s">
        <v>139</v>
      </c>
      <c r="W53" s="672">
        <v>2</v>
      </c>
      <c r="X53" s="287">
        <v>130.12800000000001</v>
      </c>
      <c r="Y53" s="328">
        <f t="shared" si="7"/>
        <v>260.25600000000003</v>
      </c>
      <c r="Z53" s="18"/>
      <c r="AA53" s="336">
        <v>1</v>
      </c>
      <c r="AB53" s="337">
        <f t="shared" si="8"/>
        <v>260.25600000000003</v>
      </c>
      <c r="AC53" s="338">
        <v>1</v>
      </c>
      <c r="AD53" s="339">
        <f t="shared" si="9"/>
        <v>260.25600000000003</v>
      </c>
      <c r="AE53" s="340">
        <f t="shared" si="10"/>
        <v>0</v>
      </c>
    </row>
    <row r="54" spans="1:33" ht="45" x14ac:dyDescent="0.25">
      <c r="A54" s="21"/>
      <c r="B54" s="320" t="s">
        <v>40</v>
      </c>
      <c r="C54" s="321" t="s">
        <v>72</v>
      </c>
      <c r="D54" s="322" t="s">
        <v>25</v>
      </c>
      <c r="E54" s="323" t="s">
        <v>667</v>
      </c>
      <c r="F54" s="324"/>
      <c r="G54" s="324"/>
      <c r="H54" s="325"/>
      <c r="I54" s="324"/>
      <c r="J54" s="326"/>
      <c r="K54" s="324"/>
      <c r="L54" s="288"/>
      <c r="M54" s="288"/>
      <c r="N54" s="119"/>
      <c r="O54" s="327"/>
      <c r="P54" s="328"/>
      <c r="Q54" s="329"/>
      <c r="R54" s="287"/>
      <c r="S54" s="287"/>
      <c r="T54" s="329"/>
      <c r="U54" s="111"/>
      <c r="V54" s="324" t="s">
        <v>79</v>
      </c>
      <c r="W54" s="672">
        <v>47</v>
      </c>
      <c r="X54" s="287">
        <v>8.6880000000000006</v>
      </c>
      <c r="Y54" s="328">
        <f t="shared" si="7"/>
        <v>408.33600000000001</v>
      </c>
      <c r="Z54" s="18"/>
      <c r="AA54" s="336">
        <v>1</v>
      </c>
      <c r="AB54" s="337">
        <f t="shared" si="8"/>
        <v>408.33600000000001</v>
      </c>
      <c r="AC54" s="338">
        <v>1</v>
      </c>
      <c r="AD54" s="339">
        <f t="shared" si="9"/>
        <v>408.33600000000001</v>
      </c>
      <c r="AE54" s="340">
        <f t="shared" si="10"/>
        <v>0</v>
      </c>
    </row>
    <row r="55" spans="1:33" ht="45" x14ac:dyDescent="0.25">
      <c r="A55" s="21"/>
      <c r="B55" s="320" t="s">
        <v>40</v>
      </c>
      <c r="C55" s="321" t="s">
        <v>72</v>
      </c>
      <c r="D55" s="322" t="s">
        <v>25</v>
      </c>
      <c r="E55" s="323" t="s">
        <v>668</v>
      </c>
      <c r="F55" s="324"/>
      <c r="G55" s="324"/>
      <c r="H55" s="325"/>
      <c r="I55" s="324"/>
      <c r="J55" s="326"/>
      <c r="K55" s="324"/>
      <c r="L55" s="288"/>
      <c r="M55" s="288"/>
      <c r="N55" s="119"/>
      <c r="O55" s="327"/>
      <c r="P55" s="328"/>
      <c r="Q55" s="329"/>
      <c r="R55" s="287"/>
      <c r="S55" s="287"/>
      <c r="T55" s="329"/>
      <c r="U55" s="111"/>
      <c r="V55" s="324" t="s">
        <v>104</v>
      </c>
      <c r="W55" s="672">
        <v>1</v>
      </c>
      <c r="X55" s="287">
        <v>55.655999999999999</v>
      </c>
      <c r="Y55" s="328">
        <f t="shared" si="7"/>
        <v>55.655999999999999</v>
      </c>
      <c r="Z55" s="18"/>
      <c r="AA55" s="336">
        <v>1</v>
      </c>
      <c r="AB55" s="337">
        <f t="shared" si="8"/>
        <v>55.655999999999999</v>
      </c>
      <c r="AC55" s="338">
        <v>1</v>
      </c>
      <c r="AD55" s="339">
        <f t="shared" si="9"/>
        <v>55.655999999999999</v>
      </c>
      <c r="AE55" s="340">
        <f t="shared" si="10"/>
        <v>0</v>
      </c>
    </row>
    <row r="56" spans="1:33" ht="30" x14ac:dyDescent="0.25">
      <c r="A56" s="21"/>
      <c r="B56" s="320" t="s">
        <v>40</v>
      </c>
      <c r="C56" s="321" t="s">
        <v>72</v>
      </c>
      <c r="D56" s="322" t="s">
        <v>25</v>
      </c>
      <c r="E56" s="323" t="s">
        <v>669</v>
      </c>
      <c r="F56" s="324"/>
      <c r="G56" s="324"/>
      <c r="H56" s="325"/>
      <c r="I56" s="324"/>
      <c r="J56" s="326"/>
      <c r="K56" s="324"/>
      <c r="L56" s="288"/>
      <c r="M56" s="288"/>
      <c r="N56" s="119"/>
      <c r="O56" s="327"/>
      <c r="P56" s="328"/>
      <c r="Q56" s="329"/>
      <c r="R56" s="287"/>
      <c r="S56" s="287"/>
      <c r="T56" s="329"/>
      <c r="U56" s="111"/>
      <c r="V56" s="324" t="s">
        <v>79</v>
      </c>
      <c r="W56" s="672">
        <v>10</v>
      </c>
      <c r="X56" s="287">
        <v>17.832000000000001</v>
      </c>
      <c r="Y56" s="328">
        <f t="shared" si="7"/>
        <v>178.32</v>
      </c>
      <c r="Z56" s="18"/>
      <c r="AA56" s="336">
        <v>1</v>
      </c>
      <c r="AB56" s="337">
        <f t="shared" si="8"/>
        <v>178.32</v>
      </c>
      <c r="AC56" s="338">
        <v>1</v>
      </c>
      <c r="AD56" s="339">
        <f t="shared" si="9"/>
        <v>178.32</v>
      </c>
      <c r="AE56" s="340">
        <f t="shared" si="10"/>
        <v>0</v>
      </c>
    </row>
    <row r="57" spans="1:33" ht="30" x14ac:dyDescent="0.25">
      <c r="A57" s="21"/>
      <c r="B57" s="320" t="s">
        <v>80</v>
      </c>
      <c r="C57" s="321" t="s">
        <v>164</v>
      </c>
      <c r="D57" s="322" t="s">
        <v>25</v>
      </c>
      <c r="E57" s="323" t="s">
        <v>670</v>
      </c>
      <c r="F57" s="324"/>
      <c r="G57" s="324"/>
      <c r="H57" s="325"/>
      <c r="I57" s="324"/>
      <c r="J57" s="326"/>
      <c r="K57" s="324"/>
      <c r="L57" s="288"/>
      <c r="M57" s="288"/>
      <c r="N57" s="119"/>
      <c r="O57" s="327"/>
      <c r="P57" s="328"/>
      <c r="Q57" s="329"/>
      <c r="R57" s="287"/>
      <c r="S57" s="287"/>
      <c r="T57" s="329"/>
      <c r="U57" s="111"/>
      <c r="V57" s="324" t="s">
        <v>673</v>
      </c>
      <c r="W57" s="672">
        <v>13</v>
      </c>
      <c r="X57" s="287">
        <v>143.43</v>
      </c>
      <c r="Y57" s="328">
        <f t="shared" si="7"/>
        <v>1864.5900000000001</v>
      </c>
      <c r="Z57" s="18"/>
      <c r="AA57" s="336">
        <v>1</v>
      </c>
      <c r="AB57" s="337">
        <f t="shared" si="8"/>
        <v>1864.5900000000001</v>
      </c>
      <c r="AC57" s="338">
        <v>1</v>
      </c>
      <c r="AD57" s="339">
        <f t="shared" si="9"/>
        <v>1864.5900000000001</v>
      </c>
      <c r="AE57" s="340">
        <f t="shared" si="10"/>
        <v>0</v>
      </c>
    </row>
    <row r="58" spans="1:33" x14ac:dyDescent="0.25">
      <c r="A58" s="21"/>
      <c r="B58" s="320" t="s">
        <v>80</v>
      </c>
      <c r="C58" s="321" t="s">
        <v>674</v>
      </c>
      <c r="D58" s="322" t="s">
        <v>25</v>
      </c>
      <c r="E58" s="323" t="s">
        <v>671</v>
      </c>
      <c r="F58" s="324"/>
      <c r="G58" s="324"/>
      <c r="H58" s="325"/>
      <c r="I58" s="324"/>
      <c r="J58" s="326"/>
      <c r="K58" s="324"/>
      <c r="L58" s="288"/>
      <c r="M58" s="288"/>
      <c r="N58" s="119"/>
      <c r="O58" s="327"/>
      <c r="P58" s="328"/>
      <c r="Q58" s="329"/>
      <c r="R58" s="287"/>
      <c r="S58" s="287"/>
      <c r="T58" s="329"/>
      <c r="U58" s="111"/>
      <c r="V58" s="324" t="s">
        <v>311</v>
      </c>
      <c r="W58" s="672">
        <v>1</v>
      </c>
      <c r="X58" s="287">
        <v>3000</v>
      </c>
      <c r="Y58" s="328">
        <f t="shared" si="7"/>
        <v>3000</v>
      </c>
      <c r="Z58" s="18"/>
      <c r="AA58" s="336">
        <v>1</v>
      </c>
      <c r="AB58" s="337">
        <f t="shared" si="8"/>
        <v>3000</v>
      </c>
      <c r="AC58" s="338">
        <v>0</v>
      </c>
      <c r="AD58" s="339">
        <f t="shared" si="9"/>
        <v>0</v>
      </c>
      <c r="AE58" s="340">
        <f t="shared" si="10"/>
        <v>3000</v>
      </c>
      <c r="AF58" s="591" t="s">
        <v>775</v>
      </c>
    </row>
    <row r="59" spans="1:33" ht="60" x14ac:dyDescent="0.25">
      <c r="A59" s="21"/>
      <c r="B59" s="320" t="s">
        <v>80</v>
      </c>
      <c r="C59" s="321" t="s">
        <v>285</v>
      </c>
      <c r="D59" s="322" t="s">
        <v>25</v>
      </c>
      <c r="E59" s="323" t="s">
        <v>672</v>
      </c>
      <c r="F59" s="324"/>
      <c r="G59" s="324"/>
      <c r="H59" s="325"/>
      <c r="I59" s="324"/>
      <c r="J59" s="326"/>
      <c r="K59" s="324"/>
      <c r="L59" s="288"/>
      <c r="M59" s="288"/>
      <c r="N59" s="119"/>
      <c r="O59" s="327"/>
      <c r="P59" s="328"/>
      <c r="Q59" s="329"/>
      <c r="R59" s="287"/>
      <c r="S59" s="287"/>
      <c r="T59" s="329"/>
      <c r="U59" s="111"/>
      <c r="V59" s="324" t="s">
        <v>311</v>
      </c>
      <c r="W59" s="672">
        <v>1</v>
      </c>
      <c r="X59" s="287">
        <v>50</v>
      </c>
      <c r="Y59" s="328">
        <f t="shared" si="7"/>
        <v>50</v>
      </c>
      <c r="Z59" s="18"/>
      <c r="AA59" s="336">
        <v>0</v>
      </c>
      <c r="AB59" s="337">
        <f t="shared" si="8"/>
        <v>0</v>
      </c>
      <c r="AC59" s="338">
        <v>0</v>
      </c>
      <c r="AD59" s="339">
        <f t="shared" si="9"/>
        <v>0</v>
      </c>
      <c r="AE59" s="340">
        <f t="shared" si="10"/>
        <v>0</v>
      </c>
    </row>
    <row r="60" spans="1:33" s="586" customFormat="1" x14ac:dyDescent="0.25">
      <c r="A60" s="21"/>
      <c r="B60" s="320"/>
      <c r="C60" s="321"/>
      <c r="D60" s="322"/>
      <c r="E60" s="323"/>
      <c r="F60" s="324"/>
      <c r="G60" s="324"/>
      <c r="H60" s="325"/>
      <c r="I60" s="324"/>
      <c r="J60" s="326"/>
      <c r="K60" s="324"/>
      <c r="L60" s="288"/>
      <c r="M60" s="288"/>
      <c r="N60" s="119"/>
      <c r="O60" s="327"/>
      <c r="P60" s="328"/>
      <c r="Q60" s="329"/>
      <c r="R60" s="287"/>
      <c r="S60" s="287"/>
      <c r="T60" s="329"/>
      <c r="U60" s="111"/>
      <c r="V60" s="324"/>
      <c r="W60" s="672"/>
      <c r="X60" s="287"/>
      <c r="Y60" s="328"/>
      <c r="Z60" s="18"/>
      <c r="AA60" s="336"/>
      <c r="AB60" s="337"/>
      <c r="AC60" s="338"/>
      <c r="AD60" s="339"/>
      <c r="AE60" s="340"/>
      <c r="AF60" s="591"/>
      <c r="AG60" s="591"/>
    </row>
    <row r="61" spans="1:33" s="586" customFormat="1" x14ac:dyDescent="0.25">
      <c r="A61" s="21"/>
      <c r="B61" s="320" t="s">
        <v>80</v>
      </c>
      <c r="C61" s="321" t="s">
        <v>72</v>
      </c>
      <c r="D61" s="322" t="s">
        <v>25</v>
      </c>
      <c r="E61" s="323" t="s">
        <v>822</v>
      </c>
      <c r="F61" s="324"/>
      <c r="G61" s="324"/>
      <c r="H61" s="325"/>
      <c r="I61" s="324"/>
      <c r="J61" s="326"/>
      <c r="K61" s="324"/>
      <c r="L61" s="288"/>
      <c r="M61" s="288"/>
      <c r="N61" s="119"/>
      <c r="O61" s="327"/>
      <c r="P61" s="328"/>
      <c r="Q61" s="329"/>
      <c r="R61" s="287"/>
      <c r="S61" s="287"/>
      <c r="T61" s="329"/>
      <c r="U61" s="329"/>
      <c r="V61" s="324" t="s">
        <v>311</v>
      </c>
      <c r="W61" s="672">
        <v>1</v>
      </c>
      <c r="X61" s="330">
        <v>5224.3500000000013</v>
      </c>
      <c r="Y61" s="328">
        <f t="shared" ref="Y61:Y63" si="11">X61*W61</f>
        <v>5224.3500000000013</v>
      </c>
      <c r="Z61" s="18"/>
      <c r="AA61" s="336">
        <v>1</v>
      </c>
      <c r="AB61" s="662">
        <f t="shared" ref="AB61:AB63" si="12">Y61*AA61</f>
        <v>5224.3500000000013</v>
      </c>
      <c r="AC61" s="338"/>
      <c r="AD61" s="339">
        <f t="shared" ref="AD61:AD63" si="13">Y61*AC61</f>
        <v>0</v>
      </c>
      <c r="AE61" s="340">
        <f t="shared" ref="AE61:AE63" si="14">AB61-AD61</f>
        <v>5224.3500000000013</v>
      </c>
      <c r="AF61" s="591"/>
      <c r="AG61" s="591"/>
    </row>
    <row r="62" spans="1:33" s="586" customFormat="1" x14ac:dyDescent="0.25">
      <c r="A62" s="21"/>
      <c r="B62" s="320" t="s">
        <v>80</v>
      </c>
      <c r="C62" s="321" t="s">
        <v>24</v>
      </c>
      <c r="D62" s="322" t="s">
        <v>25</v>
      </c>
      <c r="E62" s="323" t="s">
        <v>824</v>
      </c>
      <c r="F62" s="324"/>
      <c r="G62" s="324"/>
      <c r="H62" s="325"/>
      <c r="I62" s="324"/>
      <c r="J62" s="326"/>
      <c r="K62" s="324"/>
      <c r="L62" s="288"/>
      <c r="M62" s="288"/>
      <c r="N62" s="119"/>
      <c r="O62" s="327"/>
      <c r="P62" s="328"/>
      <c r="Q62" s="329"/>
      <c r="R62" s="287"/>
      <c r="S62" s="287"/>
      <c r="T62" s="329"/>
      <c r="U62" s="329"/>
      <c r="V62" s="324" t="s">
        <v>311</v>
      </c>
      <c r="W62" s="672">
        <v>1</v>
      </c>
      <c r="X62" s="330">
        <v>7578.2319385499995</v>
      </c>
      <c r="Y62" s="328">
        <f t="shared" si="11"/>
        <v>7578.2319385499995</v>
      </c>
      <c r="Z62" s="18"/>
      <c r="AA62" s="336">
        <v>1</v>
      </c>
      <c r="AB62" s="662">
        <f t="shared" si="12"/>
        <v>7578.2319385499995</v>
      </c>
      <c r="AC62" s="338"/>
      <c r="AD62" s="339">
        <f t="shared" si="13"/>
        <v>0</v>
      </c>
      <c r="AE62" s="340">
        <f t="shared" si="14"/>
        <v>7578.2319385499995</v>
      </c>
      <c r="AF62" s="591"/>
      <c r="AG62" s="591"/>
    </row>
    <row r="63" spans="1:33" s="586" customFormat="1" x14ac:dyDescent="0.25">
      <c r="A63" s="21"/>
      <c r="B63" s="320" t="s">
        <v>80</v>
      </c>
      <c r="C63" s="321" t="s">
        <v>674</v>
      </c>
      <c r="D63" s="322" t="s">
        <v>25</v>
      </c>
      <c r="E63" s="323" t="s">
        <v>826</v>
      </c>
      <c r="F63" s="324"/>
      <c r="G63" s="324"/>
      <c r="H63" s="325"/>
      <c r="I63" s="324"/>
      <c r="J63" s="326"/>
      <c r="K63" s="324"/>
      <c r="L63" s="288"/>
      <c r="M63" s="288"/>
      <c r="N63" s="119"/>
      <c r="O63" s="327"/>
      <c r="P63" s="328"/>
      <c r="Q63" s="329"/>
      <c r="R63" s="287"/>
      <c r="S63" s="287"/>
      <c r="T63" s="329"/>
      <c r="U63" s="329"/>
      <c r="V63" s="324" t="s">
        <v>311</v>
      </c>
      <c r="W63" s="672">
        <v>1</v>
      </c>
      <c r="X63" s="330">
        <v>600</v>
      </c>
      <c r="Y63" s="328">
        <f t="shared" si="11"/>
        <v>600</v>
      </c>
      <c r="Z63" s="18"/>
      <c r="AA63" s="336">
        <v>1</v>
      </c>
      <c r="AB63" s="662">
        <f t="shared" si="12"/>
        <v>600</v>
      </c>
      <c r="AC63" s="338"/>
      <c r="AD63" s="339">
        <f t="shared" si="13"/>
        <v>0</v>
      </c>
      <c r="AE63" s="340">
        <f t="shared" si="14"/>
        <v>600</v>
      </c>
      <c r="AF63" s="591"/>
      <c r="AG63" s="591"/>
    </row>
    <row r="64" spans="1:33" s="586" customFormat="1" x14ac:dyDescent="0.25">
      <c r="A64" s="21"/>
      <c r="B64" s="320"/>
      <c r="C64" s="321"/>
      <c r="D64" s="322"/>
      <c r="E64" s="323"/>
      <c r="F64" s="324"/>
      <c r="G64" s="324"/>
      <c r="H64" s="325"/>
      <c r="I64" s="324"/>
      <c r="J64" s="326"/>
      <c r="K64" s="324"/>
      <c r="L64" s="288"/>
      <c r="M64" s="288"/>
      <c r="N64" s="119"/>
      <c r="O64" s="327"/>
      <c r="P64" s="328"/>
      <c r="Q64" s="329"/>
      <c r="R64" s="287"/>
      <c r="S64" s="287"/>
      <c r="T64" s="329"/>
      <c r="U64" s="329"/>
      <c r="V64" s="324"/>
      <c r="W64" s="672"/>
      <c r="X64" s="330"/>
      <c r="Y64" s="328"/>
      <c r="Z64" s="18"/>
      <c r="AA64" s="336"/>
      <c r="AB64" s="662"/>
      <c r="AC64" s="338"/>
      <c r="AD64" s="339"/>
      <c r="AE64" s="340"/>
      <c r="AF64" s="591"/>
      <c r="AG64" s="591"/>
    </row>
    <row r="65" spans="1:33" x14ac:dyDescent="0.25">
      <c r="A65" s="21"/>
      <c r="B65" s="320"/>
      <c r="C65" s="321"/>
      <c r="D65" s="322"/>
      <c r="E65" s="323"/>
      <c r="F65" s="324"/>
      <c r="G65" s="324"/>
      <c r="H65" s="325"/>
      <c r="I65" s="324"/>
      <c r="J65" s="326"/>
      <c r="K65" s="324"/>
      <c r="L65" s="288"/>
      <c r="M65" s="288"/>
      <c r="N65" s="119"/>
      <c r="O65" s="327"/>
      <c r="P65" s="328"/>
      <c r="Q65" s="329"/>
      <c r="R65" s="287"/>
      <c r="S65" s="287"/>
      <c r="T65" s="329"/>
      <c r="U65" s="111"/>
      <c r="V65" s="324"/>
      <c r="W65" s="672"/>
      <c r="X65" s="287"/>
      <c r="Y65" s="328"/>
      <c r="Z65" s="18"/>
      <c r="AA65" s="336"/>
      <c r="AB65" s="337"/>
      <c r="AC65" s="338"/>
      <c r="AD65" s="339"/>
      <c r="AE65" s="340"/>
    </row>
    <row r="66" spans="1:33" ht="15.75" thickBot="1" x14ac:dyDescent="0.3"/>
    <row r="67" spans="1:33" ht="15.75" thickBot="1" x14ac:dyDescent="0.3">
      <c r="D67" s="155"/>
      <c r="S67" s="67" t="s">
        <v>5</v>
      </c>
      <c r="T67" s="68">
        <f>SUM(T11:T48)</f>
        <v>7001.8316509999995</v>
      </c>
      <c r="U67" s="65"/>
      <c r="V67" s="21"/>
      <c r="W67" s="675"/>
      <c r="X67" s="67" t="s">
        <v>5</v>
      </c>
      <c r="Y67" s="68">
        <f>SUM(Y11:Y65)</f>
        <v>35225.00197967</v>
      </c>
      <c r="Z67" s="18"/>
      <c r="AA67" s="75"/>
      <c r="AB67" s="115">
        <f>SUM(AB11:AB65)</f>
        <v>34468.057479670002</v>
      </c>
      <c r="AC67" s="75"/>
      <c r="AD67" s="116">
        <f>SUM(AD11:AD65)</f>
        <v>13276.967139999999</v>
      </c>
      <c r="AE67" s="124">
        <f>SUM(AE11:AE65)</f>
        <v>21191.090339670001</v>
      </c>
      <c r="AG67" s="590"/>
    </row>
    <row r="68" spans="1:33" x14ac:dyDescent="0.25">
      <c r="D68" s="155"/>
    </row>
    <row r="69" spans="1:33" x14ac:dyDescent="0.25">
      <c r="C69" t="s">
        <v>774</v>
      </c>
      <c r="D69" s="155"/>
      <c r="T69" s="307">
        <f t="shared" ref="T69:T77" si="15">SUMIF($C$10:$C$65,$C69,T$10:T$65)</f>
        <v>399.99552</v>
      </c>
      <c r="U69" s="65"/>
      <c r="Y69" s="307">
        <f t="shared" ref="Y69:Y77" si="16">SUMIF($C$10:$C$65,$C69,Y$10:Y$65)</f>
        <v>399.99552</v>
      </c>
      <c r="AA69" s="310">
        <f>AB69/Y69</f>
        <v>1</v>
      </c>
      <c r="AB69" s="307">
        <f t="shared" ref="AB69:AB77" si="17">SUMIF($C$10:$C$65,$C69,AB$10:AB$65)</f>
        <v>399.99552</v>
      </c>
      <c r="AC69" s="310">
        <f>AD69/Y69</f>
        <v>1</v>
      </c>
      <c r="AD69" s="307">
        <f t="shared" ref="AD69:AE77" si="18">SUMIF($C$10:$C$65,$C69,AD$10:AD$65)</f>
        <v>399.99552</v>
      </c>
      <c r="AE69" s="307">
        <f t="shared" si="18"/>
        <v>0</v>
      </c>
    </row>
    <row r="70" spans="1:33" x14ac:dyDescent="0.25">
      <c r="C70" t="s">
        <v>308</v>
      </c>
      <c r="D70" s="155"/>
      <c r="T70" s="307">
        <f t="shared" si="15"/>
        <v>222.29999999999998</v>
      </c>
      <c r="U70" s="65"/>
      <c r="Y70" s="307">
        <f t="shared" si="16"/>
        <v>222.29999999999998</v>
      </c>
      <c r="AA70" s="310">
        <f t="shared" ref="AA70:AA77" si="19">AB70/Y70</f>
        <v>1</v>
      </c>
      <c r="AB70" s="307">
        <f t="shared" si="17"/>
        <v>222.29999999999998</v>
      </c>
      <c r="AC70" s="310">
        <f t="shared" ref="AC70:AC77" si="20">AD70/Y70</f>
        <v>1</v>
      </c>
      <c r="AD70" s="307">
        <f t="shared" si="18"/>
        <v>222.29999999999998</v>
      </c>
      <c r="AE70" s="307">
        <f t="shared" si="18"/>
        <v>0</v>
      </c>
    </row>
    <row r="71" spans="1:33" x14ac:dyDescent="0.25">
      <c r="C71" t="s">
        <v>285</v>
      </c>
      <c r="D71" s="155"/>
      <c r="T71" s="307">
        <f t="shared" si="15"/>
        <v>0</v>
      </c>
      <c r="U71" s="66"/>
      <c r="Y71" s="307">
        <f t="shared" si="16"/>
        <v>50</v>
      </c>
      <c r="AA71" s="310">
        <f t="shared" si="19"/>
        <v>0</v>
      </c>
      <c r="AB71" s="307">
        <f t="shared" si="17"/>
        <v>0</v>
      </c>
      <c r="AC71" s="310">
        <f t="shared" si="20"/>
        <v>0</v>
      </c>
      <c r="AD71" s="307">
        <f t="shared" si="18"/>
        <v>0</v>
      </c>
      <c r="AE71" s="307">
        <f t="shared" si="18"/>
        <v>0</v>
      </c>
    </row>
    <row r="72" spans="1:33" x14ac:dyDescent="0.25">
      <c r="C72" t="s">
        <v>189</v>
      </c>
      <c r="D72" s="155"/>
      <c r="T72" s="307">
        <f t="shared" si="15"/>
        <v>1577.14075</v>
      </c>
      <c r="U72" s="66"/>
      <c r="Y72" s="307">
        <f t="shared" si="16"/>
        <v>1577.14075</v>
      </c>
      <c r="AA72" s="310">
        <f t="shared" si="19"/>
        <v>0.80537913309259168</v>
      </c>
      <c r="AB72" s="307">
        <f t="shared" si="17"/>
        <v>1270.19625</v>
      </c>
      <c r="AC72" s="310">
        <f t="shared" si="20"/>
        <v>0.80537913309259168</v>
      </c>
      <c r="AD72" s="307">
        <f t="shared" si="18"/>
        <v>1270.19625</v>
      </c>
      <c r="AE72" s="307">
        <f t="shared" si="18"/>
        <v>0</v>
      </c>
    </row>
    <row r="73" spans="1:33" x14ac:dyDescent="0.25">
      <c r="C73" t="s">
        <v>72</v>
      </c>
      <c r="D73" s="155"/>
      <c r="T73" s="307">
        <f t="shared" si="15"/>
        <v>901.24983599999996</v>
      </c>
      <c r="U73" s="66"/>
      <c r="Y73" s="307">
        <f t="shared" si="16"/>
        <v>11422.190000000002</v>
      </c>
      <c r="AA73" s="310">
        <f t="shared" si="19"/>
        <v>1</v>
      </c>
      <c r="AB73" s="307">
        <f t="shared" si="17"/>
        <v>11422.190000000002</v>
      </c>
      <c r="AC73" s="310">
        <f t="shared" si="20"/>
        <v>0.54261398208224521</v>
      </c>
      <c r="AD73" s="307">
        <f t="shared" si="18"/>
        <v>6197.8400000000011</v>
      </c>
      <c r="AE73" s="307">
        <f t="shared" si="18"/>
        <v>5224.3500000000013</v>
      </c>
    </row>
    <row r="74" spans="1:33" x14ac:dyDescent="0.25">
      <c r="C74" t="s">
        <v>164</v>
      </c>
      <c r="D74" s="155"/>
      <c r="T74" s="307">
        <f t="shared" si="15"/>
        <v>399.74503499999997</v>
      </c>
      <c r="U74" s="66"/>
      <c r="Y74" s="307">
        <f t="shared" si="16"/>
        <v>2302.9128599999999</v>
      </c>
      <c r="AA74" s="310">
        <f t="shared" si="19"/>
        <v>1</v>
      </c>
      <c r="AB74" s="307">
        <f t="shared" si="17"/>
        <v>2302.9128599999999</v>
      </c>
      <c r="AC74" s="310">
        <f t="shared" si="20"/>
        <v>1</v>
      </c>
      <c r="AD74" s="307">
        <f t="shared" si="18"/>
        <v>2302.9128599999999</v>
      </c>
      <c r="AE74" s="307">
        <f t="shared" si="18"/>
        <v>0</v>
      </c>
    </row>
    <row r="75" spans="1:33" x14ac:dyDescent="0.25">
      <c r="C75" t="s">
        <v>24</v>
      </c>
      <c r="T75" s="307">
        <f t="shared" si="15"/>
        <v>2556.002</v>
      </c>
      <c r="U75" s="66"/>
      <c r="Y75" s="307">
        <f t="shared" si="16"/>
        <v>14705.06433967</v>
      </c>
      <c r="AA75" s="310">
        <f t="shared" si="19"/>
        <v>1</v>
      </c>
      <c r="AB75" s="307">
        <f t="shared" si="17"/>
        <v>14705.06433967</v>
      </c>
      <c r="AC75" s="310">
        <f t="shared" si="20"/>
        <v>0.15901487718703006</v>
      </c>
      <c r="AD75" s="307">
        <f t="shared" si="18"/>
        <v>2338.3240000000001</v>
      </c>
      <c r="AE75" s="307">
        <f t="shared" si="18"/>
        <v>12366.740339669999</v>
      </c>
    </row>
    <row r="76" spans="1:33" x14ac:dyDescent="0.25">
      <c r="C76" t="s">
        <v>312</v>
      </c>
      <c r="T76" s="307">
        <f t="shared" si="15"/>
        <v>945.3985100000001</v>
      </c>
      <c r="Y76" s="307">
        <f t="shared" si="16"/>
        <v>945.3985100000001</v>
      </c>
      <c r="AA76" s="310">
        <f t="shared" si="19"/>
        <v>0.57689800039985262</v>
      </c>
      <c r="AB76" s="307">
        <f t="shared" si="17"/>
        <v>545.3985100000001</v>
      </c>
      <c r="AC76" s="310">
        <f t="shared" si="20"/>
        <v>0.57689800039985262</v>
      </c>
      <c r="AD76" s="307">
        <f t="shared" si="18"/>
        <v>545.3985100000001</v>
      </c>
      <c r="AE76" s="307">
        <f t="shared" si="18"/>
        <v>0</v>
      </c>
    </row>
    <row r="77" spans="1:33" x14ac:dyDescent="0.25">
      <c r="C77" t="s">
        <v>674</v>
      </c>
      <c r="T77" s="307">
        <f t="shared" si="15"/>
        <v>0</v>
      </c>
      <c r="Y77" s="307">
        <f t="shared" si="16"/>
        <v>3600</v>
      </c>
      <c r="AA77" s="310">
        <f t="shared" si="19"/>
        <v>1</v>
      </c>
      <c r="AB77" s="307">
        <f t="shared" si="17"/>
        <v>3600</v>
      </c>
      <c r="AC77" s="310">
        <f t="shared" si="20"/>
        <v>0</v>
      </c>
      <c r="AD77" s="307">
        <f t="shared" si="18"/>
        <v>0</v>
      </c>
      <c r="AE77" s="307">
        <f t="shared" si="18"/>
        <v>3600</v>
      </c>
    </row>
  </sheetData>
  <autoFilter ref="B8:AE59" xr:uid="{00000000-0009-0000-0000-000008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4 S11:S12 S14 S18:S26 S28:S32 S34:S36 X38:X43 X11:X12 X14 X18:X26 X28:X32 X34:X36 X46:X60 X65 S46:S65" xr:uid="{00000000-0002-0000-0800-000000000000}">
      <formula1>P11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Project Summary</vt:lpstr>
      <vt:lpstr>Activity Schedule Summary</vt:lpstr>
      <vt:lpstr>Valuation Summary</vt:lpstr>
      <vt:lpstr>Project Overheads &amp; Scaffold</vt:lpstr>
      <vt:lpstr>1-44 Denyer House</vt:lpstr>
      <vt:lpstr>1-10 Lissenden Mansions</vt:lpstr>
      <vt:lpstr>11-20 Lissenden Mansions</vt:lpstr>
      <vt:lpstr>25 Troyes House</vt:lpstr>
      <vt:lpstr>5 Gillies Street</vt:lpstr>
      <vt:lpstr>8 Dale Road</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lpstr>'25 Elaine Grove'!Print_Titles</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2018-07-10T17:33:11Z</cp:lastPrinted>
  <dcterms:created xsi:type="dcterms:W3CDTF">2017-01-23T09:09:14Z</dcterms:created>
  <dcterms:modified xsi:type="dcterms:W3CDTF">2018-07-30T10:11:34Z</dcterms:modified>
</cp:coreProperties>
</file>