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14\"/>
    </mc:Choice>
  </mc:AlternateContent>
  <xr:revisionPtr revIDLastSave="0" documentId="13_ncr:1_{3A3D07FB-E15C-438A-9810-B38BB9FD9E2D}" xr6:coauthVersionLast="32" xr6:coauthVersionMax="32" xr10:uidLastSave="{00000000-0000-0000-0000-000000000000}"/>
  <bookViews>
    <workbookView xWindow="0" yWindow="0" windowWidth="28800" windowHeight="11625" tabRatio="834" activeTab="3" xr2:uid="{00000000-000D-0000-FFFF-FFFF00000000}"/>
  </bookViews>
  <sheets>
    <sheet name="Project Summary" sheetId="1" r:id="rId1"/>
    <sheet name="Valuation Summary" sheetId="27" r:id="rId2"/>
    <sheet name="Activity Schedule Summary" sheetId="28" r:id="rId3"/>
    <sheet name="Project Overheads &amp; Scaffold" sheetId="26" r:id="rId4"/>
    <sheet name="1-44 Denyer House" sheetId="3" r:id="rId5"/>
    <sheet name="1-10 Lissenden Mansions" sheetId="4" r:id="rId6"/>
    <sheet name="11-20 Lissenden Mansions" sheetId="6" r:id="rId7"/>
    <sheet name="25 Troyes House" sheetId="5" r:id="rId8"/>
    <sheet name="5 Gillies Street" sheetId="7" r:id="rId9"/>
    <sheet name="8 Dale Road" sheetId="8" r:id="rId10"/>
    <sheet name="11 Gillies Street" sheetId="9" r:id="rId11"/>
    <sheet name="30 Grove Terrace" sheetId="10" r:id="rId12"/>
    <sheet name="25 Elaine Grove" sheetId="11" r:id="rId13"/>
    <sheet name="130 POW Road" sheetId="12" r:id="rId14"/>
    <sheet name="25 Herbert Street " sheetId="13" r:id="rId15"/>
    <sheet name="128 POW Road" sheetId="14" r:id="rId16"/>
    <sheet name="10 Gillies Street" sheetId="16" r:id="rId17"/>
    <sheet name="17 Ascham Street" sheetId="17" r:id="rId18"/>
    <sheet name="13 Doynton Street" sheetId="15" r:id="rId19"/>
    <sheet name="111 Chetwynd Road" sheetId="18" r:id="rId20"/>
    <sheet name="19 Ascham Street" sheetId="19" r:id="rId21"/>
    <sheet name="66 Leverton Street" sheetId="20" r:id="rId22"/>
    <sheet name="13 Oseney Street" sheetId="21" r:id="rId23"/>
    <sheet name="29 Grove Terrace" sheetId="22" r:id="rId24"/>
    <sheet name="28 Leighton Road" sheetId="23" r:id="rId25"/>
    <sheet name="13 Mortimer Terrace" sheetId="24" r:id="rId26"/>
    <sheet name="13 Winscombe Terrace" sheetId="25" r:id="rId27"/>
  </sheets>
  <externalReferences>
    <externalReference r:id="rId28"/>
  </externalReferences>
  <definedNames>
    <definedName name="_xlnm._FilterDatabase" localSheetId="16" hidden="1">'10 Gillies Street'!$B$8:$AE$49</definedName>
    <definedName name="_xlnm._FilterDatabase" localSheetId="10" hidden="1">'11 Gillies Street'!$B$8:$AE$79</definedName>
    <definedName name="_xlnm._FilterDatabase" localSheetId="5" hidden="1">'1-10 Lissenden Mansions'!$B$8:$AE$52</definedName>
    <definedName name="_xlnm._FilterDatabase" localSheetId="19" hidden="1">'111 Chetwynd Road'!$B$8:$AE$69</definedName>
    <definedName name="_xlnm._FilterDatabase" localSheetId="6" hidden="1">'11-20 Lissenden Mansions'!$B$8:$AE$54</definedName>
    <definedName name="_xlnm._FilterDatabase" localSheetId="15" hidden="1">'128 POW Road'!$B$8:$AE$74</definedName>
    <definedName name="_xlnm._FilterDatabase" localSheetId="18" hidden="1">'13 Doynton Street'!$B$8:$AE$62</definedName>
    <definedName name="_xlnm._FilterDatabase" localSheetId="25" hidden="1">'13 Mortimer Terrace'!$B$8:$AE$53</definedName>
    <definedName name="_xlnm._FilterDatabase" localSheetId="22" hidden="1">'13 Oseney Street'!$B$8:$AE$61</definedName>
    <definedName name="_xlnm._FilterDatabase" localSheetId="26" hidden="1">'13 Winscombe Terrace'!$B$8:$AE$46</definedName>
    <definedName name="_xlnm._FilterDatabase" localSheetId="13" hidden="1">'130 POW Road'!$B$8:$AE$89</definedName>
    <definedName name="_xlnm._FilterDatabase" localSheetId="4" hidden="1">'1-44 Denyer House'!$B$8:$AE$72</definedName>
    <definedName name="_xlnm._FilterDatabase" localSheetId="17" hidden="1">'17 Ascham Street'!$B$8:$AE$73</definedName>
    <definedName name="_xlnm._FilterDatabase" localSheetId="20" hidden="1">'19 Ascham Street'!$B$8:$AE$88</definedName>
    <definedName name="_xlnm._FilterDatabase" localSheetId="12" hidden="1">'25 Elaine Grove'!$B$8:$AE$82</definedName>
    <definedName name="_xlnm._FilterDatabase" localSheetId="14" hidden="1">'25 Herbert Street '!$B$8:$AE$72</definedName>
    <definedName name="_xlnm._FilterDatabase" localSheetId="7" hidden="1">'25 Troyes House'!$B$8:$AE$41</definedName>
    <definedName name="_xlnm._FilterDatabase" localSheetId="24" hidden="1">'28 Leighton Road'!$B$8:$AE$74</definedName>
    <definedName name="_xlnm._FilterDatabase" localSheetId="23" hidden="1">'29 Grove Terrace'!$B$8:$AE$67</definedName>
    <definedName name="_xlnm._FilterDatabase" localSheetId="11" hidden="1">'30 Grove Terrace'!$B$8:$AE$69</definedName>
    <definedName name="_xlnm._FilterDatabase" localSheetId="8" hidden="1">'5 Gillies Street'!$B$8:$AE$59</definedName>
    <definedName name="_xlnm._FilterDatabase" localSheetId="21" hidden="1">'66 Leverton Street'!$B$8:$AE$65</definedName>
    <definedName name="_xlnm._FilterDatabase" localSheetId="9" hidden="1">'8 Dale Road'!$B$8:$AE$57</definedName>
    <definedName name="_xlnm._FilterDatabase" localSheetId="2" hidden="1">'Activity Schedule Summary'!$A$7:$W$263</definedName>
    <definedName name="_xlnm._FilterDatabase" localSheetId="3" hidden="1">'Project Overheads &amp; Scaffold'!$A$8:$AB$55</definedName>
    <definedName name="PropertyStart">'[1]Packet Rate Library'!$V$7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61" i="28" l="1"/>
  <c r="U263" i="28" s="1"/>
  <c r="T261" i="28"/>
  <c r="T263" i="28" s="1"/>
  <c r="S261" i="28"/>
  <c r="S263" i="28" s="1"/>
  <c r="R261" i="28"/>
  <c r="R283" i="28" s="1"/>
  <c r="Q261" i="28"/>
  <c r="Q283" i="28" s="1"/>
  <c r="P261" i="28"/>
  <c r="P283" i="28" s="1"/>
  <c r="O261" i="28"/>
  <c r="O283" i="28" s="1"/>
  <c r="N261" i="28"/>
  <c r="N283" i="28" s="1"/>
  <c r="M261" i="28"/>
  <c r="M283" i="28" s="1"/>
  <c r="L261" i="28"/>
  <c r="L263" i="28" s="1"/>
  <c r="K261" i="28"/>
  <c r="K283" i="28" s="1"/>
  <c r="J261" i="28"/>
  <c r="J283" i="28" s="1"/>
  <c r="V259" i="28"/>
  <c r="V282" i="28" s="1"/>
  <c r="V256" i="28"/>
  <c r="V255" i="28"/>
  <c r="V254" i="28"/>
  <c r="V253" i="28"/>
  <c r="V252" i="28"/>
  <c r="V251" i="28"/>
  <c r="V250" i="28"/>
  <c r="V249" i="28"/>
  <c r="V248" i="28"/>
  <c r="V245" i="28"/>
  <c r="V244" i="28"/>
  <c r="V243" i="28"/>
  <c r="V242" i="28"/>
  <c r="V241" i="28"/>
  <c r="V240" i="28"/>
  <c r="V239" i="28"/>
  <c r="V238" i="28"/>
  <c r="V237" i="28"/>
  <c r="V234" i="28"/>
  <c r="V233" i="28"/>
  <c r="V232" i="28"/>
  <c r="V231" i="28"/>
  <c r="V230" i="28"/>
  <c r="V229" i="28"/>
  <c r="V228" i="28"/>
  <c r="V227" i="28"/>
  <c r="V226" i="28"/>
  <c r="V223" i="28"/>
  <c r="V222" i="28"/>
  <c r="V221" i="28"/>
  <c r="V220" i="28"/>
  <c r="V219" i="28"/>
  <c r="V218" i="28"/>
  <c r="V217" i="28"/>
  <c r="V216" i="28"/>
  <c r="V213" i="28"/>
  <c r="V212" i="28"/>
  <c r="V211" i="28"/>
  <c r="V210" i="28"/>
  <c r="V209" i="28"/>
  <c r="V208" i="28"/>
  <c r="V207" i="28"/>
  <c r="V206" i="28"/>
  <c r="V203" i="28"/>
  <c r="V202" i="28"/>
  <c r="V201" i="28"/>
  <c r="V200" i="28"/>
  <c r="V199" i="28"/>
  <c r="V198" i="28"/>
  <c r="V197" i="28"/>
  <c r="V196" i="28"/>
  <c r="V195" i="28"/>
  <c r="V194" i="28"/>
  <c r="V191" i="28"/>
  <c r="V190" i="28"/>
  <c r="V189" i="28"/>
  <c r="V188" i="28"/>
  <c r="V187" i="28"/>
  <c r="V186" i="28"/>
  <c r="V185" i="28"/>
  <c r="V184" i="28"/>
  <c r="V183" i="28"/>
  <c r="V182" i="28"/>
  <c r="V179" i="28"/>
  <c r="V178" i="28"/>
  <c r="V177" i="28"/>
  <c r="V176" i="28"/>
  <c r="V175" i="28"/>
  <c r="V174" i="28"/>
  <c r="V173" i="28"/>
  <c r="V172" i="28"/>
  <c r="V171" i="28"/>
  <c r="V168" i="28"/>
  <c r="V275" i="28" s="1"/>
  <c r="V167" i="28"/>
  <c r="V166" i="28"/>
  <c r="V165" i="28"/>
  <c r="V164" i="28"/>
  <c r="V163" i="28"/>
  <c r="V162" i="28"/>
  <c r="V161" i="28"/>
  <c r="V160" i="28"/>
  <c r="V159" i="28"/>
  <c r="V156" i="28"/>
  <c r="V155" i="28"/>
  <c r="V154" i="28"/>
  <c r="V153" i="28"/>
  <c r="V152" i="28"/>
  <c r="V151" i="28"/>
  <c r="V150" i="28"/>
  <c r="V149" i="28"/>
  <c r="V148" i="28"/>
  <c r="V145" i="28"/>
  <c r="V144" i="28"/>
  <c r="V143" i="28"/>
  <c r="V142" i="28"/>
  <c r="V141" i="28"/>
  <c r="V140" i="28"/>
  <c r="V139" i="28"/>
  <c r="V138" i="28"/>
  <c r="V135" i="28"/>
  <c r="V134" i="28"/>
  <c r="V133" i="28"/>
  <c r="V132" i="28"/>
  <c r="V131" i="28"/>
  <c r="V130" i="28"/>
  <c r="V129" i="28"/>
  <c r="V128" i="28"/>
  <c r="V127" i="28"/>
  <c r="V124" i="28"/>
  <c r="V123" i="28"/>
  <c r="V122" i="28"/>
  <c r="V121" i="28"/>
  <c r="V120" i="28"/>
  <c r="V119" i="28"/>
  <c r="V118" i="28"/>
  <c r="V117" i="28"/>
  <c r="V116" i="28"/>
  <c r="V113" i="28"/>
  <c r="V270" i="28" s="1"/>
  <c r="V112" i="28"/>
  <c r="V111" i="28"/>
  <c r="V110" i="28"/>
  <c r="V109" i="28"/>
  <c r="V108" i="28"/>
  <c r="V107" i="28"/>
  <c r="V106" i="28"/>
  <c r="V105" i="28"/>
  <c r="V104" i="28"/>
  <c r="V101" i="28"/>
  <c r="V100" i="28"/>
  <c r="V99" i="28"/>
  <c r="V98" i="28"/>
  <c r="V97" i="28"/>
  <c r="V96" i="28"/>
  <c r="V95" i="28"/>
  <c r="V94" i="28"/>
  <c r="V93" i="28"/>
  <c r="V92" i="28"/>
  <c r="V89" i="28"/>
  <c r="V88" i="28"/>
  <c r="V87" i="28"/>
  <c r="V86" i="28"/>
  <c r="V85" i="28"/>
  <c r="V84" i="28"/>
  <c r="V83" i="28"/>
  <c r="V82" i="28"/>
  <c r="V79" i="28"/>
  <c r="V78" i="28"/>
  <c r="V77" i="28"/>
  <c r="V76" i="28"/>
  <c r="V75" i="28"/>
  <c r="V74" i="28"/>
  <c r="V73" i="28"/>
  <c r="V72" i="28"/>
  <c r="V71" i="28"/>
  <c r="V68" i="28"/>
  <c r="V67" i="28"/>
  <c r="V66" i="28"/>
  <c r="V65" i="28"/>
  <c r="V64" i="28"/>
  <c r="V63" i="28"/>
  <c r="V62" i="28"/>
  <c r="V61" i="28"/>
  <c r="V60" i="28"/>
  <c r="V57" i="28"/>
  <c r="V56" i="28"/>
  <c r="V55" i="28"/>
  <c r="V54" i="28"/>
  <c r="V53" i="28"/>
  <c r="V52" i="28"/>
  <c r="V51" i="28"/>
  <c r="V50" i="28"/>
  <c r="V49" i="28"/>
  <c r="V46" i="28"/>
  <c r="V45" i="28"/>
  <c r="V44" i="28"/>
  <c r="V43" i="28"/>
  <c r="V42" i="28"/>
  <c r="V41" i="28"/>
  <c r="V38" i="28"/>
  <c r="V267" i="28" s="1"/>
  <c r="V37" i="28"/>
  <c r="V36" i="28"/>
  <c r="V35" i="28"/>
  <c r="V34" i="28"/>
  <c r="V33" i="28"/>
  <c r="V32" i="28"/>
  <c r="V31" i="28"/>
  <c r="V28" i="28"/>
  <c r="V27" i="28"/>
  <c r="V26" i="28"/>
  <c r="V25" i="28"/>
  <c r="V24" i="28"/>
  <c r="V23" i="28"/>
  <c r="V20" i="28"/>
  <c r="V276" i="28" s="1"/>
  <c r="V19" i="28"/>
  <c r="V18" i="28"/>
  <c r="V268" i="28" s="1"/>
  <c r="V17" i="28"/>
  <c r="V277" i="28" s="1"/>
  <c r="V16" i="28"/>
  <c r="V15" i="28"/>
  <c r="V14" i="28"/>
  <c r="V13" i="28"/>
  <c r="V12" i="28"/>
  <c r="V11" i="28"/>
  <c r="V10" i="28"/>
  <c r="U283" i="28"/>
  <c r="T283" i="28"/>
  <c r="S283" i="28"/>
  <c r="U282" i="28"/>
  <c r="T282" i="28"/>
  <c r="S282" i="28"/>
  <c r="R282" i="28"/>
  <c r="Q282" i="28"/>
  <c r="P282" i="28"/>
  <c r="O282" i="28"/>
  <c r="N282" i="28"/>
  <c r="M282" i="28"/>
  <c r="L282" i="28"/>
  <c r="K282" i="28"/>
  <c r="J282" i="28"/>
  <c r="U280" i="28"/>
  <c r="T280" i="28"/>
  <c r="S280" i="28"/>
  <c r="R280" i="28"/>
  <c r="Q280" i="28"/>
  <c r="P280" i="28"/>
  <c r="O280" i="28"/>
  <c r="N280" i="28"/>
  <c r="M280" i="28"/>
  <c r="L280" i="28"/>
  <c r="K280" i="28"/>
  <c r="J280" i="28"/>
  <c r="U279" i="28"/>
  <c r="T279" i="28"/>
  <c r="S279" i="28"/>
  <c r="R279" i="28"/>
  <c r="Q279" i="28"/>
  <c r="P279" i="28"/>
  <c r="O279" i="28"/>
  <c r="N279" i="28"/>
  <c r="M279" i="28"/>
  <c r="L279" i="28"/>
  <c r="K279" i="28"/>
  <c r="J279" i="28"/>
  <c r="U278" i="28"/>
  <c r="T278" i="28"/>
  <c r="S278" i="28"/>
  <c r="R278" i="28"/>
  <c r="Q278" i="28"/>
  <c r="P278" i="28"/>
  <c r="O278" i="28"/>
  <c r="N278" i="28"/>
  <c r="M278" i="28"/>
  <c r="L278" i="28"/>
  <c r="K278" i="28"/>
  <c r="J278" i="28"/>
  <c r="U277" i="28"/>
  <c r="T277" i="28"/>
  <c r="S277" i="28"/>
  <c r="R277" i="28"/>
  <c r="Q277" i="28"/>
  <c r="P277" i="28"/>
  <c r="O277" i="28"/>
  <c r="N277" i="28"/>
  <c r="M277" i="28"/>
  <c r="L277" i="28"/>
  <c r="K277" i="28"/>
  <c r="J277" i="28"/>
  <c r="U276" i="28"/>
  <c r="T276" i="28"/>
  <c r="S276" i="28"/>
  <c r="R276" i="28"/>
  <c r="Q276" i="28"/>
  <c r="P276" i="28"/>
  <c r="O276" i="28"/>
  <c r="N276" i="28"/>
  <c r="M276" i="28"/>
  <c r="L276" i="28"/>
  <c r="K276" i="28"/>
  <c r="J276" i="28"/>
  <c r="U275" i="28"/>
  <c r="T275" i="28"/>
  <c r="S275" i="28"/>
  <c r="R275" i="28"/>
  <c r="Q275" i="28"/>
  <c r="P275" i="28"/>
  <c r="O275" i="28"/>
  <c r="N275" i="28"/>
  <c r="M275" i="28"/>
  <c r="L275" i="28"/>
  <c r="K275" i="28"/>
  <c r="J275" i="28"/>
  <c r="U274" i="28"/>
  <c r="T274" i="28"/>
  <c r="S274" i="28"/>
  <c r="R274" i="28"/>
  <c r="Q274" i="28"/>
  <c r="P274" i="28"/>
  <c r="O274" i="28"/>
  <c r="N274" i="28"/>
  <c r="M274" i="28"/>
  <c r="L274" i="28"/>
  <c r="K274" i="28"/>
  <c r="J274" i="28"/>
  <c r="U273" i="28"/>
  <c r="T273" i="28"/>
  <c r="S273" i="28"/>
  <c r="R273" i="28"/>
  <c r="Q273" i="28"/>
  <c r="P273" i="28"/>
  <c r="O273" i="28"/>
  <c r="N273" i="28"/>
  <c r="M273" i="28"/>
  <c r="L273" i="28"/>
  <c r="K273" i="28"/>
  <c r="J273" i="28"/>
  <c r="U272" i="28"/>
  <c r="T272" i="28"/>
  <c r="S272" i="28"/>
  <c r="R272" i="28"/>
  <c r="Q272" i="28"/>
  <c r="P272" i="28"/>
  <c r="O272" i="28"/>
  <c r="N272" i="28"/>
  <c r="M272" i="28"/>
  <c r="L272" i="28"/>
  <c r="K272" i="28"/>
  <c r="J272" i="28"/>
  <c r="U271" i="28"/>
  <c r="T271" i="28"/>
  <c r="S271" i="28"/>
  <c r="R271" i="28"/>
  <c r="Q271" i="28"/>
  <c r="P271" i="28"/>
  <c r="O271" i="28"/>
  <c r="N271" i="28"/>
  <c r="M271" i="28"/>
  <c r="L271" i="28"/>
  <c r="K271" i="28"/>
  <c r="J271" i="28"/>
  <c r="U270" i="28"/>
  <c r="T270" i="28"/>
  <c r="S270" i="28"/>
  <c r="R270" i="28"/>
  <c r="Q270" i="28"/>
  <c r="P270" i="28"/>
  <c r="O270" i="28"/>
  <c r="N270" i="28"/>
  <c r="M270" i="28"/>
  <c r="L270" i="28"/>
  <c r="K270" i="28"/>
  <c r="J270" i="28"/>
  <c r="U269" i="28"/>
  <c r="T269" i="28"/>
  <c r="S269" i="28"/>
  <c r="R269" i="28"/>
  <c r="Q269" i="28"/>
  <c r="P269" i="28"/>
  <c r="O269" i="28"/>
  <c r="N269" i="28"/>
  <c r="M269" i="28"/>
  <c r="L269" i="28"/>
  <c r="K269" i="28"/>
  <c r="J269" i="28"/>
  <c r="U268" i="28"/>
  <c r="T268" i="28"/>
  <c r="S268" i="28"/>
  <c r="R268" i="28"/>
  <c r="Q268" i="28"/>
  <c r="P268" i="28"/>
  <c r="O268" i="28"/>
  <c r="N268" i="28"/>
  <c r="M268" i="28"/>
  <c r="L268" i="28"/>
  <c r="K268" i="28"/>
  <c r="J268" i="28"/>
  <c r="U267" i="28"/>
  <c r="T267" i="28"/>
  <c r="S267" i="28"/>
  <c r="R267" i="28"/>
  <c r="Q267" i="28"/>
  <c r="P267" i="28"/>
  <c r="O267" i="28"/>
  <c r="N267" i="28"/>
  <c r="M267" i="28"/>
  <c r="L267" i="28"/>
  <c r="K267" i="28"/>
  <c r="J267" i="28"/>
  <c r="U266" i="28"/>
  <c r="T266" i="28"/>
  <c r="S266" i="28"/>
  <c r="R266" i="28"/>
  <c r="Q266" i="28"/>
  <c r="P266" i="28"/>
  <c r="O266" i="28"/>
  <c r="N266" i="28"/>
  <c r="M266" i="28"/>
  <c r="L266" i="28"/>
  <c r="K266" i="28"/>
  <c r="J266" i="28"/>
  <c r="U265" i="28"/>
  <c r="T265" i="28"/>
  <c r="S265" i="28"/>
  <c r="R265" i="28"/>
  <c r="Q265" i="28"/>
  <c r="P265" i="28"/>
  <c r="O265" i="28"/>
  <c r="N265" i="28"/>
  <c r="M265" i="28"/>
  <c r="L265" i="28"/>
  <c r="K265" i="28"/>
  <c r="J265" i="28"/>
  <c r="M263" i="28" l="1"/>
  <c r="U285" i="28"/>
  <c r="U286" i="28" s="1"/>
  <c r="O263" i="28"/>
  <c r="L283" i="28"/>
  <c r="L285" i="28" s="1"/>
  <c r="L286" i="28" s="1"/>
  <c r="P263" i="28"/>
  <c r="Q263" i="28"/>
  <c r="Q285" i="28"/>
  <c r="P285" i="28"/>
  <c r="K285" i="28"/>
  <c r="O285" i="28"/>
  <c r="S285" i="28"/>
  <c r="S286" i="28" s="1"/>
  <c r="T285" i="28"/>
  <c r="T286" i="28" s="1"/>
  <c r="K263" i="28"/>
  <c r="K286" i="28" s="1"/>
  <c r="M285" i="28"/>
  <c r="J263" i="28"/>
  <c r="N263" i="28"/>
  <c r="R263" i="28"/>
  <c r="J285" i="28"/>
  <c r="N285" i="28"/>
  <c r="R285" i="28"/>
  <c r="V261" i="28"/>
  <c r="V283" i="28" s="1"/>
  <c r="V280" i="28"/>
  <c r="V273" i="28"/>
  <c r="V269" i="28"/>
  <c r="V274" i="28"/>
  <c r="V271" i="28"/>
  <c r="V272" i="28"/>
  <c r="V279" i="28"/>
  <c r="V278" i="28"/>
  <c r="V265" i="28"/>
  <c r="V266" i="28"/>
  <c r="M286" i="28" l="1"/>
  <c r="O286" i="28"/>
  <c r="J286" i="28"/>
  <c r="P286" i="28"/>
  <c r="Q286" i="28"/>
  <c r="R286" i="28"/>
  <c r="V263" i="28"/>
  <c r="N286" i="28"/>
  <c r="V285" i="28"/>
  <c r="V286" i="28" l="1"/>
  <c r="AG46" i="23"/>
  <c r="AG36" i="11"/>
  <c r="AG35" i="9"/>
  <c r="AG32" i="9"/>
  <c r="AG27" i="9"/>
  <c r="AG16" i="9"/>
  <c r="AG32" i="8"/>
  <c r="AG16" i="7"/>
  <c r="AG16" i="5"/>
  <c r="AG25" i="3"/>
  <c r="AG28" i="3"/>
  <c r="AG17" i="15" l="1"/>
  <c r="AG45" i="10" l="1"/>
  <c r="AG35" i="10"/>
  <c r="AG28" i="10" l="1"/>
  <c r="AG19" i="10"/>
  <c r="AG82" i="9" l="1"/>
  <c r="AG59" i="8"/>
  <c r="AD64" i="24" l="1"/>
  <c r="AD61" i="24"/>
  <c r="AB64" i="24"/>
  <c r="AB61" i="24"/>
  <c r="Y64" i="24"/>
  <c r="Y61" i="24"/>
  <c r="T64" i="24"/>
  <c r="T61" i="24"/>
  <c r="T102" i="19"/>
  <c r="AD56" i="16"/>
  <c r="AB56" i="16"/>
  <c r="Y56" i="16"/>
  <c r="T56" i="16"/>
  <c r="T83" i="14"/>
  <c r="T86" i="14"/>
  <c r="AD63" i="8"/>
  <c r="AB63" i="8"/>
  <c r="Y63" i="8"/>
  <c r="T63" i="8"/>
  <c r="T66" i="7"/>
  <c r="T72" i="7"/>
  <c r="Y50" i="5"/>
  <c r="Y49" i="5"/>
  <c r="Y47" i="5"/>
  <c r="T47" i="5"/>
  <c r="T50" i="5"/>
  <c r="T52" i="5"/>
  <c r="T78" i="20"/>
  <c r="T79" i="20"/>
  <c r="AD96" i="12"/>
  <c r="AB96" i="12"/>
  <c r="Y96" i="12"/>
  <c r="T103" i="12"/>
  <c r="T96" i="12"/>
  <c r="T96" i="11"/>
  <c r="T89" i="11"/>
  <c r="Y89" i="11"/>
  <c r="AD89" i="11"/>
  <c r="AB89" i="11"/>
  <c r="Y70" i="18" l="1"/>
  <c r="AD70" i="18" s="1"/>
  <c r="AB70" i="18" l="1"/>
  <c r="AE70" i="18" s="1"/>
  <c r="Y75" i="9" l="1"/>
  <c r="AB75" i="9" s="1"/>
  <c r="Y40" i="9"/>
  <c r="AB40" i="9" s="1"/>
  <c r="Y34" i="16"/>
  <c r="AB34" i="16" s="1"/>
  <c r="Y33" i="16"/>
  <c r="AB33" i="16" s="1"/>
  <c r="Y37" i="8"/>
  <c r="AD37" i="8" s="1"/>
  <c r="Y38" i="8"/>
  <c r="AD38" i="8" s="1"/>
  <c r="Y43" i="7"/>
  <c r="AD43" i="7" s="1"/>
  <c r="Y42" i="7"/>
  <c r="AD42" i="7" s="1"/>
  <c r="Y58" i="14"/>
  <c r="AD58" i="14" s="1"/>
  <c r="AB37" i="8" l="1"/>
  <c r="AE37" i="8" s="1"/>
  <c r="AB38" i="8"/>
  <c r="AE38" i="8" s="1"/>
  <c r="AD75" i="9"/>
  <c r="AE75" i="9" s="1"/>
  <c r="AD40" i="9"/>
  <c r="AE40" i="9" s="1"/>
  <c r="AB43" i="7"/>
  <c r="AE43" i="7" s="1"/>
  <c r="AB42" i="7"/>
  <c r="AE42" i="7" s="1"/>
  <c r="AD34" i="16"/>
  <c r="AE34" i="16" s="1"/>
  <c r="AD33" i="16"/>
  <c r="AE33" i="16" s="1"/>
  <c r="AB58" i="14"/>
  <c r="AE58" i="14" s="1"/>
  <c r="Y30" i="12"/>
  <c r="Y29" i="12"/>
  <c r="Y28" i="12"/>
  <c r="Y15" i="9"/>
  <c r="Y29" i="7"/>
  <c r="Y30" i="7"/>
  <c r="Y31" i="7"/>
  <c r="Y32" i="7"/>
  <c r="Y28" i="7"/>
  <c r="AD44" i="3" l="1"/>
  <c r="AB44" i="3"/>
  <c r="T44" i="3"/>
  <c r="Y14" i="3"/>
  <c r="Y15" i="3"/>
  <c r="AE44" i="3" l="1"/>
  <c r="Y37" i="15" l="1"/>
  <c r="Y38" i="15"/>
  <c r="Y39" i="15"/>
  <c r="Y40" i="15"/>
  <c r="Y41" i="15"/>
  <c r="Y42" i="15"/>
  <c r="Y43" i="15"/>
  <c r="Y44" i="15"/>
  <c r="Y45" i="15"/>
  <c r="Y46" i="15"/>
  <c r="Y47" i="15"/>
  <c r="Y48" i="15"/>
  <c r="Y49" i="15"/>
  <c r="Y50" i="15"/>
  <c r="Y51" i="15"/>
  <c r="Y76" i="15" s="1"/>
  <c r="Y52" i="15"/>
  <c r="Y53" i="15"/>
  <c r="Y54" i="15"/>
  <c r="Y55" i="15"/>
  <c r="Y56" i="15"/>
  <c r="Y57" i="15"/>
  <c r="Y58" i="15"/>
  <c r="Y59" i="15"/>
  <c r="Y60" i="15"/>
  <c r="Y61" i="15"/>
  <c r="Y62" i="15"/>
  <c r="Y36" i="15"/>
  <c r="Y12" i="15"/>
  <c r="Y13" i="15"/>
  <c r="Y14" i="15"/>
  <c r="Y15" i="15"/>
  <c r="Y69" i="15" s="1"/>
  <c r="Y16" i="15"/>
  <c r="Y17" i="15"/>
  <c r="Y18" i="15"/>
  <c r="Y19" i="15"/>
  <c r="Y20" i="15"/>
  <c r="Y21" i="15"/>
  <c r="Y22" i="15"/>
  <c r="Y23" i="15"/>
  <c r="Y24" i="15"/>
  <c r="Y25" i="15"/>
  <c r="Y26" i="15"/>
  <c r="Y27" i="15"/>
  <c r="Y28" i="15"/>
  <c r="Y29" i="15"/>
  <c r="Y30" i="15"/>
  <c r="Y31" i="15"/>
  <c r="Y32" i="15"/>
  <c r="Y11" i="15"/>
  <c r="T12" i="15"/>
  <c r="T13" i="15"/>
  <c r="T14" i="15"/>
  <c r="T15" i="15"/>
  <c r="T69" i="15" s="1"/>
  <c r="T16" i="15"/>
  <c r="T17" i="15"/>
  <c r="T18" i="15"/>
  <c r="T19" i="15"/>
  <c r="T20" i="15"/>
  <c r="T21" i="15"/>
  <c r="T22" i="15"/>
  <c r="T23" i="15"/>
  <c r="T24" i="15"/>
  <c r="T25" i="15"/>
  <c r="T26" i="15"/>
  <c r="T27" i="15"/>
  <c r="T28" i="15"/>
  <c r="T29" i="15"/>
  <c r="T30" i="15"/>
  <c r="T31" i="15"/>
  <c r="T32" i="15"/>
  <c r="T34" i="15"/>
  <c r="T74" i="15" s="1"/>
  <c r="T35" i="15"/>
  <c r="T36" i="15"/>
  <c r="T37" i="15"/>
  <c r="T38" i="15"/>
  <c r="T39" i="15"/>
  <c r="T40" i="15"/>
  <c r="T41" i="15"/>
  <c r="T42" i="15"/>
  <c r="T43" i="15"/>
  <c r="T44" i="15"/>
  <c r="T45" i="15"/>
  <c r="T46" i="15"/>
  <c r="T47" i="15"/>
  <c r="T48" i="15"/>
  <c r="T49" i="15"/>
  <c r="T50" i="15"/>
  <c r="T51" i="15"/>
  <c r="T76" i="15" s="1"/>
  <c r="T52" i="15"/>
  <c r="T53" i="15"/>
  <c r="T54" i="15"/>
  <c r="T55" i="15"/>
  <c r="T56" i="15"/>
  <c r="T57" i="15"/>
  <c r="T58" i="15"/>
  <c r="T59" i="15"/>
  <c r="T60" i="15"/>
  <c r="T61" i="15"/>
  <c r="T62" i="15"/>
  <c r="T11" i="15"/>
  <c r="T67" i="15" l="1"/>
  <c r="Y68" i="15"/>
  <c r="T71" i="15"/>
  <c r="T68" i="15"/>
  <c r="T70" i="15"/>
  <c r="Y72" i="15"/>
  <c r="Y67" i="15"/>
  <c r="T75" i="15"/>
  <c r="T73" i="15"/>
  <c r="T72" i="15"/>
  <c r="Y71" i="15"/>
  <c r="Y70" i="15"/>
  <c r="Y50" i="4"/>
  <c r="Y49" i="4"/>
  <c r="Y48" i="4"/>
  <c r="Y47" i="4"/>
  <c r="Y46" i="4"/>
  <c r="Y45" i="4"/>
  <c r="Y44" i="4"/>
  <c r="Y43" i="4"/>
  <c r="Y42" i="4"/>
  <c r="Y41" i="4"/>
  <c r="Y40" i="4"/>
  <c r="Y39" i="4"/>
  <c r="Y37" i="4"/>
  <c r="Y36" i="4"/>
  <c r="Y35" i="4"/>
  <c r="Y34" i="4"/>
  <c r="Y33" i="4"/>
  <c r="Y32" i="4"/>
  <c r="Y31" i="4"/>
  <c r="Y30" i="4"/>
  <c r="Y28" i="4"/>
  <c r="Y27" i="4"/>
  <c r="Y26" i="4"/>
  <c r="Y25" i="4"/>
  <c r="Y24" i="4"/>
  <c r="Y23" i="4"/>
  <c r="Y22" i="4"/>
  <c r="Y21" i="4"/>
  <c r="Y20" i="4"/>
  <c r="Y19" i="4"/>
  <c r="Y18" i="4"/>
  <c r="Y17" i="4"/>
  <c r="Y16" i="4"/>
  <c r="Y15" i="4"/>
  <c r="Y14" i="4"/>
  <c r="Y13" i="4"/>
  <c r="Y12" i="4"/>
  <c r="AD39" i="3" l="1"/>
  <c r="AD37" i="3"/>
  <c r="AD35" i="3"/>
  <c r="AD28" i="3"/>
  <c r="AD27" i="3"/>
  <c r="AD25" i="3"/>
  <c r="AD22" i="3"/>
  <c r="AD16" i="3"/>
  <c r="AD15" i="3"/>
  <c r="AD14" i="3"/>
  <c r="AD12" i="3"/>
  <c r="T83" i="3" l="1"/>
  <c r="T84" i="3"/>
  <c r="T85" i="3"/>
  <c r="T86" i="3"/>
  <c r="Y65" i="20"/>
  <c r="AD65" i="20" s="1"/>
  <c r="Y69" i="18"/>
  <c r="AD69" i="18" s="1"/>
  <c r="Y68" i="18"/>
  <c r="AB68" i="18" s="1"/>
  <c r="Y71" i="3"/>
  <c r="AD71" i="3" s="1"/>
  <c r="Y70" i="3"/>
  <c r="AD70" i="3" s="1"/>
  <c r="Y69" i="3"/>
  <c r="AD69" i="3" s="1"/>
  <c r="Y68" i="3"/>
  <c r="AD68" i="3" s="1"/>
  <c r="AD68" i="18" l="1"/>
  <c r="AE68" i="18" s="1"/>
  <c r="AB65" i="20"/>
  <c r="AE65" i="20" s="1"/>
  <c r="AB68" i="3"/>
  <c r="AE68" i="3" s="1"/>
  <c r="AB70" i="3"/>
  <c r="AE70" i="3" s="1"/>
  <c r="AB71" i="3"/>
  <c r="AE71" i="3" s="1"/>
  <c r="AB69" i="3"/>
  <c r="AE69" i="3" s="1"/>
  <c r="AB69" i="18"/>
  <c r="AE69" i="18" s="1"/>
  <c r="T54" i="25" l="1"/>
  <c r="T57" i="25"/>
  <c r="AE59" i="6"/>
  <c r="AD59" i="6"/>
  <c r="AB59" i="6"/>
  <c r="Y59" i="6"/>
  <c r="T59" i="6"/>
  <c r="Y59" i="4"/>
  <c r="AC61" i="24" l="1"/>
  <c r="AC64" i="24"/>
  <c r="Y74" i="23"/>
  <c r="AD74" i="23" s="1"/>
  <c r="Y73" i="23"/>
  <c r="AD73" i="23" s="1"/>
  <c r="Y72" i="23"/>
  <c r="AD72" i="23" s="1"/>
  <c r="Y71" i="23"/>
  <c r="AD71" i="23" s="1"/>
  <c r="Y70" i="23"/>
  <c r="AD70" i="23" s="1"/>
  <c r="Y69" i="23"/>
  <c r="AD69" i="23" s="1"/>
  <c r="Y68" i="23"/>
  <c r="AD68" i="23" s="1"/>
  <c r="Y49" i="22"/>
  <c r="AB49" i="22" s="1"/>
  <c r="Y50" i="22"/>
  <c r="AD50" i="22" s="1"/>
  <c r="Y51" i="22"/>
  <c r="AB51" i="22" s="1"/>
  <c r="Y52" i="22"/>
  <c r="AB52" i="22" s="1"/>
  <c r="Y48" i="22"/>
  <c r="AB48" i="22" s="1"/>
  <c r="X67" i="22"/>
  <c r="Y67" i="22" s="1"/>
  <c r="X66" i="22"/>
  <c r="Y66" i="22" s="1"/>
  <c r="X65" i="22"/>
  <c r="Y65" i="22" s="1"/>
  <c r="X64" i="22"/>
  <c r="Y64" i="22" s="1"/>
  <c r="X63" i="22"/>
  <c r="Y63" i="22" s="1"/>
  <c r="X62" i="22"/>
  <c r="Y62" i="22" s="1"/>
  <c r="X61" i="22"/>
  <c r="Y61" i="22" s="1"/>
  <c r="X60" i="22"/>
  <c r="Y60" i="22" s="1"/>
  <c r="X59" i="22"/>
  <c r="Y59" i="22" s="1"/>
  <c r="X58" i="22"/>
  <c r="Y58" i="22" s="1"/>
  <c r="X57" i="22"/>
  <c r="Y57" i="22" s="1"/>
  <c r="X56" i="22"/>
  <c r="Y56" i="22" s="1"/>
  <c r="X55" i="22"/>
  <c r="Y55" i="22" s="1"/>
  <c r="X54" i="22"/>
  <c r="Y54" i="22" s="1"/>
  <c r="X53" i="22"/>
  <c r="Y53" i="22" s="1"/>
  <c r="C203" i="28"/>
  <c r="C202" i="28"/>
  <c r="Y64" i="20"/>
  <c r="AB64" i="20" s="1"/>
  <c r="Y63" i="20"/>
  <c r="AB63" i="20" s="1"/>
  <c r="Y62" i="20"/>
  <c r="AB62" i="20" s="1"/>
  <c r="Y61" i="20"/>
  <c r="AB61" i="20" s="1"/>
  <c r="Y60" i="20"/>
  <c r="AB60" i="20" s="1"/>
  <c r="Y59" i="20"/>
  <c r="AB59" i="20" s="1"/>
  <c r="Y58" i="20"/>
  <c r="AB58" i="20" s="1"/>
  <c r="Y57" i="20"/>
  <c r="AB57" i="20" s="1"/>
  <c r="Y56" i="20"/>
  <c r="AB56" i="20" s="1"/>
  <c r="Y55" i="20"/>
  <c r="AB55" i="20" s="1"/>
  <c r="Y54" i="20"/>
  <c r="AB54" i="20" s="1"/>
  <c r="Y53" i="20"/>
  <c r="AB53" i="20" s="1"/>
  <c r="Y52" i="20"/>
  <c r="AB52" i="20" s="1"/>
  <c r="Y51" i="20"/>
  <c r="AB51" i="20" s="1"/>
  <c r="Y50" i="20"/>
  <c r="AB50" i="20" s="1"/>
  <c r="Y49" i="20"/>
  <c r="AB49" i="20" s="1"/>
  <c r="Y48" i="20"/>
  <c r="Y47" i="20"/>
  <c r="Y46" i="20"/>
  <c r="Y45" i="20"/>
  <c r="Y44" i="20"/>
  <c r="AB44" i="20" s="1"/>
  <c r="Y43" i="20"/>
  <c r="AB43" i="20" s="1"/>
  <c r="Y42" i="20"/>
  <c r="AB42" i="20" s="1"/>
  <c r="C191" i="28"/>
  <c r="Y88" i="19"/>
  <c r="AD88" i="19" s="1"/>
  <c r="Y87" i="19"/>
  <c r="AD87" i="19" s="1"/>
  <c r="Y86" i="19"/>
  <c r="AD86" i="19" s="1"/>
  <c r="Y85" i="19"/>
  <c r="AD85" i="19" s="1"/>
  <c r="Y84" i="19"/>
  <c r="AD84" i="19" s="1"/>
  <c r="Y83" i="19"/>
  <c r="AD83" i="19" s="1"/>
  <c r="Y82" i="19"/>
  <c r="AD82" i="19" s="1"/>
  <c r="Y81" i="19"/>
  <c r="AD81" i="19" s="1"/>
  <c r="Y80" i="19"/>
  <c r="AD80" i="19" s="1"/>
  <c r="Y79" i="19"/>
  <c r="AD79" i="19" s="1"/>
  <c r="Y78" i="19"/>
  <c r="AD78" i="19" s="1"/>
  <c r="Y77" i="19"/>
  <c r="AD77" i="19" s="1"/>
  <c r="Y76" i="19"/>
  <c r="AD76" i="19" s="1"/>
  <c r="Y75" i="19"/>
  <c r="AD75" i="19" s="1"/>
  <c r="Y74" i="19"/>
  <c r="Y73" i="19"/>
  <c r="Y72" i="19"/>
  <c r="AD72" i="19" s="1"/>
  <c r="Y71" i="19"/>
  <c r="AD71" i="19" s="1"/>
  <c r="Y70" i="19"/>
  <c r="AD70" i="19" s="1"/>
  <c r="Y69" i="19"/>
  <c r="AD69" i="19" s="1"/>
  <c r="Y68" i="19"/>
  <c r="AD68" i="19" s="1"/>
  <c r="C168" i="28"/>
  <c r="AD62" i="15"/>
  <c r="AD61" i="15"/>
  <c r="AD60" i="15"/>
  <c r="AD59" i="15"/>
  <c r="AD58" i="15"/>
  <c r="AD57" i="15"/>
  <c r="AD56" i="15"/>
  <c r="AD55" i="15"/>
  <c r="AD54" i="15"/>
  <c r="AD53" i="15"/>
  <c r="AD51" i="15"/>
  <c r="AD76" i="15" s="1"/>
  <c r="AD50" i="15"/>
  <c r="AD49" i="15"/>
  <c r="AD47" i="15"/>
  <c r="AD46" i="15"/>
  <c r="Y73" i="17"/>
  <c r="AD73" i="17" s="1"/>
  <c r="Y72" i="17"/>
  <c r="AD72" i="17" s="1"/>
  <c r="Y71" i="17"/>
  <c r="AD71" i="17" s="1"/>
  <c r="Y70" i="17"/>
  <c r="AD70" i="17" s="1"/>
  <c r="Y69" i="17"/>
  <c r="AD69" i="17" s="1"/>
  <c r="Y68" i="17"/>
  <c r="AD68" i="17" s="1"/>
  <c r="Y67" i="17"/>
  <c r="AD67" i="17" s="1"/>
  <c r="Y66" i="17"/>
  <c r="AD66" i="17" s="1"/>
  <c r="Y65" i="17"/>
  <c r="AD65" i="17" s="1"/>
  <c r="Y64" i="17"/>
  <c r="AD64" i="17" s="1"/>
  <c r="Y63" i="17"/>
  <c r="AD63" i="17" s="1"/>
  <c r="Y62" i="17"/>
  <c r="AD62" i="17" s="1"/>
  <c r="Y61" i="17"/>
  <c r="AD61" i="17" s="1"/>
  <c r="Y60" i="17"/>
  <c r="AD60" i="17" s="1"/>
  <c r="Y59" i="17"/>
  <c r="AD59" i="17" s="1"/>
  <c r="Y58" i="17"/>
  <c r="AD58" i="17" s="1"/>
  <c r="Y57" i="17"/>
  <c r="AD57" i="17" s="1"/>
  <c r="Y56" i="17"/>
  <c r="AD56" i="17" s="1"/>
  <c r="Y55" i="17"/>
  <c r="AD55" i="17" s="1"/>
  <c r="Y54" i="17"/>
  <c r="AD54" i="17" s="1"/>
  <c r="Y53" i="17"/>
  <c r="AD53" i="17" s="1"/>
  <c r="AD73" i="19" l="1"/>
  <c r="AD102" i="19" s="1"/>
  <c r="Y102" i="19"/>
  <c r="D191" i="28" s="1"/>
  <c r="AB47" i="20"/>
  <c r="AB78" i="20" s="1"/>
  <c r="Y78" i="20"/>
  <c r="AB45" i="20"/>
  <c r="AB79" i="20" s="1"/>
  <c r="Y79" i="20"/>
  <c r="D203" i="28" s="1"/>
  <c r="AD48" i="15"/>
  <c r="AB50" i="22"/>
  <c r="AE50" i="22" s="1"/>
  <c r="AD52" i="15"/>
  <c r="AB46" i="20"/>
  <c r="AB48" i="20"/>
  <c r="AD52" i="22"/>
  <c r="AE52" i="22" s="1"/>
  <c r="AD74" i="19"/>
  <c r="AD51" i="22"/>
  <c r="AE51" i="22" s="1"/>
  <c r="AD49" i="22"/>
  <c r="AE49" i="22" s="1"/>
  <c r="AB68" i="23"/>
  <c r="AE68" i="23" s="1"/>
  <c r="AB69" i="23"/>
  <c r="AE69" i="23" s="1"/>
  <c r="AB70" i="23"/>
  <c r="AE70" i="23" s="1"/>
  <c r="AB71" i="23"/>
  <c r="AE71" i="23" s="1"/>
  <c r="AB72" i="23"/>
  <c r="AE72" i="23" s="1"/>
  <c r="AB73" i="23"/>
  <c r="AE73" i="23" s="1"/>
  <c r="AB74" i="23"/>
  <c r="AE74" i="23" s="1"/>
  <c r="AB53" i="22"/>
  <c r="AD53" i="22"/>
  <c r="AB57" i="22"/>
  <c r="AD57" i="22"/>
  <c r="AB61" i="22"/>
  <c r="AD61" i="22"/>
  <c r="AB65" i="22"/>
  <c r="AD65" i="22"/>
  <c r="AB54" i="22"/>
  <c r="AD54" i="22"/>
  <c r="AB58" i="22"/>
  <c r="AD58" i="22"/>
  <c r="AB62" i="22"/>
  <c r="AD62" i="22"/>
  <c r="AB66" i="22"/>
  <c r="AD66" i="22"/>
  <c r="AB55" i="22"/>
  <c r="AD55" i="22"/>
  <c r="AB59" i="22"/>
  <c r="AD59" i="22"/>
  <c r="AB63" i="22"/>
  <c r="AD63" i="22"/>
  <c r="AB67" i="22"/>
  <c r="AD67" i="22"/>
  <c r="AB56" i="22"/>
  <c r="AD56" i="22"/>
  <c r="AB60" i="22"/>
  <c r="AD60" i="22"/>
  <c r="AB64" i="22"/>
  <c r="AD64" i="22"/>
  <c r="AD48" i="22"/>
  <c r="AE48" i="22" s="1"/>
  <c r="AD42" i="20"/>
  <c r="AE42" i="20" s="1"/>
  <c r="AD44" i="20"/>
  <c r="AE44" i="20" s="1"/>
  <c r="AD46" i="20"/>
  <c r="AD48" i="20"/>
  <c r="AD50" i="20"/>
  <c r="AE50" i="20" s="1"/>
  <c r="AD52" i="20"/>
  <c r="AE52" i="20" s="1"/>
  <c r="AD54" i="20"/>
  <c r="AE54" i="20" s="1"/>
  <c r="AD56" i="20"/>
  <c r="AE56" i="20" s="1"/>
  <c r="AD58" i="20"/>
  <c r="AE58" i="20" s="1"/>
  <c r="AD60" i="20"/>
  <c r="AE60" i="20" s="1"/>
  <c r="AD62" i="20"/>
  <c r="AE62" i="20" s="1"/>
  <c r="AD64" i="20"/>
  <c r="AE64" i="20" s="1"/>
  <c r="AD43" i="20"/>
  <c r="AE43" i="20" s="1"/>
  <c r="AD45" i="20"/>
  <c r="AD47" i="20"/>
  <c r="AD49" i="20"/>
  <c r="AE49" i="20" s="1"/>
  <c r="AD51" i="20"/>
  <c r="AE51" i="20" s="1"/>
  <c r="AD53" i="20"/>
  <c r="AE53" i="20" s="1"/>
  <c r="AD55" i="20"/>
  <c r="AE55" i="20" s="1"/>
  <c r="AD57" i="20"/>
  <c r="AE57" i="20" s="1"/>
  <c r="AD59" i="20"/>
  <c r="AE59" i="20" s="1"/>
  <c r="AD61" i="20"/>
  <c r="AE61" i="20" s="1"/>
  <c r="AD63" i="20"/>
  <c r="AE63" i="20" s="1"/>
  <c r="AB68" i="19"/>
  <c r="AE68" i="19" s="1"/>
  <c r="AB69" i="19"/>
  <c r="AE69" i="19" s="1"/>
  <c r="AB70" i="19"/>
  <c r="AE70" i="19" s="1"/>
  <c r="AB71" i="19"/>
  <c r="AB72" i="19"/>
  <c r="AB73" i="19"/>
  <c r="AB74" i="19"/>
  <c r="AB75" i="19"/>
  <c r="AE75" i="19" s="1"/>
  <c r="AB76" i="19"/>
  <c r="AE76" i="19" s="1"/>
  <c r="AB77" i="19"/>
  <c r="AE77" i="19" s="1"/>
  <c r="AB78" i="19"/>
  <c r="AE78" i="19" s="1"/>
  <c r="AB79" i="19"/>
  <c r="AE79" i="19" s="1"/>
  <c r="AB80" i="19"/>
  <c r="AE80" i="19" s="1"/>
  <c r="AB81" i="19"/>
  <c r="AE81" i="19" s="1"/>
  <c r="AB82" i="19"/>
  <c r="AE82" i="19" s="1"/>
  <c r="AB83" i="19"/>
  <c r="AE83" i="19" s="1"/>
  <c r="AB84" i="19"/>
  <c r="AE84" i="19" s="1"/>
  <c r="AB85" i="19"/>
  <c r="AE85" i="19" s="1"/>
  <c r="AB86" i="19"/>
  <c r="AE86" i="19" s="1"/>
  <c r="AB87" i="19"/>
  <c r="AE87" i="19" s="1"/>
  <c r="AB88" i="19"/>
  <c r="AE88" i="19" s="1"/>
  <c r="AB46" i="15"/>
  <c r="AE46" i="15" s="1"/>
  <c r="AB47" i="15"/>
  <c r="AE47" i="15" s="1"/>
  <c r="AB48" i="15"/>
  <c r="AB49" i="15"/>
  <c r="AE49" i="15" s="1"/>
  <c r="AB50" i="15"/>
  <c r="AE50" i="15" s="1"/>
  <c r="AB51" i="15"/>
  <c r="AB52" i="15"/>
  <c r="AB53" i="15"/>
  <c r="AE53" i="15" s="1"/>
  <c r="AB54" i="15"/>
  <c r="AE54" i="15" s="1"/>
  <c r="AB55" i="15"/>
  <c r="AE55" i="15" s="1"/>
  <c r="AB56" i="15"/>
  <c r="AE56" i="15" s="1"/>
  <c r="AB57" i="15"/>
  <c r="AE57" i="15" s="1"/>
  <c r="AB58" i="15"/>
  <c r="AE58" i="15" s="1"/>
  <c r="AB59" i="15"/>
  <c r="AE59" i="15" s="1"/>
  <c r="AB60" i="15"/>
  <c r="AE60" i="15" s="1"/>
  <c r="AB61" i="15"/>
  <c r="AE61" i="15" s="1"/>
  <c r="AB62" i="15"/>
  <c r="AE62" i="15" s="1"/>
  <c r="AB53" i="17"/>
  <c r="AB54" i="17"/>
  <c r="AE54" i="17" s="1"/>
  <c r="AB55" i="17"/>
  <c r="AB56" i="17"/>
  <c r="AE56" i="17" s="1"/>
  <c r="AB57" i="17"/>
  <c r="AE57" i="17" s="1"/>
  <c r="AB58" i="17"/>
  <c r="AE58" i="17" s="1"/>
  <c r="AB59" i="17"/>
  <c r="AE59" i="17" s="1"/>
  <c r="AB60" i="17"/>
  <c r="AE60" i="17" s="1"/>
  <c r="AB61" i="17"/>
  <c r="AE61" i="17" s="1"/>
  <c r="AB62" i="17"/>
  <c r="AE62" i="17" s="1"/>
  <c r="AB63" i="17"/>
  <c r="AE63" i="17" s="1"/>
  <c r="AB64" i="17"/>
  <c r="AE64" i="17" s="1"/>
  <c r="AB65" i="17"/>
  <c r="AE65" i="17" s="1"/>
  <c r="AB66" i="17"/>
  <c r="AE66" i="17" s="1"/>
  <c r="AB67" i="17"/>
  <c r="AE67" i="17" s="1"/>
  <c r="AB68" i="17"/>
  <c r="AE68" i="17" s="1"/>
  <c r="AB69" i="17"/>
  <c r="AB70" i="17"/>
  <c r="AE70" i="17" s="1"/>
  <c r="AB71" i="17"/>
  <c r="AE71" i="17" s="1"/>
  <c r="AB72" i="17"/>
  <c r="AB73" i="17"/>
  <c r="AE73" i="17" s="1"/>
  <c r="I191" i="28" l="1"/>
  <c r="W191" i="28" s="1"/>
  <c r="AE73" i="19"/>
  <c r="AE102" i="19" s="1"/>
  <c r="AB102" i="19"/>
  <c r="AE51" i="15"/>
  <c r="AE76" i="15" s="1"/>
  <c r="AB76" i="15"/>
  <c r="F168" i="28" s="1"/>
  <c r="F203" i="28"/>
  <c r="AE47" i="20"/>
  <c r="AE78" i="20" s="1"/>
  <c r="AD78" i="20"/>
  <c r="AE45" i="20"/>
  <c r="AE79" i="20" s="1"/>
  <c r="AD79" i="20"/>
  <c r="F202" i="28"/>
  <c r="AC76" i="15"/>
  <c r="H168" i="28" s="1"/>
  <c r="AE72" i="19"/>
  <c r="AE71" i="19"/>
  <c r="AE72" i="17"/>
  <c r="AE69" i="17"/>
  <c r="AE55" i="17"/>
  <c r="AE53" i="17"/>
  <c r="AE48" i="15"/>
  <c r="AC102" i="19"/>
  <c r="H191" i="28" s="1"/>
  <c r="AE74" i="19"/>
  <c r="AA79" i="20"/>
  <c r="E203" i="28" s="1"/>
  <c r="AE60" i="22"/>
  <c r="AE67" i="22"/>
  <c r="AE59" i="22"/>
  <c r="AE66" i="22"/>
  <c r="AE58" i="22"/>
  <c r="AE65" i="22"/>
  <c r="AE57" i="22"/>
  <c r="AE64" i="22"/>
  <c r="AE56" i="22"/>
  <c r="AE63" i="22"/>
  <c r="AE55" i="22"/>
  <c r="AE62" i="22"/>
  <c r="AE54" i="22"/>
  <c r="AE61" i="22"/>
  <c r="AE53" i="22"/>
  <c r="AE46" i="20"/>
  <c r="D202" i="28"/>
  <c r="AE48" i="20"/>
  <c r="D168" i="28"/>
  <c r="AE52" i="15"/>
  <c r="C255" i="28"/>
  <c r="C252" i="28"/>
  <c r="AD46" i="25"/>
  <c r="AB46" i="25"/>
  <c r="T46" i="25"/>
  <c r="Q46" i="25"/>
  <c r="AD45" i="25"/>
  <c r="AB45" i="25"/>
  <c r="T45" i="25"/>
  <c r="Q45" i="25"/>
  <c r="AD44" i="25"/>
  <c r="AB44" i="25"/>
  <c r="T44" i="25"/>
  <c r="Q44" i="25"/>
  <c r="AD43" i="25"/>
  <c r="AB43" i="25"/>
  <c r="T43" i="25"/>
  <c r="Q43" i="25"/>
  <c r="AD42" i="25"/>
  <c r="AB42" i="25"/>
  <c r="T42" i="25"/>
  <c r="Q42" i="25"/>
  <c r="Y41" i="25"/>
  <c r="AB41" i="25" s="1"/>
  <c r="T41" i="25"/>
  <c r="Q41" i="25"/>
  <c r="Y40" i="25"/>
  <c r="T40" i="25"/>
  <c r="Q40" i="25"/>
  <c r="Y39" i="25"/>
  <c r="AB39" i="25" s="1"/>
  <c r="T39" i="25"/>
  <c r="Q39" i="25"/>
  <c r="Y38" i="25"/>
  <c r="T38" i="25"/>
  <c r="Q38" i="25"/>
  <c r="Y37" i="25"/>
  <c r="AB37" i="25" s="1"/>
  <c r="T37" i="25"/>
  <c r="Q37" i="25"/>
  <c r="Y36" i="25"/>
  <c r="Y35" i="25"/>
  <c r="AD34" i="25"/>
  <c r="AB34" i="25"/>
  <c r="T34" i="25"/>
  <c r="Q34" i="25"/>
  <c r="Y33" i="25"/>
  <c r="AD33" i="25" s="1"/>
  <c r="T33" i="25"/>
  <c r="Q33" i="25"/>
  <c r="Y32" i="25"/>
  <c r="AD32" i="25" s="1"/>
  <c r="T32" i="25"/>
  <c r="Q32" i="25"/>
  <c r="Y31" i="25"/>
  <c r="AD31" i="25" s="1"/>
  <c r="T31" i="25"/>
  <c r="Q31" i="25"/>
  <c r="Y30" i="25"/>
  <c r="AD30" i="25" s="1"/>
  <c r="T30" i="25"/>
  <c r="Q30" i="25"/>
  <c r="Y29" i="25"/>
  <c r="AD29" i="25" s="1"/>
  <c r="Y28" i="25"/>
  <c r="AD28" i="25" s="1"/>
  <c r="T28" i="25"/>
  <c r="Q28" i="25"/>
  <c r="Y27" i="25"/>
  <c r="AD27" i="25" s="1"/>
  <c r="T27" i="25"/>
  <c r="Q27" i="25"/>
  <c r="Y26" i="25"/>
  <c r="AD26" i="25" s="1"/>
  <c r="Y25" i="25"/>
  <c r="Y54" i="25" s="1"/>
  <c r="Y24" i="25"/>
  <c r="AD24" i="25" s="1"/>
  <c r="Y23" i="25"/>
  <c r="AD23" i="25" s="1"/>
  <c r="T23" i="25"/>
  <c r="Q23" i="25"/>
  <c r="Y22" i="25"/>
  <c r="AD22" i="25" s="1"/>
  <c r="T22" i="25"/>
  <c r="Q22" i="25"/>
  <c r="Y21" i="25"/>
  <c r="AD21" i="25" s="1"/>
  <c r="T21" i="25"/>
  <c r="Q21" i="25"/>
  <c r="Y20" i="25"/>
  <c r="AD20" i="25" s="1"/>
  <c r="T20" i="25"/>
  <c r="Q20" i="25"/>
  <c r="Y19" i="25"/>
  <c r="AD19" i="25" s="1"/>
  <c r="T19" i="25"/>
  <c r="Q19" i="25"/>
  <c r="Y18" i="25"/>
  <c r="AD18" i="25" s="1"/>
  <c r="T18" i="25"/>
  <c r="Q18" i="25"/>
  <c r="Y17" i="25"/>
  <c r="AD17" i="25" s="1"/>
  <c r="Y16" i="25"/>
  <c r="T16" i="25"/>
  <c r="T52" i="25" s="1"/>
  <c r="C250" i="28" s="1"/>
  <c r="Q16" i="25"/>
  <c r="Y15" i="25"/>
  <c r="AD15" i="25" s="1"/>
  <c r="Y14" i="25"/>
  <c r="AB14" i="25" s="1"/>
  <c r="T14" i="25"/>
  <c r="T51" i="25" s="1"/>
  <c r="C249" i="28" s="1"/>
  <c r="Q14" i="25"/>
  <c r="Y13" i="25"/>
  <c r="AD13" i="25" s="1"/>
  <c r="Y12" i="25"/>
  <c r="AD12" i="25" s="1"/>
  <c r="T12" i="25"/>
  <c r="Q12" i="25"/>
  <c r="N12" i="25"/>
  <c r="Y11" i="25"/>
  <c r="T11" i="25"/>
  <c r="T50" i="25" s="1"/>
  <c r="C248" i="28" s="1"/>
  <c r="Q11" i="25"/>
  <c r="B3" i="25"/>
  <c r="B1" i="25"/>
  <c r="I244" i="28"/>
  <c r="W244" i="28" s="1"/>
  <c r="D244" i="28"/>
  <c r="C244" i="28"/>
  <c r="I241" i="28"/>
  <c r="W241" i="28" s="1"/>
  <c r="F241" i="28"/>
  <c r="C241" i="28"/>
  <c r="AD53" i="24"/>
  <c r="AB53" i="24"/>
  <c r="S53" i="24"/>
  <c r="T53" i="24" s="1"/>
  <c r="Q53" i="24"/>
  <c r="AD52" i="24"/>
  <c r="AB52" i="24"/>
  <c r="T52" i="24"/>
  <c r="Q52" i="24"/>
  <c r="AD51" i="24"/>
  <c r="AB51" i="24"/>
  <c r="T51" i="24"/>
  <c r="Q51" i="24"/>
  <c r="AD50" i="24"/>
  <c r="AB50" i="24"/>
  <c r="T50" i="24"/>
  <c r="Q50" i="24"/>
  <c r="AD49" i="24"/>
  <c r="AB49" i="24"/>
  <c r="T49" i="24"/>
  <c r="Q49" i="24"/>
  <c r="Y48" i="24"/>
  <c r="AD48" i="24" s="1"/>
  <c r="T48" i="24"/>
  <c r="Q48" i="24"/>
  <c r="Y47" i="24"/>
  <c r="T47" i="24"/>
  <c r="Q47" i="24"/>
  <c r="Y46" i="24"/>
  <c r="AD46" i="24" s="1"/>
  <c r="T46" i="24"/>
  <c r="Q46" i="24"/>
  <c r="Y45" i="24"/>
  <c r="T45" i="24"/>
  <c r="Q45" i="24"/>
  <c r="Y44" i="24"/>
  <c r="AD44" i="24" s="1"/>
  <c r="T44" i="24"/>
  <c r="Q44" i="24"/>
  <c r="Y43" i="24"/>
  <c r="T43" i="24"/>
  <c r="Q43" i="24"/>
  <c r="Y42" i="24"/>
  <c r="AD42" i="24" s="1"/>
  <c r="T42" i="24"/>
  <c r="Q42" i="24"/>
  <c r="Y41" i="24"/>
  <c r="T41" i="24"/>
  <c r="Q41" i="24"/>
  <c r="Y40" i="24"/>
  <c r="AD40" i="24" s="1"/>
  <c r="T40" i="24"/>
  <c r="Q40" i="24"/>
  <c r="Y39" i="24"/>
  <c r="T39" i="24"/>
  <c r="Q39" i="24"/>
  <c r="AE38" i="24"/>
  <c r="AE37" i="24"/>
  <c r="AE64" i="24" s="1"/>
  <c r="AD36" i="24"/>
  <c r="AB36" i="24"/>
  <c r="T36" i="24"/>
  <c r="Q36" i="24"/>
  <c r="Y35" i="24"/>
  <c r="AD35" i="24" s="1"/>
  <c r="T35" i="24"/>
  <c r="Q35" i="24"/>
  <c r="Y34" i="24"/>
  <c r="AB34" i="24" s="1"/>
  <c r="T34" i="24"/>
  <c r="Q34" i="24"/>
  <c r="Y33" i="24"/>
  <c r="T33" i="24"/>
  <c r="Q33" i="24"/>
  <c r="AE32" i="24"/>
  <c r="Y32" i="24"/>
  <c r="Y31" i="24"/>
  <c r="AD31" i="24" s="1"/>
  <c r="T31" i="24"/>
  <c r="Q31" i="24"/>
  <c r="Y30" i="24"/>
  <c r="T30" i="24"/>
  <c r="Q30" i="24"/>
  <c r="AE29" i="24"/>
  <c r="AE28" i="24"/>
  <c r="AE27" i="24"/>
  <c r="AE61" i="24" s="1"/>
  <c r="Y26" i="24"/>
  <c r="T26" i="24"/>
  <c r="Q26" i="24"/>
  <c r="Y25" i="24"/>
  <c r="AD25" i="24" s="1"/>
  <c r="T25" i="24"/>
  <c r="Q25" i="24"/>
  <c r="Y24" i="24"/>
  <c r="T24" i="24"/>
  <c r="Q24" i="24"/>
  <c r="Y23" i="24"/>
  <c r="AD23" i="24" s="1"/>
  <c r="T23" i="24"/>
  <c r="Q23" i="24"/>
  <c r="Y22" i="24"/>
  <c r="T22" i="24"/>
  <c r="Q22" i="24"/>
  <c r="Y21" i="24"/>
  <c r="T21" i="24"/>
  <c r="Q21" i="24"/>
  <c r="AE20" i="24"/>
  <c r="Y19" i="24"/>
  <c r="AD19" i="24" s="1"/>
  <c r="T19" i="24"/>
  <c r="Q19" i="24"/>
  <c r="Y18" i="24"/>
  <c r="AB18" i="24" s="1"/>
  <c r="T18" i="24"/>
  <c r="Q18" i="24"/>
  <c r="Y17" i="24"/>
  <c r="AD17" i="24" s="1"/>
  <c r="T17" i="24"/>
  <c r="Q17" i="24"/>
  <c r="Y16" i="24"/>
  <c r="T16" i="24"/>
  <c r="Q16" i="24"/>
  <c r="AE15" i="24"/>
  <c r="Y14" i="24"/>
  <c r="AD14" i="24" s="1"/>
  <c r="AD58" i="24" s="1"/>
  <c r="T14" i="24"/>
  <c r="Q14" i="24"/>
  <c r="AE13" i="24"/>
  <c r="Y13" i="24"/>
  <c r="Y58" i="24" s="1"/>
  <c r="Y12" i="24"/>
  <c r="AD12" i="24" s="1"/>
  <c r="T12" i="24"/>
  <c r="Q12" i="24"/>
  <c r="N12" i="24"/>
  <c r="Y11" i="24"/>
  <c r="Y57" i="24" s="1"/>
  <c r="T11" i="24"/>
  <c r="Q11" i="24"/>
  <c r="B3" i="24"/>
  <c r="B1" i="24"/>
  <c r="AD67" i="23"/>
  <c r="AB67" i="23"/>
  <c r="T67" i="23"/>
  <c r="Q67" i="23"/>
  <c r="AD66" i="23"/>
  <c r="AB66" i="23"/>
  <c r="T66" i="23"/>
  <c r="Q66" i="23"/>
  <c r="AD65" i="23"/>
  <c r="AB65" i="23"/>
  <c r="T65" i="23"/>
  <c r="Q65" i="23"/>
  <c r="AD64" i="23"/>
  <c r="AB64" i="23"/>
  <c r="T64" i="23"/>
  <c r="Q64" i="23"/>
  <c r="AD63" i="23"/>
  <c r="AB63" i="23"/>
  <c r="T63" i="23"/>
  <c r="Q63" i="23"/>
  <c r="Y62" i="23"/>
  <c r="AB62" i="23" s="1"/>
  <c r="T62" i="23"/>
  <c r="Q62" i="23"/>
  <c r="Y61" i="23"/>
  <c r="AD61" i="23" s="1"/>
  <c r="T61" i="23"/>
  <c r="Q61" i="23"/>
  <c r="Y60" i="23"/>
  <c r="AB60" i="23" s="1"/>
  <c r="T60" i="23"/>
  <c r="Q60" i="23"/>
  <c r="Y59" i="23"/>
  <c r="T59" i="23"/>
  <c r="Q59" i="23"/>
  <c r="Y58" i="23"/>
  <c r="AB58" i="23" s="1"/>
  <c r="T58" i="23"/>
  <c r="Q58" i="23"/>
  <c r="Y57" i="23"/>
  <c r="T57" i="23"/>
  <c r="Q57" i="23"/>
  <c r="Y56" i="23"/>
  <c r="T56" i="23"/>
  <c r="Q56" i="23"/>
  <c r="Y55" i="23"/>
  <c r="T55" i="23"/>
  <c r="Q55" i="23"/>
  <c r="Y54" i="23"/>
  <c r="AB54" i="23" s="1"/>
  <c r="T54" i="23"/>
  <c r="Q54" i="23"/>
  <c r="Y53" i="23"/>
  <c r="T53" i="23"/>
  <c r="Q53" i="23"/>
  <c r="Y52" i="23"/>
  <c r="AD51" i="23"/>
  <c r="AB51" i="23"/>
  <c r="T51" i="23"/>
  <c r="Q51" i="23"/>
  <c r="Y50" i="23"/>
  <c r="T50" i="23"/>
  <c r="Q50" i="23"/>
  <c r="Y49" i="23"/>
  <c r="AD49" i="23" s="1"/>
  <c r="T49" i="23"/>
  <c r="Q49" i="23"/>
  <c r="Y48" i="23"/>
  <c r="AD48" i="23" s="1"/>
  <c r="T48" i="23"/>
  <c r="Q48" i="23"/>
  <c r="Y47" i="23"/>
  <c r="AB47" i="23" s="1"/>
  <c r="T47" i="23"/>
  <c r="Q47" i="23"/>
  <c r="Y46" i="23"/>
  <c r="T45" i="23"/>
  <c r="Q45" i="23"/>
  <c r="Y44" i="23"/>
  <c r="T44" i="23"/>
  <c r="Q44" i="23"/>
  <c r="Y43" i="23"/>
  <c r="AB43" i="23" s="1"/>
  <c r="T43" i="23"/>
  <c r="Q43" i="23"/>
  <c r="Y42" i="23"/>
  <c r="T42" i="23"/>
  <c r="Q42" i="23"/>
  <c r="Y41" i="23"/>
  <c r="T41" i="23"/>
  <c r="Q41" i="23"/>
  <c r="Y40" i="23"/>
  <c r="T40" i="23"/>
  <c r="Q40" i="23"/>
  <c r="Y39" i="23"/>
  <c r="Y38" i="23"/>
  <c r="AB38" i="23" s="1"/>
  <c r="T38" i="23"/>
  <c r="Q38" i="23"/>
  <c r="Y37" i="23"/>
  <c r="T37" i="23"/>
  <c r="Q37" i="23"/>
  <c r="Y36" i="23"/>
  <c r="Y35" i="23"/>
  <c r="AB35" i="23" s="1"/>
  <c r="T35" i="23"/>
  <c r="Q35" i="23"/>
  <c r="Y34" i="23"/>
  <c r="T34" i="23"/>
  <c r="Q34" i="23"/>
  <c r="Y33" i="23"/>
  <c r="AB33" i="23" s="1"/>
  <c r="T33" i="23"/>
  <c r="Q33" i="23"/>
  <c r="Y32" i="23"/>
  <c r="T32" i="23"/>
  <c r="Q32" i="23"/>
  <c r="Y31" i="23"/>
  <c r="T31" i="23"/>
  <c r="Q31" i="23"/>
  <c r="Y30" i="23"/>
  <c r="Y29" i="23"/>
  <c r="AB29" i="23" s="1"/>
  <c r="T29" i="23"/>
  <c r="Q29" i="23"/>
  <c r="Y28" i="23"/>
  <c r="AB28" i="23" s="1"/>
  <c r="T28" i="23"/>
  <c r="Q28" i="23"/>
  <c r="Y27" i="23"/>
  <c r="AB27" i="23" s="1"/>
  <c r="T27" i="23"/>
  <c r="Q27" i="23"/>
  <c r="Y26" i="23"/>
  <c r="AB26" i="23" s="1"/>
  <c r="T26" i="23"/>
  <c r="Q26" i="23"/>
  <c r="Y25" i="23"/>
  <c r="AB25" i="23" s="1"/>
  <c r="T25" i="23"/>
  <c r="Q25" i="23"/>
  <c r="Y24" i="23"/>
  <c r="AB24" i="23" s="1"/>
  <c r="T24" i="23"/>
  <c r="Q24" i="23"/>
  <c r="Y23" i="23"/>
  <c r="AB23" i="23" s="1"/>
  <c r="T23" i="23"/>
  <c r="Q23" i="23"/>
  <c r="Y22" i="23"/>
  <c r="AB22" i="23" s="1"/>
  <c r="T22" i="23"/>
  <c r="Q22" i="23"/>
  <c r="Y21" i="23"/>
  <c r="AB21" i="23" s="1"/>
  <c r="T21" i="23"/>
  <c r="Q21" i="23"/>
  <c r="Y20" i="23"/>
  <c r="T20" i="23"/>
  <c r="Q20" i="23"/>
  <c r="Y19" i="23"/>
  <c r="AD18" i="23"/>
  <c r="AB18" i="23"/>
  <c r="T18" i="23"/>
  <c r="Q18" i="23"/>
  <c r="Y17" i="23"/>
  <c r="AD17" i="23" s="1"/>
  <c r="T17" i="23"/>
  <c r="Q17" i="23"/>
  <c r="Y16" i="23"/>
  <c r="AB16" i="23" s="1"/>
  <c r="T16" i="23"/>
  <c r="Q16" i="23"/>
  <c r="Y15" i="23"/>
  <c r="Y14" i="23"/>
  <c r="AB14" i="23" s="1"/>
  <c r="T14" i="23"/>
  <c r="T80" i="23" s="1"/>
  <c r="Q14" i="23"/>
  <c r="Y13" i="23"/>
  <c r="Y12" i="23"/>
  <c r="AD12" i="23" s="1"/>
  <c r="T12" i="23"/>
  <c r="Q12" i="23"/>
  <c r="N12" i="23"/>
  <c r="Y11" i="23"/>
  <c r="Y79" i="23" s="1"/>
  <c r="T11" i="23"/>
  <c r="T79" i="23" s="1"/>
  <c r="Q11" i="23"/>
  <c r="B3" i="23"/>
  <c r="B1" i="23"/>
  <c r="AD47" i="22"/>
  <c r="AB47" i="22"/>
  <c r="T47" i="22"/>
  <c r="Q47" i="22"/>
  <c r="Y46" i="22"/>
  <c r="AD46" i="22" s="1"/>
  <c r="T46" i="22"/>
  <c r="Q46" i="22"/>
  <c r="Y45" i="22"/>
  <c r="T45" i="22"/>
  <c r="Q45" i="22"/>
  <c r="Y44" i="22"/>
  <c r="T43" i="22"/>
  <c r="Q43" i="22"/>
  <c r="Y42" i="22"/>
  <c r="AB42" i="22" s="1"/>
  <c r="T42" i="22"/>
  <c r="Q42" i="22"/>
  <c r="Y41" i="22"/>
  <c r="AD41" i="22" s="1"/>
  <c r="T41" i="22"/>
  <c r="Q41" i="22"/>
  <c r="Y40" i="22"/>
  <c r="AB40" i="22" s="1"/>
  <c r="T40" i="22"/>
  <c r="Q40" i="22"/>
  <c r="Y39" i="22"/>
  <c r="T39" i="22"/>
  <c r="Q39" i="22"/>
  <c r="Y38" i="22"/>
  <c r="AD37" i="22"/>
  <c r="AB37" i="22"/>
  <c r="T37" i="22"/>
  <c r="Q37" i="22"/>
  <c r="Y36" i="22"/>
  <c r="AD36" i="22" s="1"/>
  <c r="T36" i="22"/>
  <c r="Q36" i="22"/>
  <c r="Y35" i="22"/>
  <c r="AD35" i="22" s="1"/>
  <c r="T35" i="22"/>
  <c r="Q35" i="22"/>
  <c r="Y34" i="22"/>
  <c r="T34" i="22"/>
  <c r="Q34" i="22"/>
  <c r="Y33" i="22"/>
  <c r="Y32" i="22"/>
  <c r="AD32" i="22" s="1"/>
  <c r="T32" i="22"/>
  <c r="Q32" i="22"/>
  <c r="Y31" i="22"/>
  <c r="AD31" i="22" s="1"/>
  <c r="T31" i="22"/>
  <c r="Q31" i="22"/>
  <c r="Y30" i="22"/>
  <c r="AD30" i="22" s="1"/>
  <c r="T30" i="22"/>
  <c r="Q30" i="22"/>
  <c r="Y29" i="22"/>
  <c r="T29" i="22"/>
  <c r="Q29" i="22"/>
  <c r="Y28" i="22"/>
  <c r="AD27" i="22"/>
  <c r="AB27" i="22"/>
  <c r="T27" i="22"/>
  <c r="Q27" i="22"/>
  <c r="Y26" i="22"/>
  <c r="AB26" i="22" s="1"/>
  <c r="T26" i="22"/>
  <c r="Q26" i="22"/>
  <c r="Y25" i="22"/>
  <c r="AD25" i="22" s="1"/>
  <c r="T25" i="22"/>
  <c r="Q25" i="22"/>
  <c r="Y24" i="22"/>
  <c r="AB24" i="22" s="1"/>
  <c r="T24" i="22"/>
  <c r="Q24" i="22"/>
  <c r="Y23" i="22"/>
  <c r="AD23" i="22" s="1"/>
  <c r="T23" i="22"/>
  <c r="Q23" i="22"/>
  <c r="Y22" i="22"/>
  <c r="AB22" i="22" s="1"/>
  <c r="T22" i="22"/>
  <c r="Q22" i="22"/>
  <c r="Y21" i="22"/>
  <c r="AD21" i="22" s="1"/>
  <c r="T21" i="22"/>
  <c r="Q21" i="22"/>
  <c r="Y20" i="22"/>
  <c r="T20" i="22"/>
  <c r="Q20" i="22"/>
  <c r="Y19" i="22"/>
  <c r="AD18" i="22"/>
  <c r="AB18" i="22"/>
  <c r="T18" i="22"/>
  <c r="Q18" i="22"/>
  <c r="AD17" i="22"/>
  <c r="AB17" i="22"/>
  <c r="T17" i="22"/>
  <c r="Q17" i="22"/>
  <c r="Y16" i="22"/>
  <c r="T16" i="22"/>
  <c r="Q16" i="22"/>
  <c r="Y15" i="22"/>
  <c r="Y14" i="22"/>
  <c r="T14" i="22"/>
  <c r="T73" i="22" s="1"/>
  <c r="Q14" i="22"/>
  <c r="Y13" i="22"/>
  <c r="Y12" i="22"/>
  <c r="AB12" i="22" s="1"/>
  <c r="T12" i="22"/>
  <c r="Q12" i="22"/>
  <c r="N12" i="22"/>
  <c r="Y11" i="22"/>
  <c r="Y72" i="22" s="1"/>
  <c r="T11" i="22"/>
  <c r="T72" i="22" s="1"/>
  <c r="Q11" i="22"/>
  <c r="B3" i="22"/>
  <c r="B1" i="22"/>
  <c r="Y61" i="21"/>
  <c r="AB61" i="21" s="1"/>
  <c r="T61" i="21"/>
  <c r="Q61" i="21"/>
  <c r="Y60" i="21"/>
  <c r="T60" i="21"/>
  <c r="Q60" i="21"/>
  <c r="Y59" i="21"/>
  <c r="AB59" i="21" s="1"/>
  <c r="T59" i="21"/>
  <c r="Q59" i="21"/>
  <c r="Y58" i="21"/>
  <c r="T58" i="21"/>
  <c r="Q58" i="21"/>
  <c r="Y57" i="21"/>
  <c r="AB57" i="21" s="1"/>
  <c r="Y56" i="21"/>
  <c r="AB56" i="21" s="1"/>
  <c r="T56" i="21"/>
  <c r="Q56" i="21"/>
  <c r="Y55" i="21"/>
  <c r="T55" i="21"/>
  <c r="Q55" i="21"/>
  <c r="Y54" i="21"/>
  <c r="AB54" i="21" s="1"/>
  <c r="T54" i="21"/>
  <c r="Q54" i="21"/>
  <c r="Y53" i="21"/>
  <c r="T53" i="21"/>
  <c r="Q53" i="21"/>
  <c r="Y52" i="21"/>
  <c r="AB52" i="21" s="1"/>
  <c r="T52" i="21"/>
  <c r="Q52" i="21"/>
  <c r="Y51" i="21"/>
  <c r="T51" i="21"/>
  <c r="Q51" i="21"/>
  <c r="AE50" i="21"/>
  <c r="Y49" i="21"/>
  <c r="AD49" i="21" s="1"/>
  <c r="T49" i="21"/>
  <c r="Q49" i="21"/>
  <c r="Y48" i="21"/>
  <c r="AD48" i="21" s="1"/>
  <c r="T48" i="21"/>
  <c r="Q48" i="21"/>
  <c r="Y47" i="21"/>
  <c r="AB47" i="21" s="1"/>
  <c r="T47" i="21"/>
  <c r="Q47" i="21"/>
  <c r="Y46" i="21"/>
  <c r="T46" i="21"/>
  <c r="Q46" i="21"/>
  <c r="Y45" i="21"/>
  <c r="AB45" i="21" s="1"/>
  <c r="T45" i="21"/>
  <c r="Q45" i="21"/>
  <c r="Y44" i="21"/>
  <c r="AD44" i="21" s="1"/>
  <c r="T44" i="21"/>
  <c r="Q44" i="21"/>
  <c r="Y43" i="21"/>
  <c r="AB43" i="21" s="1"/>
  <c r="T43" i="21"/>
  <c r="Q43" i="21"/>
  <c r="Y42" i="21"/>
  <c r="AB42" i="21" s="1"/>
  <c r="T42" i="21"/>
  <c r="Q42" i="21"/>
  <c r="Y41" i="21"/>
  <c r="AD41" i="21" s="1"/>
  <c r="Y40" i="21"/>
  <c r="AD40" i="21" s="1"/>
  <c r="T40" i="21"/>
  <c r="Q40" i="21"/>
  <c r="Y39" i="21"/>
  <c r="AD39" i="21" s="1"/>
  <c r="T39" i="21"/>
  <c r="Q39" i="21"/>
  <c r="Y38" i="21"/>
  <c r="AB38" i="21" s="1"/>
  <c r="T38" i="21"/>
  <c r="Q38" i="21"/>
  <c r="Y37" i="21"/>
  <c r="T37" i="21"/>
  <c r="Q37" i="21"/>
  <c r="AD36" i="21"/>
  <c r="AB36" i="21"/>
  <c r="Y35" i="21"/>
  <c r="T35" i="21"/>
  <c r="Q35" i="21"/>
  <c r="Y34" i="21"/>
  <c r="AB34" i="21" s="1"/>
  <c r="T34" i="21"/>
  <c r="Q34" i="21"/>
  <c r="Y33" i="21"/>
  <c r="AD33" i="21" s="1"/>
  <c r="T33" i="21"/>
  <c r="Q33" i="21"/>
  <c r="Y32" i="21"/>
  <c r="AB32" i="21" s="1"/>
  <c r="T32" i="21"/>
  <c r="Q32" i="21"/>
  <c r="Y31" i="21"/>
  <c r="T31" i="21"/>
  <c r="Q31" i="21"/>
  <c r="Y30" i="21"/>
  <c r="AB30" i="21" s="1"/>
  <c r="T30" i="21"/>
  <c r="Q30" i="21"/>
  <c r="Y29" i="21"/>
  <c r="AB29" i="21" s="1"/>
  <c r="T29" i="21"/>
  <c r="Q29" i="21"/>
  <c r="Y28" i="21"/>
  <c r="AB28" i="21" s="1"/>
  <c r="T28" i="21"/>
  <c r="Q28" i="21"/>
  <c r="Y27" i="21"/>
  <c r="T27" i="21"/>
  <c r="Q27" i="21"/>
  <c r="Y26" i="21"/>
  <c r="AB26" i="21" s="1"/>
  <c r="T26" i="21"/>
  <c r="Q26" i="21"/>
  <c r="Y25" i="21"/>
  <c r="AD25" i="21" s="1"/>
  <c r="T25" i="21"/>
  <c r="Q25" i="21"/>
  <c r="Y24" i="21"/>
  <c r="AB24" i="21" s="1"/>
  <c r="T24" i="21"/>
  <c r="Q24" i="21"/>
  <c r="Y23" i="21"/>
  <c r="T23" i="21"/>
  <c r="Q23" i="21"/>
  <c r="Y22" i="21"/>
  <c r="AB22" i="21" s="1"/>
  <c r="T22" i="21"/>
  <c r="Q22" i="21"/>
  <c r="Y21" i="21"/>
  <c r="AD21" i="21" s="1"/>
  <c r="T21" i="21"/>
  <c r="Q21" i="21"/>
  <c r="Y20" i="21"/>
  <c r="AB20" i="21" s="1"/>
  <c r="T20" i="21"/>
  <c r="Q20" i="21"/>
  <c r="Y19" i="21"/>
  <c r="T19" i="21"/>
  <c r="Q19" i="21"/>
  <c r="AE18" i="21"/>
  <c r="Y17" i="21"/>
  <c r="AD17" i="21" s="1"/>
  <c r="T17" i="21"/>
  <c r="Q17" i="21"/>
  <c r="Y16" i="21"/>
  <c r="AB16" i="21" s="1"/>
  <c r="T16" i="21"/>
  <c r="Q16" i="21"/>
  <c r="AE15" i="21"/>
  <c r="Y14" i="21"/>
  <c r="Y66" i="21" s="1"/>
  <c r="T14" i="21"/>
  <c r="T66" i="21" s="1"/>
  <c r="C207" i="28" s="1"/>
  <c r="Q14" i="21"/>
  <c r="Y13" i="21"/>
  <c r="AB13" i="21" s="1"/>
  <c r="Y12" i="21"/>
  <c r="AD12" i="21" s="1"/>
  <c r="T12" i="21"/>
  <c r="Q12" i="21"/>
  <c r="N12" i="21"/>
  <c r="Y11" i="21"/>
  <c r="AD11" i="21" s="1"/>
  <c r="T11" i="21"/>
  <c r="Q11" i="21"/>
  <c r="B3" i="21"/>
  <c r="B1" i="21"/>
  <c r="Y41" i="20"/>
  <c r="AD41" i="20" s="1"/>
  <c r="T41" i="20"/>
  <c r="Q41" i="20"/>
  <c r="Y40" i="20"/>
  <c r="T40" i="20"/>
  <c r="Q40" i="20"/>
  <c r="Y39" i="20"/>
  <c r="T38" i="20"/>
  <c r="Q38" i="20"/>
  <c r="Y37" i="20"/>
  <c r="AB37" i="20" s="1"/>
  <c r="T37" i="20"/>
  <c r="Q37" i="20"/>
  <c r="Y36" i="20"/>
  <c r="AB36" i="20" s="1"/>
  <c r="T36" i="20"/>
  <c r="Q36" i="20"/>
  <c r="Y35" i="20"/>
  <c r="AB35" i="20" s="1"/>
  <c r="T35" i="20"/>
  <c r="Q35" i="20"/>
  <c r="Y34" i="20"/>
  <c r="T34" i="20"/>
  <c r="Q34" i="20"/>
  <c r="Y33" i="20"/>
  <c r="Y32" i="20"/>
  <c r="AB32" i="20" s="1"/>
  <c r="T32" i="20"/>
  <c r="Q32" i="20"/>
  <c r="Y31" i="20"/>
  <c r="AB31" i="20" s="1"/>
  <c r="T31" i="20"/>
  <c r="Q31" i="20"/>
  <c r="Y30" i="20"/>
  <c r="AB30" i="20" s="1"/>
  <c r="T30" i="20"/>
  <c r="Q30" i="20"/>
  <c r="Y29" i="20"/>
  <c r="T29" i="20"/>
  <c r="Q29" i="20"/>
  <c r="Y28" i="20"/>
  <c r="Y27" i="20"/>
  <c r="T27" i="20"/>
  <c r="T74" i="20" s="1"/>
  <c r="Q27" i="20"/>
  <c r="Y26" i="20"/>
  <c r="AD25" i="20"/>
  <c r="AB25" i="20"/>
  <c r="T25" i="20"/>
  <c r="Q25" i="20"/>
  <c r="Y24" i="20"/>
  <c r="AD24" i="20" s="1"/>
  <c r="T24" i="20"/>
  <c r="Q24" i="20"/>
  <c r="Y23" i="20"/>
  <c r="AD23" i="20" s="1"/>
  <c r="T23" i="20"/>
  <c r="Q23" i="20"/>
  <c r="Y22" i="20"/>
  <c r="AD22" i="20" s="1"/>
  <c r="T22" i="20"/>
  <c r="Q22" i="20"/>
  <c r="Y21" i="20"/>
  <c r="AD21" i="20" s="1"/>
  <c r="T21" i="20"/>
  <c r="Q21" i="20"/>
  <c r="Y20" i="20"/>
  <c r="AD20" i="20" s="1"/>
  <c r="T20" i="20"/>
  <c r="Q20" i="20"/>
  <c r="Y19" i="20"/>
  <c r="T19" i="20"/>
  <c r="Q19" i="20"/>
  <c r="Y18" i="20"/>
  <c r="Y17" i="20"/>
  <c r="AD17" i="20" s="1"/>
  <c r="T17" i="20"/>
  <c r="Q17" i="20"/>
  <c r="Y16" i="20"/>
  <c r="T16" i="20"/>
  <c r="Q16" i="20"/>
  <c r="Y15" i="20"/>
  <c r="Y14" i="20"/>
  <c r="T14" i="20"/>
  <c r="T71" i="20" s="1"/>
  <c r="Q14" i="20"/>
  <c r="Y13" i="20"/>
  <c r="Y12" i="20"/>
  <c r="AD12" i="20" s="1"/>
  <c r="T12" i="20"/>
  <c r="Q12" i="20"/>
  <c r="N12" i="20"/>
  <c r="Y11" i="20"/>
  <c r="Y70" i="20" s="1"/>
  <c r="T11" i="20"/>
  <c r="T70" i="20" s="1"/>
  <c r="Q11" i="20"/>
  <c r="B3" i="20"/>
  <c r="B1" i="20"/>
  <c r="AD67" i="19"/>
  <c r="AB67" i="19"/>
  <c r="T67" i="19"/>
  <c r="Q67" i="19"/>
  <c r="AD66" i="19"/>
  <c r="AB66" i="19"/>
  <c r="T66" i="19"/>
  <c r="Q66" i="19"/>
  <c r="AD65" i="19"/>
  <c r="AB65" i="19"/>
  <c r="T65" i="19"/>
  <c r="Q65" i="19"/>
  <c r="AD64" i="19"/>
  <c r="AB64" i="19"/>
  <c r="T64" i="19"/>
  <c r="Q64" i="19"/>
  <c r="AD63" i="19"/>
  <c r="AB63" i="19"/>
  <c r="T63" i="19"/>
  <c r="Q63" i="19"/>
  <c r="Y62" i="19"/>
  <c r="AD62" i="19" s="1"/>
  <c r="T62" i="19"/>
  <c r="Q62" i="19"/>
  <c r="Y61" i="19"/>
  <c r="AB61" i="19" s="1"/>
  <c r="T61" i="19"/>
  <c r="Q61" i="19"/>
  <c r="Y60" i="19"/>
  <c r="AD60" i="19" s="1"/>
  <c r="T60" i="19"/>
  <c r="Q60" i="19"/>
  <c r="Y59" i="19"/>
  <c r="AB59" i="19" s="1"/>
  <c r="T59" i="19"/>
  <c r="Q59" i="19"/>
  <c r="Y58" i="19"/>
  <c r="AD58" i="19" s="1"/>
  <c r="T58" i="19"/>
  <c r="Q58" i="19"/>
  <c r="Y57" i="19"/>
  <c r="AB57" i="19" s="1"/>
  <c r="T57" i="19"/>
  <c r="Q57" i="19"/>
  <c r="Y56" i="19"/>
  <c r="T56" i="19"/>
  <c r="Q56" i="19"/>
  <c r="Y55" i="19"/>
  <c r="AD54" i="19"/>
  <c r="AB54" i="19"/>
  <c r="T54" i="19"/>
  <c r="Q54" i="19"/>
  <c r="AD53" i="19"/>
  <c r="AB53" i="19"/>
  <c r="T53" i="19"/>
  <c r="Q53" i="19"/>
  <c r="AD52" i="19"/>
  <c r="AB52" i="19"/>
  <c r="T52" i="19"/>
  <c r="Q52" i="19"/>
  <c r="Y51" i="19"/>
  <c r="T51" i="19"/>
  <c r="Q51" i="19"/>
  <c r="Y50" i="19"/>
  <c r="T49" i="19"/>
  <c r="Q49" i="19"/>
  <c r="Y48" i="19"/>
  <c r="AB48" i="19" s="1"/>
  <c r="T48" i="19"/>
  <c r="Q48" i="19"/>
  <c r="Y47" i="19"/>
  <c r="AD47" i="19" s="1"/>
  <c r="T47" i="19"/>
  <c r="Q47" i="19"/>
  <c r="Y46" i="19"/>
  <c r="AB46" i="19" s="1"/>
  <c r="T46" i="19"/>
  <c r="Q46" i="19"/>
  <c r="Y45" i="19"/>
  <c r="T45" i="19"/>
  <c r="Q45" i="19"/>
  <c r="Y44" i="19"/>
  <c r="Y43" i="19"/>
  <c r="AB43" i="19" s="1"/>
  <c r="T43" i="19"/>
  <c r="Q43" i="19"/>
  <c r="Y42" i="19"/>
  <c r="AD42" i="19" s="1"/>
  <c r="T42" i="19"/>
  <c r="Q42" i="19"/>
  <c r="Y41" i="19"/>
  <c r="T41" i="19"/>
  <c r="Q41" i="19"/>
  <c r="AE40" i="19"/>
  <c r="AD39" i="19"/>
  <c r="AB39" i="19"/>
  <c r="T39" i="19"/>
  <c r="Q39" i="19"/>
  <c r="AD38" i="19"/>
  <c r="AB38" i="19"/>
  <c r="T38" i="19"/>
  <c r="Q38" i="19"/>
  <c r="Y37" i="19"/>
  <c r="AD37" i="19" s="1"/>
  <c r="T37" i="19"/>
  <c r="Q37" i="19"/>
  <c r="Y36" i="19"/>
  <c r="AB36" i="19" s="1"/>
  <c r="T36" i="19"/>
  <c r="Q36" i="19"/>
  <c r="Y35" i="19"/>
  <c r="AD35" i="19" s="1"/>
  <c r="T35" i="19"/>
  <c r="Q35" i="19"/>
  <c r="Y34" i="19"/>
  <c r="AD34" i="19" s="1"/>
  <c r="T34" i="19"/>
  <c r="Q34" i="19"/>
  <c r="Y33" i="19"/>
  <c r="T33" i="19"/>
  <c r="Q33" i="19"/>
  <c r="AE32" i="19"/>
  <c r="AD31" i="19"/>
  <c r="AB31" i="19"/>
  <c r="T31" i="19"/>
  <c r="Q31" i="19"/>
  <c r="Y30" i="19"/>
  <c r="AD30" i="19" s="1"/>
  <c r="T30" i="19"/>
  <c r="Q30" i="19"/>
  <c r="Y29" i="19"/>
  <c r="AD29" i="19" s="1"/>
  <c r="T29" i="19"/>
  <c r="Q29" i="19"/>
  <c r="Y28" i="19"/>
  <c r="AD28" i="19" s="1"/>
  <c r="T28" i="19"/>
  <c r="Q28" i="19"/>
  <c r="Y27" i="19"/>
  <c r="AB27" i="19" s="1"/>
  <c r="T27" i="19"/>
  <c r="Q27" i="19"/>
  <c r="Y26" i="19"/>
  <c r="AD26" i="19" s="1"/>
  <c r="T26" i="19"/>
  <c r="Q26" i="19"/>
  <c r="Y25" i="19"/>
  <c r="AD25" i="19" s="1"/>
  <c r="T25" i="19"/>
  <c r="Q25" i="19"/>
  <c r="Y24" i="19"/>
  <c r="AD24" i="19" s="1"/>
  <c r="T24" i="19"/>
  <c r="Q24" i="19"/>
  <c r="Y23" i="19"/>
  <c r="AD23" i="19" s="1"/>
  <c r="T23" i="19"/>
  <c r="Q23" i="19"/>
  <c r="Y22" i="19"/>
  <c r="AD22" i="19" s="1"/>
  <c r="T22" i="19"/>
  <c r="Q22" i="19"/>
  <c r="Y21" i="19"/>
  <c r="T21" i="19"/>
  <c r="Q21" i="19"/>
  <c r="AE20" i="19"/>
  <c r="AD19" i="19"/>
  <c r="AB19" i="19"/>
  <c r="T19" i="19"/>
  <c r="Q19" i="19"/>
  <c r="Y18" i="19"/>
  <c r="AD18" i="19" s="1"/>
  <c r="T18" i="19"/>
  <c r="Q18" i="19"/>
  <c r="Y17" i="19"/>
  <c r="AD17" i="19" s="1"/>
  <c r="T17" i="19"/>
  <c r="Q17" i="19"/>
  <c r="Y16" i="19"/>
  <c r="T16" i="19"/>
  <c r="Q16" i="19"/>
  <c r="AE15" i="19"/>
  <c r="Y14" i="19"/>
  <c r="Y94" i="19" s="1"/>
  <c r="T14" i="19"/>
  <c r="T94" i="19" s="1"/>
  <c r="Q14" i="19"/>
  <c r="AE13" i="19"/>
  <c r="Y12" i="19"/>
  <c r="T12" i="19"/>
  <c r="Q12" i="19"/>
  <c r="N12" i="19"/>
  <c r="Y11" i="19"/>
  <c r="Y93" i="19" s="1"/>
  <c r="T11" i="19"/>
  <c r="T93" i="19" s="1"/>
  <c r="Q11" i="19"/>
  <c r="B3" i="19"/>
  <c r="B1" i="19"/>
  <c r="AD67" i="18"/>
  <c r="AB67" i="18"/>
  <c r="T67" i="18"/>
  <c r="Q67" i="18"/>
  <c r="AD66" i="18"/>
  <c r="AB66" i="18"/>
  <c r="T66" i="18"/>
  <c r="Q66" i="18"/>
  <c r="AD65" i="18"/>
  <c r="AB65" i="18"/>
  <c r="T65" i="18"/>
  <c r="Q65" i="18"/>
  <c r="AD64" i="18"/>
  <c r="AB64" i="18"/>
  <c r="T64" i="18"/>
  <c r="Q64" i="18"/>
  <c r="AD63" i="18"/>
  <c r="AB63" i="18"/>
  <c r="T63" i="18"/>
  <c r="Q63" i="18"/>
  <c r="Y62" i="18"/>
  <c r="AB62" i="18" s="1"/>
  <c r="T62" i="18"/>
  <c r="Q62" i="18"/>
  <c r="Y61" i="18"/>
  <c r="AD61" i="18" s="1"/>
  <c r="T61" i="18"/>
  <c r="Q61" i="18"/>
  <c r="Y60" i="18"/>
  <c r="T60" i="18"/>
  <c r="Q60" i="18"/>
  <c r="Y59" i="18"/>
  <c r="AD59" i="18" s="1"/>
  <c r="T59" i="18"/>
  <c r="Q59" i="18"/>
  <c r="Y58" i="18"/>
  <c r="AB58" i="18" s="1"/>
  <c r="T58" i="18"/>
  <c r="Q58" i="18"/>
  <c r="Y57" i="18"/>
  <c r="AD57" i="18" s="1"/>
  <c r="T57" i="18"/>
  <c r="Q57" i="18"/>
  <c r="Y56" i="18"/>
  <c r="AB56" i="18" s="1"/>
  <c r="T56" i="18"/>
  <c r="Q56" i="18"/>
  <c r="Y55" i="18"/>
  <c r="AD55" i="18" s="1"/>
  <c r="T55" i="18"/>
  <c r="Q55" i="18"/>
  <c r="Y54" i="18"/>
  <c r="AB54" i="18" s="1"/>
  <c r="T54" i="18"/>
  <c r="Q54" i="18"/>
  <c r="Y53" i="18"/>
  <c r="AD53" i="18" s="1"/>
  <c r="T53" i="18"/>
  <c r="Q53" i="18"/>
  <c r="Y52" i="18"/>
  <c r="T52" i="18"/>
  <c r="Q52" i="18"/>
  <c r="Y51" i="18"/>
  <c r="AD51" i="18" s="1"/>
  <c r="T51" i="18"/>
  <c r="Q51" i="18"/>
  <c r="Y50" i="18"/>
  <c r="AB50" i="18" s="1"/>
  <c r="T50" i="18"/>
  <c r="Q50" i="18"/>
  <c r="Y49" i="18"/>
  <c r="T49" i="18"/>
  <c r="Q49" i="18"/>
  <c r="Y48" i="18"/>
  <c r="AD47" i="18"/>
  <c r="AB47" i="18"/>
  <c r="T47" i="18"/>
  <c r="Q47" i="18"/>
  <c r="AD46" i="18"/>
  <c r="AB46" i="18"/>
  <c r="T46" i="18"/>
  <c r="Q46" i="18"/>
  <c r="Y45" i="18"/>
  <c r="AD45" i="18" s="1"/>
  <c r="T45" i="18"/>
  <c r="Q45" i="18"/>
  <c r="Y44" i="18"/>
  <c r="AB44" i="18" s="1"/>
  <c r="T44" i="18"/>
  <c r="Q44" i="18"/>
  <c r="Y43" i="18"/>
  <c r="AD43" i="18" s="1"/>
  <c r="T43" i="18"/>
  <c r="Q43" i="18"/>
  <c r="Y42" i="18"/>
  <c r="AB42" i="18" s="1"/>
  <c r="T42" i="18"/>
  <c r="Q42" i="18"/>
  <c r="Y41" i="18"/>
  <c r="AD41" i="18" s="1"/>
  <c r="T41" i="18"/>
  <c r="Q41" i="18"/>
  <c r="Y40" i="18"/>
  <c r="AD40" i="18" s="1"/>
  <c r="T40" i="18"/>
  <c r="Q40" i="18"/>
  <c r="Y39" i="18"/>
  <c r="AD38" i="18"/>
  <c r="AB38" i="18"/>
  <c r="T38" i="18"/>
  <c r="Q38" i="18"/>
  <c r="Y37" i="18"/>
  <c r="AD37" i="18" s="1"/>
  <c r="T37" i="18"/>
  <c r="Q37" i="18"/>
  <c r="Y36" i="18"/>
  <c r="T36" i="18"/>
  <c r="Q36" i="18"/>
  <c r="Y35" i="18"/>
  <c r="T35" i="18"/>
  <c r="Q35" i="18"/>
  <c r="Y34" i="18"/>
  <c r="T34" i="18"/>
  <c r="Q34" i="18"/>
  <c r="Y33" i="18"/>
  <c r="Y32" i="18"/>
  <c r="T32" i="18"/>
  <c r="Q32" i="18"/>
  <c r="Y31" i="18"/>
  <c r="Y30" i="18"/>
  <c r="T30" i="18"/>
  <c r="Q30" i="18"/>
  <c r="Y29" i="18"/>
  <c r="T29" i="18"/>
  <c r="Q29" i="18"/>
  <c r="Y28" i="18"/>
  <c r="Y27" i="18"/>
  <c r="T27" i="18"/>
  <c r="Q27" i="18"/>
  <c r="Y26" i="18"/>
  <c r="T26" i="18"/>
  <c r="Q26" i="18"/>
  <c r="Y25" i="18"/>
  <c r="AD25" i="18" s="1"/>
  <c r="T25" i="18"/>
  <c r="Q25" i="18"/>
  <c r="Y24" i="18"/>
  <c r="AB24" i="18" s="1"/>
  <c r="T24" i="18"/>
  <c r="Q24" i="18"/>
  <c r="Y23" i="18"/>
  <c r="AD23" i="18" s="1"/>
  <c r="T23" i="18"/>
  <c r="Q23" i="18"/>
  <c r="Y22" i="18"/>
  <c r="AD22" i="18" s="1"/>
  <c r="T22" i="18"/>
  <c r="Q22" i="18"/>
  <c r="Y21" i="18"/>
  <c r="T21" i="18"/>
  <c r="Q21" i="18"/>
  <c r="Y20" i="18"/>
  <c r="AD19" i="18"/>
  <c r="AB19" i="18"/>
  <c r="T19" i="18"/>
  <c r="Q19" i="18"/>
  <c r="AD18" i="18"/>
  <c r="AB18" i="18"/>
  <c r="T18" i="18"/>
  <c r="Q18" i="18"/>
  <c r="AD17" i="18"/>
  <c r="AB17" i="18"/>
  <c r="T17" i="18"/>
  <c r="Q17" i="18"/>
  <c r="Y16" i="18"/>
  <c r="T16" i="18"/>
  <c r="Q16" i="18"/>
  <c r="AE15" i="18"/>
  <c r="Y15" i="18"/>
  <c r="Y77" i="18" s="1"/>
  <c r="Y14" i="18"/>
  <c r="T14" i="18"/>
  <c r="Q14" i="18"/>
  <c r="AE13" i="18"/>
  <c r="Y13" i="18"/>
  <c r="Y76" i="18" s="1"/>
  <c r="Y12" i="18"/>
  <c r="AB12" i="18" s="1"/>
  <c r="T12" i="18"/>
  <c r="Q12" i="18"/>
  <c r="N12" i="18"/>
  <c r="Y11" i="18"/>
  <c r="Y75" i="18" s="1"/>
  <c r="T11" i="18"/>
  <c r="T75" i="18" s="1"/>
  <c r="Q11" i="18"/>
  <c r="B3" i="18"/>
  <c r="B1" i="18"/>
  <c r="C166" i="28"/>
  <c r="C161" i="28"/>
  <c r="AD45" i="15"/>
  <c r="AB45" i="15"/>
  <c r="AD44" i="15"/>
  <c r="AB44" i="15"/>
  <c r="AD43" i="15"/>
  <c r="AB43" i="15"/>
  <c r="AD42" i="15"/>
  <c r="AB42" i="15"/>
  <c r="AD41" i="15"/>
  <c r="AB41" i="15"/>
  <c r="AB40" i="15"/>
  <c r="AD39" i="15"/>
  <c r="AB38" i="15"/>
  <c r="AB37" i="15"/>
  <c r="Y35" i="15"/>
  <c r="Y75" i="15" s="1"/>
  <c r="Y34" i="15"/>
  <c r="X33" i="15"/>
  <c r="AD26" i="15"/>
  <c r="AB26" i="15"/>
  <c r="AD25" i="15"/>
  <c r="AD24" i="15"/>
  <c r="AB23" i="15"/>
  <c r="AD22" i="15"/>
  <c r="AB21" i="15"/>
  <c r="AD20" i="15"/>
  <c r="AB19" i="15"/>
  <c r="AB17" i="15"/>
  <c r="AB15" i="15"/>
  <c r="AB69" i="15" s="1"/>
  <c r="AD13" i="15"/>
  <c r="AD12" i="15"/>
  <c r="B3" i="15"/>
  <c r="B1" i="15"/>
  <c r="AD52" i="17"/>
  <c r="AB52" i="17"/>
  <c r="T52" i="17"/>
  <c r="Q52" i="17"/>
  <c r="AD51" i="17"/>
  <c r="AB51" i="17"/>
  <c r="T51" i="17"/>
  <c r="Q51" i="17"/>
  <c r="AD50" i="17"/>
  <c r="AB50" i="17"/>
  <c r="T50" i="17"/>
  <c r="Q50" i="17"/>
  <c r="AD49" i="17"/>
  <c r="AB49" i="17"/>
  <c r="T49" i="17"/>
  <c r="Q49" i="17"/>
  <c r="AD48" i="17"/>
  <c r="AB48" i="17"/>
  <c r="T48" i="17"/>
  <c r="Q48" i="17"/>
  <c r="Y47" i="17"/>
  <c r="T47" i="17"/>
  <c r="Q47" i="17"/>
  <c r="Y46" i="17"/>
  <c r="AB46" i="17" s="1"/>
  <c r="T46" i="17"/>
  <c r="Q46" i="17"/>
  <c r="Y45" i="17"/>
  <c r="AB45" i="17" s="1"/>
  <c r="T45" i="17"/>
  <c r="Q45" i="17"/>
  <c r="Y44" i="17"/>
  <c r="AB44" i="17" s="1"/>
  <c r="T44" i="17"/>
  <c r="Q44" i="17"/>
  <c r="Y43" i="17"/>
  <c r="AB43" i="17" s="1"/>
  <c r="T43" i="17"/>
  <c r="Q43" i="17"/>
  <c r="Y42" i="17"/>
  <c r="T42" i="17"/>
  <c r="Q42" i="17"/>
  <c r="Y41" i="17"/>
  <c r="AD40" i="17"/>
  <c r="AB40" i="17"/>
  <c r="T40" i="17"/>
  <c r="Q40" i="17"/>
  <c r="Y39" i="17"/>
  <c r="AD39" i="17" s="1"/>
  <c r="T39" i="17"/>
  <c r="Q39" i="17"/>
  <c r="Y38" i="17"/>
  <c r="AD38" i="17" s="1"/>
  <c r="T38" i="17"/>
  <c r="Q38" i="17"/>
  <c r="Y37" i="17"/>
  <c r="AB37" i="17" s="1"/>
  <c r="T37" i="17"/>
  <c r="Q37" i="17"/>
  <c r="Y36" i="17"/>
  <c r="T35" i="17"/>
  <c r="Q35" i="17"/>
  <c r="Y34" i="17"/>
  <c r="AB34" i="17" s="1"/>
  <c r="T34" i="17"/>
  <c r="Q34" i="17"/>
  <c r="Y33" i="17"/>
  <c r="AB33" i="17" s="1"/>
  <c r="T33" i="17"/>
  <c r="Q33" i="17"/>
  <c r="Y32" i="17"/>
  <c r="AB32" i="17" s="1"/>
  <c r="T32" i="17"/>
  <c r="Q32" i="17"/>
  <c r="Y31" i="17"/>
  <c r="T31" i="17"/>
  <c r="Q31" i="17"/>
  <c r="Y30" i="17"/>
  <c r="Y29" i="17"/>
  <c r="T29" i="17"/>
  <c r="T83" i="17" s="1"/>
  <c r="Q29" i="17"/>
  <c r="Y28" i="17"/>
  <c r="Y27" i="17"/>
  <c r="AD27" i="17" s="1"/>
  <c r="T27" i="17"/>
  <c r="Q27" i="17"/>
  <c r="Y26" i="17"/>
  <c r="Y25" i="17"/>
  <c r="AB25" i="17" s="1"/>
  <c r="T25" i="17"/>
  <c r="Q25" i="17"/>
  <c r="Y24" i="17"/>
  <c r="AB24" i="17" s="1"/>
  <c r="T24" i="17"/>
  <c r="Q24" i="17"/>
  <c r="Y23" i="17"/>
  <c r="AB23" i="17" s="1"/>
  <c r="T23" i="17"/>
  <c r="Q23" i="17"/>
  <c r="Y22" i="17"/>
  <c r="AB22" i="17" s="1"/>
  <c r="T22" i="17"/>
  <c r="Q22" i="17"/>
  <c r="Y21" i="17"/>
  <c r="AB21" i="17" s="1"/>
  <c r="T21" i="17"/>
  <c r="Q21" i="17"/>
  <c r="Y20" i="17"/>
  <c r="AB20" i="17" s="1"/>
  <c r="T20" i="17"/>
  <c r="Q20" i="17"/>
  <c r="Y19" i="17"/>
  <c r="T19" i="17"/>
  <c r="Q19" i="17"/>
  <c r="Y18" i="17"/>
  <c r="Y17" i="17"/>
  <c r="AB17" i="17" s="1"/>
  <c r="T17" i="17"/>
  <c r="Q17" i="17"/>
  <c r="Y16" i="17"/>
  <c r="T16" i="17"/>
  <c r="Q16" i="17"/>
  <c r="Y15" i="17"/>
  <c r="Y14" i="17"/>
  <c r="AD14" i="17" s="1"/>
  <c r="T14" i="17"/>
  <c r="T79" i="17" s="1"/>
  <c r="Q14" i="17"/>
  <c r="Y13" i="17"/>
  <c r="Y12" i="17"/>
  <c r="AB12" i="17" s="1"/>
  <c r="T12" i="17"/>
  <c r="Q12" i="17"/>
  <c r="N12" i="17"/>
  <c r="Y11" i="17"/>
  <c r="T11" i="17"/>
  <c r="T78" i="17" s="1"/>
  <c r="Q11" i="17"/>
  <c r="B3" i="17"/>
  <c r="B1" i="17"/>
  <c r="I140" i="28"/>
  <c r="W140" i="28" s="1"/>
  <c r="F140" i="28"/>
  <c r="C140" i="28"/>
  <c r="Y49" i="16"/>
  <c r="Y48" i="16"/>
  <c r="AB48" i="16" s="1"/>
  <c r="Y47" i="16"/>
  <c r="Y46" i="16"/>
  <c r="AB46" i="16" s="1"/>
  <c r="Y45" i="16"/>
  <c r="Y44" i="16"/>
  <c r="Y43" i="16"/>
  <c r="Y42" i="16"/>
  <c r="AB42" i="16" s="1"/>
  <c r="Y41" i="16"/>
  <c r="Y40" i="16"/>
  <c r="AB40" i="16" s="1"/>
  <c r="Y39" i="16"/>
  <c r="Y38" i="16"/>
  <c r="AB38" i="16" s="1"/>
  <c r="Y37" i="16"/>
  <c r="T37" i="16"/>
  <c r="T61" i="16" s="1"/>
  <c r="Q37" i="16"/>
  <c r="Y36" i="16"/>
  <c r="T35" i="16"/>
  <c r="Q35" i="16"/>
  <c r="Y32" i="16"/>
  <c r="AD32" i="16" s="1"/>
  <c r="T32" i="16"/>
  <c r="Q32" i="16"/>
  <c r="Y31" i="16"/>
  <c r="AB31" i="16" s="1"/>
  <c r="T31" i="16"/>
  <c r="Q31" i="16"/>
  <c r="Y30" i="16"/>
  <c r="T30" i="16"/>
  <c r="Q30" i="16"/>
  <c r="Y29" i="16"/>
  <c r="T29" i="16"/>
  <c r="Q29" i="16"/>
  <c r="Y28" i="16"/>
  <c r="Y27" i="16"/>
  <c r="T27" i="16"/>
  <c r="Q27" i="16"/>
  <c r="Y26" i="16"/>
  <c r="T26" i="16"/>
  <c r="Q26" i="16"/>
  <c r="Y25" i="16"/>
  <c r="Y24" i="16"/>
  <c r="T24" i="16"/>
  <c r="Q24" i="16"/>
  <c r="Y23" i="16"/>
  <c r="AD23" i="16" s="1"/>
  <c r="T23" i="16"/>
  <c r="Q23" i="16"/>
  <c r="Y22" i="16"/>
  <c r="Y21" i="16"/>
  <c r="T21" i="16"/>
  <c r="Q21" i="16"/>
  <c r="Y20" i="16"/>
  <c r="AD20" i="16" s="1"/>
  <c r="T20" i="16"/>
  <c r="Q20" i="16"/>
  <c r="Y19" i="16"/>
  <c r="AD19" i="16" s="1"/>
  <c r="T19" i="16"/>
  <c r="Q19" i="16"/>
  <c r="Y18" i="16"/>
  <c r="AD18" i="16" s="1"/>
  <c r="T18" i="16"/>
  <c r="Q18" i="16"/>
  <c r="Y17" i="16"/>
  <c r="T17" i="16"/>
  <c r="Q17" i="16"/>
  <c r="AE16" i="16"/>
  <c r="AE15" i="16"/>
  <c r="AE56" i="16" s="1"/>
  <c r="Y14" i="16"/>
  <c r="T14" i="16"/>
  <c r="T55" i="16" s="1"/>
  <c r="Q14" i="16"/>
  <c r="Y13" i="16"/>
  <c r="Y12" i="16"/>
  <c r="AB12" i="16" s="1"/>
  <c r="T12" i="16"/>
  <c r="Q12" i="16"/>
  <c r="N12" i="16"/>
  <c r="Y11" i="16"/>
  <c r="Y54" i="16" s="1"/>
  <c r="T11" i="16"/>
  <c r="T54" i="16" s="1"/>
  <c r="Q11" i="16"/>
  <c r="B3" i="16"/>
  <c r="B1" i="16"/>
  <c r="C134" i="28"/>
  <c r="C131" i="28"/>
  <c r="Y74" i="14"/>
  <c r="AD74" i="14" s="1"/>
  <c r="Y73" i="14"/>
  <c r="Y72" i="14"/>
  <c r="AD72" i="14" s="1"/>
  <c r="Y71" i="14"/>
  <c r="AB71" i="14" s="1"/>
  <c r="Y70" i="14"/>
  <c r="AD70" i="14" s="1"/>
  <c r="Y69" i="14"/>
  <c r="Y68" i="14"/>
  <c r="AD68" i="14" s="1"/>
  <c r="Y67" i="14"/>
  <c r="AB67" i="14" s="1"/>
  <c r="Y66" i="14"/>
  <c r="AD66" i="14" s="1"/>
  <c r="Y65" i="14"/>
  <c r="Y64" i="14"/>
  <c r="AD64" i="14" s="1"/>
  <c r="Y63" i="14"/>
  <c r="AB63" i="14" s="1"/>
  <c r="Y62" i="14"/>
  <c r="AB62" i="14" s="1"/>
  <c r="Y61" i="14"/>
  <c r="AD61" i="14" s="1"/>
  <c r="Y60" i="14"/>
  <c r="Y59" i="14"/>
  <c r="AD59" i="14" s="1"/>
  <c r="Y57" i="14"/>
  <c r="AB57" i="14" s="1"/>
  <c r="Y56" i="14"/>
  <c r="AB56" i="14" s="1"/>
  <c r="Y55" i="14"/>
  <c r="AB55" i="14" s="1"/>
  <c r="Y54" i="14"/>
  <c r="AB54" i="14" s="1"/>
  <c r="Y53" i="14"/>
  <c r="AB53" i="14" s="1"/>
  <c r="Y52" i="14"/>
  <c r="AB52" i="14" s="1"/>
  <c r="AD51" i="14"/>
  <c r="AB51" i="14"/>
  <c r="T51" i="14"/>
  <c r="Q51" i="14"/>
  <c r="AD50" i="14"/>
  <c r="AB50" i="14"/>
  <c r="T50" i="14"/>
  <c r="Q50" i="14"/>
  <c r="AD49" i="14"/>
  <c r="AB49" i="14"/>
  <c r="T49" i="14"/>
  <c r="Q49" i="14"/>
  <c r="AD48" i="14"/>
  <c r="AB48" i="14"/>
  <c r="T48" i="14"/>
  <c r="Q48" i="14"/>
  <c r="AD47" i="14"/>
  <c r="AB47" i="14"/>
  <c r="T47" i="14"/>
  <c r="Q47" i="14"/>
  <c r="Y46" i="14"/>
  <c r="AB46" i="14" s="1"/>
  <c r="T46" i="14"/>
  <c r="Q46" i="14"/>
  <c r="Y45" i="14"/>
  <c r="AD45" i="14" s="1"/>
  <c r="T45" i="14"/>
  <c r="Q45" i="14"/>
  <c r="Y44" i="14"/>
  <c r="AD44" i="14" s="1"/>
  <c r="T44" i="14"/>
  <c r="Q44" i="14"/>
  <c r="Y43" i="14"/>
  <c r="AD43" i="14" s="1"/>
  <c r="T43" i="14"/>
  <c r="Q43" i="14"/>
  <c r="Y42" i="14"/>
  <c r="AB42" i="14" s="1"/>
  <c r="T42" i="14"/>
  <c r="Q42" i="14"/>
  <c r="Y41" i="14"/>
  <c r="AD41" i="14" s="1"/>
  <c r="T41" i="14"/>
  <c r="Q41" i="14"/>
  <c r="Y40" i="14"/>
  <c r="AD40" i="14" s="1"/>
  <c r="T40" i="14"/>
  <c r="Q40" i="14"/>
  <c r="Y39" i="14"/>
  <c r="AD39" i="14" s="1"/>
  <c r="T39" i="14"/>
  <c r="Q39" i="14"/>
  <c r="Y38" i="14"/>
  <c r="AB38" i="14" s="1"/>
  <c r="T38" i="14"/>
  <c r="Q38" i="14"/>
  <c r="Y37" i="14"/>
  <c r="Y36" i="14"/>
  <c r="T35" i="14"/>
  <c r="Q35" i="14"/>
  <c r="Y34" i="14"/>
  <c r="AB34" i="14" s="1"/>
  <c r="T34" i="14"/>
  <c r="Q34" i="14"/>
  <c r="Y33" i="14"/>
  <c r="AD33" i="14" s="1"/>
  <c r="T33" i="14"/>
  <c r="Q33" i="14"/>
  <c r="Y32" i="14"/>
  <c r="T32" i="14"/>
  <c r="Q32" i="14"/>
  <c r="Y31" i="14"/>
  <c r="Y30" i="14"/>
  <c r="T30" i="14"/>
  <c r="Q30" i="14"/>
  <c r="Y29" i="14"/>
  <c r="T29" i="14"/>
  <c r="Q29" i="14"/>
  <c r="Y28" i="14"/>
  <c r="Y27" i="14"/>
  <c r="Y26" i="14"/>
  <c r="Y25" i="14"/>
  <c r="AB25" i="14" s="1"/>
  <c r="T25" i="14"/>
  <c r="Q25" i="14"/>
  <c r="Y24" i="14"/>
  <c r="AB24" i="14" s="1"/>
  <c r="T24" i="14"/>
  <c r="Q24" i="14"/>
  <c r="Y23" i="14"/>
  <c r="AD23" i="14" s="1"/>
  <c r="T23" i="14"/>
  <c r="Q23" i="14"/>
  <c r="Y22" i="14"/>
  <c r="T22" i="14"/>
  <c r="Q22" i="14"/>
  <c r="Y21" i="14"/>
  <c r="AD21" i="14" s="1"/>
  <c r="T21" i="14"/>
  <c r="Q21" i="14"/>
  <c r="Y20" i="14"/>
  <c r="AD20" i="14" s="1"/>
  <c r="T20" i="14"/>
  <c r="Q20" i="14"/>
  <c r="Y19" i="14"/>
  <c r="T19" i="14"/>
  <c r="Q19" i="14"/>
  <c r="Y18" i="14"/>
  <c r="Y17" i="14"/>
  <c r="AB17" i="14" s="1"/>
  <c r="T17" i="14"/>
  <c r="Q17" i="14"/>
  <c r="Y16" i="14"/>
  <c r="AD16" i="14" s="1"/>
  <c r="T16" i="14"/>
  <c r="Q16" i="14"/>
  <c r="Y15" i="14"/>
  <c r="Y14" i="14"/>
  <c r="AB14" i="14" s="1"/>
  <c r="T14" i="14"/>
  <c r="Q14" i="14"/>
  <c r="Y13" i="14"/>
  <c r="Y12" i="14"/>
  <c r="AD12" i="14" s="1"/>
  <c r="T12" i="14"/>
  <c r="Q12" i="14"/>
  <c r="N12" i="14"/>
  <c r="Y11" i="14"/>
  <c r="T11" i="14"/>
  <c r="T79" i="14" s="1"/>
  <c r="Q11" i="14"/>
  <c r="B3" i="14"/>
  <c r="B1" i="14"/>
  <c r="Y72" i="13"/>
  <c r="AB72" i="13" s="1"/>
  <c r="Y71" i="13"/>
  <c r="AD71" i="13" s="1"/>
  <c r="Y70" i="13"/>
  <c r="Y69" i="13"/>
  <c r="AD69" i="13" s="1"/>
  <c r="Y68" i="13"/>
  <c r="AB68" i="13" s="1"/>
  <c r="Y67" i="13"/>
  <c r="AB67" i="13" s="1"/>
  <c r="Y66" i="13"/>
  <c r="Y65" i="13"/>
  <c r="Y64" i="13"/>
  <c r="AD64" i="13" s="1"/>
  <c r="Y63" i="13"/>
  <c r="AB63" i="13" s="1"/>
  <c r="Y62" i="13"/>
  <c r="Y61" i="13"/>
  <c r="Y60" i="13"/>
  <c r="AD60" i="13" s="1"/>
  <c r="Y59" i="13"/>
  <c r="Y58" i="13"/>
  <c r="AB58" i="13" s="1"/>
  <c r="Y57" i="13"/>
  <c r="Y56" i="13"/>
  <c r="Y55" i="13"/>
  <c r="Y54" i="13"/>
  <c r="AB54" i="13" s="1"/>
  <c r="Y53" i="13"/>
  <c r="Y52" i="13"/>
  <c r="AB52" i="13" s="1"/>
  <c r="Y51" i="13"/>
  <c r="AD50" i="13"/>
  <c r="AB50" i="13"/>
  <c r="S50" i="13"/>
  <c r="T50" i="13" s="1"/>
  <c r="Q50" i="13"/>
  <c r="AD49" i="13"/>
  <c r="AB49" i="13"/>
  <c r="T49" i="13"/>
  <c r="Q49" i="13"/>
  <c r="AD48" i="13"/>
  <c r="AB48" i="13"/>
  <c r="T48" i="13"/>
  <c r="Q48" i="13"/>
  <c r="AD47" i="13"/>
  <c r="AB47" i="13"/>
  <c r="T47" i="13"/>
  <c r="Q47" i="13"/>
  <c r="AD46" i="13"/>
  <c r="AB46" i="13"/>
  <c r="T46" i="13"/>
  <c r="Q46" i="13"/>
  <c r="Y45" i="13"/>
  <c r="AD45" i="13" s="1"/>
  <c r="T45" i="13"/>
  <c r="Q45" i="13"/>
  <c r="Y44" i="13"/>
  <c r="AD44" i="13" s="1"/>
  <c r="T44" i="13"/>
  <c r="Q44" i="13"/>
  <c r="Y43" i="13"/>
  <c r="AD43" i="13" s="1"/>
  <c r="T43" i="13"/>
  <c r="Q43" i="13"/>
  <c r="Y42" i="13"/>
  <c r="T42" i="13"/>
  <c r="Q42" i="13"/>
  <c r="Y41" i="13"/>
  <c r="AD40" i="13"/>
  <c r="AB40" i="13"/>
  <c r="T40" i="13"/>
  <c r="T84" i="13" s="1"/>
  <c r="Q40" i="13"/>
  <c r="Y39" i="13"/>
  <c r="T38" i="13"/>
  <c r="Q38" i="13"/>
  <c r="Y37" i="13"/>
  <c r="AB37" i="13" s="1"/>
  <c r="T37" i="13"/>
  <c r="Q37" i="13"/>
  <c r="Y36" i="13"/>
  <c r="AD36" i="13" s="1"/>
  <c r="T36" i="13"/>
  <c r="Q36" i="13"/>
  <c r="Y35" i="13"/>
  <c r="AD35" i="13" s="1"/>
  <c r="T35" i="13"/>
  <c r="Q35" i="13"/>
  <c r="Y34" i="13"/>
  <c r="T34" i="13"/>
  <c r="Q34" i="13"/>
  <c r="Y33" i="13"/>
  <c r="Y32" i="13"/>
  <c r="AB32" i="13" s="1"/>
  <c r="T32" i="13"/>
  <c r="Q32" i="13"/>
  <c r="Y31" i="13"/>
  <c r="T31" i="13"/>
  <c r="Q31" i="13"/>
  <c r="Y30" i="13"/>
  <c r="Y29" i="13"/>
  <c r="T29" i="13"/>
  <c r="Q29" i="13"/>
  <c r="Y28" i="13"/>
  <c r="T28" i="13"/>
  <c r="Q28" i="13"/>
  <c r="Y27" i="13"/>
  <c r="T27" i="13"/>
  <c r="Q27" i="13"/>
  <c r="Y26" i="13"/>
  <c r="Y25" i="13"/>
  <c r="AD25" i="13" s="1"/>
  <c r="T25" i="13"/>
  <c r="Q25" i="13"/>
  <c r="Y24" i="13"/>
  <c r="AD24" i="13" s="1"/>
  <c r="T24" i="13"/>
  <c r="Q24" i="13"/>
  <c r="Y23" i="13"/>
  <c r="AD23" i="13" s="1"/>
  <c r="T23" i="13"/>
  <c r="Q23" i="13"/>
  <c r="Y22" i="13"/>
  <c r="AB22" i="13" s="1"/>
  <c r="T22" i="13"/>
  <c r="Q22" i="13"/>
  <c r="Y21" i="13"/>
  <c r="T21" i="13"/>
  <c r="Q21" i="13"/>
  <c r="Y20" i="13"/>
  <c r="Y19" i="13"/>
  <c r="AD19" i="13" s="1"/>
  <c r="T19" i="13"/>
  <c r="Q19" i="13"/>
  <c r="Y18" i="13"/>
  <c r="AD18" i="13" s="1"/>
  <c r="T18" i="13"/>
  <c r="Q18" i="13"/>
  <c r="Y17" i="13"/>
  <c r="AB17" i="13" s="1"/>
  <c r="T17" i="13"/>
  <c r="Q17" i="13"/>
  <c r="Y16" i="13"/>
  <c r="T16" i="13"/>
  <c r="Q16" i="13"/>
  <c r="Y15" i="13"/>
  <c r="Y14" i="13"/>
  <c r="T14" i="13"/>
  <c r="T78" i="13" s="1"/>
  <c r="Q14" i="13"/>
  <c r="Y13" i="13"/>
  <c r="Y12" i="13"/>
  <c r="AD12" i="13" s="1"/>
  <c r="T12" i="13"/>
  <c r="Q12" i="13"/>
  <c r="N12" i="13"/>
  <c r="Y11" i="13"/>
  <c r="Y77" i="13" s="1"/>
  <c r="T11" i="13"/>
  <c r="T77" i="13" s="1"/>
  <c r="Q11" i="13"/>
  <c r="B3" i="13"/>
  <c r="B1" i="13"/>
  <c r="C113" i="28"/>
  <c r="F106" i="28"/>
  <c r="D106" i="28"/>
  <c r="C106" i="28"/>
  <c r="Y89" i="12"/>
  <c r="Y88" i="12"/>
  <c r="Y87" i="12"/>
  <c r="Y86" i="12"/>
  <c r="Y85" i="12"/>
  <c r="AD85" i="12" s="1"/>
  <c r="Y84" i="12"/>
  <c r="AD84" i="12" s="1"/>
  <c r="Y83" i="12"/>
  <c r="AD83" i="12" s="1"/>
  <c r="Y82" i="12"/>
  <c r="AD82" i="12" s="1"/>
  <c r="Y81" i="12"/>
  <c r="AD81" i="12" s="1"/>
  <c r="Y80" i="12"/>
  <c r="AD80" i="12" s="1"/>
  <c r="Y79" i="12"/>
  <c r="AD79" i="12" s="1"/>
  <c r="Y78" i="12"/>
  <c r="AD78" i="12" s="1"/>
  <c r="Y77" i="12"/>
  <c r="AD77" i="12" s="1"/>
  <c r="Y76" i="12"/>
  <c r="AD76" i="12" s="1"/>
  <c r="Y75" i="12"/>
  <c r="AD75" i="12" s="1"/>
  <c r="Y74" i="12"/>
  <c r="AD74" i="12" s="1"/>
  <c r="Y73" i="12"/>
  <c r="AD73" i="12" s="1"/>
  <c r="Y72" i="12"/>
  <c r="AD72" i="12" s="1"/>
  <c r="Y71" i="12"/>
  <c r="AD71" i="12" s="1"/>
  <c r="Y70" i="12"/>
  <c r="AD70" i="12" s="1"/>
  <c r="Y69" i="12"/>
  <c r="AD69" i="12" s="1"/>
  <c r="X68" i="12"/>
  <c r="Y68" i="12" s="1"/>
  <c r="AD68" i="12" s="1"/>
  <c r="Y67" i="12"/>
  <c r="AD67" i="12" s="1"/>
  <c r="Y66" i="12"/>
  <c r="Y65" i="12"/>
  <c r="Y64" i="12"/>
  <c r="AB64" i="12" s="1"/>
  <c r="Y63" i="12"/>
  <c r="Y62" i="12"/>
  <c r="AD62" i="12" s="1"/>
  <c r="AD61" i="12"/>
  <c r="AB61" i="12"/>
  <c r="T61" i="12"/>
  <c r="Q61" i="12"/>
  <c r="AD60" i="12"/>
  <c r="AB60" i="12"/>
  <c r="T60" i="12"/>
  <c r="Q60" i="12"/>
  <c r="AD59" i="12"/>
  <c r="AB59" i="12"/>
  <c r="T59" i="12"/>
  <c r="Q59" i="12"/>
  <c r="AD58" i="12"/>
  <c r="AB58" i="12"/>
  <c r="T58" i="12"/>
  <c r="Q58" i="12"/>
  <c r="AD57" i="12"/>
  <c r="AB57" i="12"/>
  <c r="T57" i="12"/>
  <c r="Q57" i="12"/>
  <c r="Y56" i="12"/>
  <c r="AD56" i="12" s="1"/>
  <c r="T56" i="12"/>
  <c r="Q56" i="12"/>
  <c r="Y55" i="12"/>
  <c r="AD55" i="12" s="1"/>
  <c r="T55" i="12"/>
  <c r="Q55" i="12"/>
  <c r="Y54" i="12"/>
  <c r="AD54" i="12" s="1"/>
  <c r="T54" i="12"/>
  <c r="Q54" i="12"/>
  <c r="Y53" i="12"/>
  <c r="AD53" i="12" s="1"/>
  <c r="T53" i="12"/>
  <c r="Q53" i="12"/>
  <c r="Y52" i="12"/>
  <c r="AD52" i="12" s="1"/>
  <c r="T52" i="12"/>
  <c r="Q52" i="12"/>
  <c r="Y51" i="12"/>
  <c r="AD51" i="12" s="1"/>
  <c r="T51" i="12"/>
  <c r="Q51" i="12"/>
  <c r="Y50" i="12"/>
  <c r="AD50" i="12" s="1"/>
  <c r="T50" i="12"/>
  <c r="Q50" i="12"/>
  <c r="Y49" i="12"/>
  <c r="T49" i="12"/>
  <c r="Q49" i="12"/>
  <c r="Y48" i="12"/>
  <c r="AD47" i="12"/>
  <c r="AB47" i="12"/>
  <c r="T47" i="12"/>
  <c r="Q47" i="12"/>
  <c r="AD46" i="12"/>
  <c r="AB46" i="12"/>
  <c r="T46" i="12"/>
  <c r="Q46" i="12"/>
  <c r="AD45" i="12"/>
  <c r="AB45" i="12"/>
  <c r="T45" i="12"/>
  <c r="Q45" i="12"/>
  <c r="AD44" i="12"/>
  <c r="AB44" i="12"/>
  <c r="T44" i="12"/>
  <c r="T101" i="12" s="1"/>
  <c r="Q44" i="12"/>
  <c r="Y43" i="12"/>
  <c r="T42" i="12"/>
  <c r="Q42" i="12"/>
  <c r="Y41" i="12"/>
  <c r="AD41" i="12" s="1"/>
  <c r="T41" i="12"/>
  <c r="Q41" i="12"/>
  <c r="Y40" i="12"/>
  <c r="AB40" i="12" s="1"/>
  <c r="T40" i="12"/>
  <c r="Q40" i="12"/>
  <c r="Y39" i="12"/>
  <c r="AB39" i="12" s="1"/>
  <c r="T39" i="12"/>
  <c r="Q39" i="12"/>
  <c r="Y38" i="12"/>
  <c r="T38" i="12"/>
  <c r="Q38" i="12"/>
  <c r="Y37" i="12"/>
  <c r="Y36" i="12"/>
  <c r="AB36" i="12" s="1"/>
  <c r="T36" i="12"/>
  <c r="Q36" i="12"/>
  <c r="Y35" i="12"/>
  <c r="AB35" i="12" s="1"/>
  <c r="T35" i="12"/>
  <c r="Q35" i="12"/>
  <c r="Y34" i="12"/>
  <c r="AD34" i="12" s="1"/>
  <c r="T34" i="12"/>
  <c r="Q34" i="12"/>
  <c r="Y33" i="12"/>
  <c r="AB33" i="12" s="1"/>
  <c r="T33" i="12"/>
  <c r="Q33" i="12"/>
  <c r="Y32" i="12"/>
  <c r="T32" i="12"/>
  <c r="Q32" i="12"/>
  <c r="Y31" i="12"/>
  <c r="AD30" i="12"/>
  <c r="AB30" i="12"/>
  <c r="T30" i="12"/>
  <c r="Q30" i="12"/>
  <c r="AD29" i="12"/>
  <c r="AB29" i="12"/>
  <c r="T29" i="12"/>
  <c r="Q29" i="12"/>
  <c r="AD28" i="12"/>
  <c r="AB28" i="12"/>
  <c r="T28" i="12"/>
  <c r="Q28" i="12"/>
  <c r="Y27" i="12"/>
  <c r="Y26" i="12"/>
  <c r="AB26" i="12" s="1"/>
  <c r="T26" i="12"/>
  <c r="Q26" i="12"/>
  <c r="Y25" i="12"/>
  <c r="AD25" i="12" s="1"/>
  <c r="T25" i="12"/>
  <c r="Q25" i="12"/>
  <c r="Y24" i="12"/>
  <c r="AB24" i="12" s="1"/>
  <c r="T24" i="12"/>
  <c r="Q24" i="12"/>
  <c r="Y23" i="12"/>
  <c r="AD23" i="12" s="1"/>
  <c r="T23" i="12"/>
  <c r="Q23" i="12"/>
  <c r="Y22" i="12"/>
  <c r="AD22" i="12" s="1"/>
  <c r="T22" i="12"/>
  <c r="Q22" i="12"/>
  <c r="Y21" i="12"/>
  <c r="AD21" i="12" s="1"/>
  <c r="T21" i="12"/>
  <c r="Q21" i="12"/>
  <c r="Y20" i="12"/>
  <c r="AD20" i="12" s="1"/>
  <c r="T20" i="12"/>
  <c r="Q20" i="12"/>
  <c r="Y19" i="12"/>
  <c r="T19" i="12"/>
  <c r="Q19" i="12"/>
  <c r="Y18" i="12"/>
  <c r="T18" i="12"/>
  <c r="Q18" i="12"/>
  <c r="AE17" i="12"/>
  <c r="AE16" i="12"/>
  <c r="AE15" i="12"/>
  <c r="AE96" i="12" s="1"/>
  <c r="Y14" i="12"/>
  <c r="T14" i="12"/>
  <c r="T95" i="12" s="1"/>
  <c r="Q14" i="12"/>
  <c r="Y13" i="12"/>
  <c r="Y12" i="12"/>
  <c r="T12" i="12"/>
  <c r="Q12" i="12"/>
  <c r="N12" i="12"/>
  <c r="Y11" i="12"/>
  <c r="Y94" i="12" s="1"/>
  <c r="T11" i="12"/>
  <c r="T94" i="12" s="1"/>
  <c r="Q11" i="12"/>
  <c r="B3" i="12"/>
  <c r="B1" i="12"/>
  <c r="C101" i="28"/>
  <c r="F94" i="28"/>
  <c r="D94" i="28"/>
  <c r="C94" i="28"/>
  <c r="Y82" i="11"/>
  <c r="AB82" i="11" s="1"/>
  <c r="Y81" i="11"/>
  <c r="AD81" i="11" s="1"/>
  <c r="Y80" i="11"/>
  <c r="Y79" i="11"/>
  <c r="AB79" i="11" s="1"/>
  <c r="Y78" i="11"/>
  <c r="AD78" i="11" s="1"/>
  <c r="Y77" i="11"/>
  <c r="AB77" i="11" s="1"/>
  <c r="Y76" i="11"/>
  <c r="AD76" i="11" s="1"/>
  <c r="Y75" i="11"/>
  <c r="AD75" i="11" s="1"/>
  <c r="Y74" i="11"/>
  <c r="AD74" i="11" s="1"/>
  <c r="Y73" i="11"/>
  <c r="AB73" i="11" s="1"/>
  <c r="Y72" i="11"/>
  <c r="AD72" i="11" s="1"/>
  <c r="Y71" i="11"/>
  <c r="AD71" i="11" s="1"/>
  <c r="Y70" i="11"/>
  <c r="AD70" i="11" s="1"/>
  <c r="Y69" i="11"/>
  <c r="Y68" i="11"/>
  <c r="AD68" i="11" s="1"/>
  <c r="Y67" i="11"/>
  <c r="Y66" i="11"/>
  <c r="Y96" i="11" s="1"/>
  <c r="Y65" i="11"/>
  <c r="AB65" i="11" s="1"/>
  <c r="Y64" i="11"/>
  <c r="AD64" i="11" s="1"/>
  <c r="Y63" i="11"/>
  <c r="AD63" i="11" s="1"/>
  <c r="Y62" i="11"/>
  <c r="Y61" i="11"/>
  <c r="AD61" i="11" s="1"/>
  <c r="Y60" i="11"/>
  <c r="Y59" i="11"/>
  <c r="AB59" i="11" s="1"/>
  <c r="T59" i="11"/>
  <c r="Q59" i="11"/>
  <c r="Y58" i="11"/>
  <c r="T58" i="11"/>
  <c r="Q58" i="11"/>
  <c r="Y57" i="11"/>
  <c r="AB57" i="11" s="1"/>
  <c r="T57" i="11"/>
  <c r="Q57" i="11"/>
  <c r="Y56" i="11"/>
  <c r="AB56" i="11" s="1"/>
  <c r="T56" i="11"/>
  <c r="Q56" i="11"/>
  <c r="Y55" i="11"/>
  <c r="AB55" i="11" s="1"/>
  <c r="T55" i="11"/>
  <c r="Q55" i="11"/>
  <c r="Y54" i="11"/>
  <c r="T54" i="11"/>
  <c r="Q54" i="11"/>
  <c r="Y53" i="11"/>
  <c r="AB53" i="11" s="1"/>
  <c r="T53" i="11"/>
  <c r="Q53" i="11"/>
  <c r="Y52" i="11"/>
  <c r="AB52" i="11" s="1"/>
  <c r="T52" i="11"/>
  <c r="Q52" i="11"/>
  <c r="Y51" i="11"/>
  <c r="AB51" i="11" s="1"/>
  <c r="T51" i="11"/>
  <c r="Q51" i="11"/>
  <c r="Y50" i="11"/>
  <c r="T50" i="11"/>
  <c r="Q50" i="11"/>
  <c r="Y49" i="11"/>
  <c r="AB49" i="11" s="1"/>
  <c r="T49" i="11"/>
  <c r="Q49" i="11"/>
  <c r="Y48" i="11"/>
  <c r="AB48" i="11" s="1"/>
  <c r="T48" i="11"/>
  <c r="Q48" i="11"/>
  <c r="Y47" i="11"/>
  <c r="AB47" i="11" s="1"/>
  <c r="T47" i="11"/>
  <c r="Q47" i="11"/>
  <c r="Y46" i="11"/>
  <c r="T46" i="11"/>
  <c r="Q46" i="11"/>
  <c r="Y45" i="11"/>
  <c r="Y44" i="11"/>
  <c r="T44" i="11"/>
  <c r="Q44" i="11"/>
  <c r="Y43" i="11"/>
  <c r="T42" i="11"/>
  <c r="Q42" i="11"/>
  <c r="Y41" i="11"/>
  <c r="AD41" i="11" s="1"/>
  <c r="T41" i="11"/>
  <c r="Q41" i="11"/>
  <c r="Y40" i="11"/>
  <c r="AB40" i="11" s="1"/>
  <c r="T40" i="11"/>
  <c r="Q40" i="11"/>
  <c r="Y39" i="11"/>
  <c r="T39" i="11"/>
  <c r="Q39" i="11"/>
  <c r="Y38" i="11"/>
  <c r="AD38" i="11" s="1"/>
  <c r="T38" i="11"/>
  <c r="Q38" i="11"/>
  <c r="Y37" i="11"/>
  <c r="T37" i="11"/>
  <c r="Q37" i="11"/>
  <c r="Y36" i="11"/>
  <c r="Y35" i="11"/>
  <c r="AD35" i="11" s="1"/>
  <c r="T35" i="11"/>
  <c r="Q35" i="11"/>
  <c r="Y34" i="11"/>
  <c r="AD34" i="11" s="1"/>
  <c r="T34" i="11"/>
  <c r="Q34" i="11"/>
  <c r="Y33" i="11"/>
  <c r="AD33" i="11" s="1"/>
  <c r="T33" i="11"/>
  <c r="Q33" i="11"/>
  <c r="Y32" i="11"/>
  <c r="AD32" i="11" s="1"/>
  <c r="T32" i="11"/>
  <c r="Q32" i="11"/>
  <c r="Y31" i="11"/>
  <c r="AD31" i="11" s="1"/>
  <c r="T31" i="11"/>
  <c r="Q31" i="11"/>
  <c r="Y30" i="11"/>
  <c r="Y29" i="11"/>
  <c r="T29" i="11"/>
  <c r="Q29" i="11"/>
  <c r="Y28" i="11"/>
  <c r="T28" i="11"/>
  <c r="Q28" i="11"/>
  <c r="Y27" i="11"/>
  <c r="AD27" i="11" s="1"/>
  <c r="T27" i="11"/>
  <c r="Q27" i="11"/>
  <c r="Y26" i="11"/>
  <c r="Y25" i="11"/>
  <c r="AB25" i="11" s="1"/>
  <c r="T25" i="11"/>
  <c r="Q25" i="11"/>
  <c r="Y24" i="11"/>
  <c r="T24" i="11"/>
  <c r="Q24" i="11"/>
  <c r="Y23" i="11"/>
  <c r="AB23" i="11" s="1"/>
  <c r="T23" i="11"/>
  <c r="Q23" i="11"/>
  <c r="Y22" i="11"/>
  <c r="T22" i="11"/>
  <c r="Q22" i="11"/>
  <c r="Y21" i="11"/>
  <c r="AB21" i="11" s="1"/>
  <c r="T21" i="11"/>
  <c r="Q21" i="11"/>
  <c r="Y20" i="11"/>
  <c r="AD20" i="11" s="1"/>
  <c r="T20" i="11"/>
  <c r="Q20" i="11"/>
  <c r="Y19" i="11"/>
  <c r="T19" i="11"/>
  <c r="Q19" i="11"/>
  <c r="Y18" i="11"/>
  <c r="T18" i="11"/>
  <c r="Q18" i="11"/>
  <c r="AE17" i="11"/>
  <c r="AE16" i="11"/>
  <c r="AE15" i="11"/>
  <c r="AE89" i="11" s="1"/>
  <c r="Y14" i="11"/>
  <c r="T14" i="11"/>
  <c r="Q14" i="11"/>
  <c r="AE13" i="11"/>
  <c r="Y12" i="11"/>
  <c r="AB12" i="11" s="1"/>
  <c r="T12" i="11"/>
  <c r="Q12" i="11"/>
  <c r="N12" i="11"/>
  <c r="Y11" i="11"/>
  <c r="T11" i="11"/>
  <c r="Q11" i="11"/>
  <c r="B3" i="11"/>
  <c r="B1" i="11"/>
  <c r="X69" i="10"/>
  <c r="Y69" i="10" s="1"/>
  <c r="X68" i="10"/>
  <c r="Y68" i="10" s="1"/>
  <c r="AB68" i="10" s="1"/>
  <c r="X67" i="10"/>
  <c r="Y67" i="10" s="1"/>
  <c r="X66" i="10"/>
  <c r="Y66" i="10" s="1"/>
  <c r="AD66" i="10" s="1"/>
  <c r="X65" i="10"/>
  <c r="Y65" i="10" s="1"/>
  <c r="AD65" i="10" s="1"/>
  <c r="X64" i="10"/>
  <c r="Y64" i="10" s="1"/>
  <c r="AB64" i="10" s="1"/>
  <c r="X63" i="10"/>
  <c r="Y63" i="10" s="1"/>
  <c r="X62" i="10"/>
  <c r="Y62" i="10" s="1"/>
  <c r="AD62" i="10" s="1"/>
  <c r="X61" i="10"/>
  <c r="Y61" i="10" s="1"/>
  <c r="AD61" i="10" s="1"/>
  <c r="X60" i="10"/>
  <c r="Y60" i="10" s="1"/>
  <c r="AB60" i="10" s="1"/>
  <c r="X59" i="10"/>
  <c r="Y59" i="10" s="1"/>
  <c r="X58" i="10"/>
  <c r="Y58" i="10" s="1"/>
  <c r="AD58" i="10" s="1"/>
  <c r="X57" i="10"/>
  <c r="Y57" i="10" s="1"/>
  <c r="AD57" i="10" s="1"/>
  <c r="X56" i="10"/>
  <c r="Y56" i="10" s="1"/>
  <c r="AB56" i="10" s="1"/>
  <c r="X55" i="10"/>
  <c r="Y55" i="10" s="1"/>
  <c r="X54" i="10"/>
  <c r="Y54" i="10" s="1"/>
  <c r="AB54" i="10" s="1"/>
  <c r="Y53" i="10"/>
  <c r="AD53" i="10" s="1"/>
  <c r="Y52" i="10"/>
  <c r="AB52" i="10" s="1"/>
  <c r="Y51" i="10"/>
  <c r="AB51" i="10" s="1"/>
  <c r="Y50" i="10"/>
  <c r="AD50" i="10" s="1"/>
  <c r="Y49" i="10"/>
  <c r="AD49" i="10" s="1"/>
  <c r="AD48" i="10"/>
  <c r="AB48" i="10"/>
  <c r="T48" i="10"/>
  <c r="Q48" i="10"/>
  <c r="Y47" i="10"/>
  <c r="AB47" i="10" s="1"/>
  <c r="T47" i="10"/>
  <c r="Q47" i="10"/>
  <c r="Y46" i="10"/>
  <c r="T46" i="10"/>
  <c r="Q46" i="10"/>
  <c r="Y45" i="10"/>
  <c r="T44" i="10"/>
  <c r="Q44" i="10"/>
  <c r="Y43" i="10"/>
  <c r="T43" i="10"/>
  <c r="Q43" i="10"/>
  <c r="Y42" i="10"/>
  <c r="AB42" i="10" s="1"/>
  <c r="T42" i="10"/>
  <c r="Q42" i="10"/>
  <c r="Y41" i="10"/>
  <c r="T41" i="10"/>
  <c r="Q41" i="10"/>
  <c r="Y40" i="10"/>
  <c r="T40" i="10"/>
  <c r="Q40" i="10"/>
  <c r="Y39" i="10"/>
  <c r="Y38" i="10"/>
  <c r="T38" i="10"/>
  <c r="Q38" i="10"/>
  <c r="Y37" i="10"/>
  <c r="AD37" i="10" s="1"/>
  <c r="T37" i="10"/>
  <c r="Q37" i="10"/>
  <c r="Y36" i="10"/>
  <c r="T36" i="10"/>
  <c r="Q36" i="10"/>
  <c r="Y35" i="10"/>
  <c r="AD34" i="10"/>
  <c r="AB34" i="10"/>
  <c r="T34" i="10"/>
  <c r="Q34" i="10"/>
  <c r="Y33" i="10"/>
  <c r="AB33" i="10" s="1"/>
  <c r="T33" i="10"/>
  <c r="Q33" i="10"/>
  <c r="Y32" i="10"/>
  <c r="AD32" i="10" s="1"/>
  <c r="T32" i="10"/>
  <c r="Q32" i="10"/>
  <c r="Y31" i="10"/>
  <c r="AB31" i="10" s="1"/>
  <c r="T31" i="10"/>
  <c r="Q31" i="10"/>
  <c r="Y30" i="10"/>
  <c r="AD30" i="10" s="1"/>
  <c r="T30" i="10"/>
  <c r="Q30" i="10"/>
  <c r="Y29" i="10"/>
  <c r="T29" i="10"/>
  <c r="Q29" i="10"/>
  <c r="Y28" i="10"/>
  <c r="AD27" i="10"/>
  <c r="AB27" i="10"/>
  <c r="T27" i="10"/>
  <c r="Q27" i="10"/>
  <c r="Y26" i="10"/>
  <c r="AB26" i="10" s="1"/>
  <c r="T26" i="10"/>
  <c r="Q26" i="10"/>
  <c r="Y25" i="10"/>
  <c r="AD25" i="10" s="1"/>
  <c r="T25" i="10"/>
  <c r="Q25" i="10"/>
  <c r="Y24" i="10"/>
  <c r="AB24" i="10" s="1"/>
  <c r="T24" i="10"/>
  <c r="Q24" i="10"/>
  <c r="Y23" i="10"/>
  <c r="AD23" i="10" s="1"/>
  <c r="T23" i="10"/>
  <c r="Q23" i="10"/>
  <c r="Y22" i="10"/>
  <c r="T22" i="10"/>
  <c r="Q22" i="10"/>
  <c r="Y21" i="10"/>
  <c r="AD21" i="10" s="1"/>
  <c r="T21" i="10"/>
  <c r="Q21" i="10"/>
  <c r="Y20" i="10"/>
  <c r="T20" i="10"/>
  <c r="Q20" i="10"/>
  <c r="AE19" i="10"/>
  <c r="AD18" i="10"/>
  <c r="AB18" i="10"/>
  <c r="T18" i="10"/>
  <c r="Q18" i="10"/>
  <c r="AD17" i="10"/>
  <c r="AB17" i="10"/>
  <c r="T17" i="10"/>
  <c r="Q17" i="10"/>
  <c r="Y16" i="10"/>
  <c r="Y76" i="10" s="1"/>
  <c r="T16" i="10"/>
  <c r="Q16" i="10"/>
  <c r="AE15" i="10"/>
  <c r="Y14" i="10"/>
  <c r="T14" i="10"/>
  <c r="T75" i="10" s="1"/>
  <c r="Q14" i="10"/>
  <c r="AE13" i="10"/>
  <c r="Y12" i="10"/>
  <c r="AD12" i="10" s="1"/>
  <c r="T12" i="10"/>
  <c r="Q12" i="10"/>
  <c r="N12" i="10"/>
  <c r="Y11" i="10"/>
  <c r="Y74" i="10" s="1"/>
  <c r="T11" i="10"/>
  <c r="Q11" i="10"/>
  <c r="B3" i="10"/>
  <c r="B1" i="10"/>
  <c r="Y79" i="9"/>
  <c r="Y78" i="9"/>
  <c r="AB78" i="9" s="1"/>
  <c r="Y77" i="9"/>
  <c r="AB77" i="9" s="1"/>
  <c r="Y76" i="9"/>
  <c r="AD76" i="9" s="1"/>
  <c r="Y74" i="9"/>
  <c r="AD74" i="9" s="1"/>
  <c r="X73" i="9"/>
  <c r="Y73" i="9" s="1"/>
  <c r="X72" i="9"/>
  <c r="Y72" i="9" s="1"/>
  <c r="AD72" i="9" s="1"/>
  <c r="X71" i="9"/>
  <c r="Y71" i="9" s="1"/>
  <c r="AB71" i="9" s="1"/>
  <c r="X70" i="9"/>
  <c r="Y70" i="9" s="1"/>
  <c r="AB70" i="9" s="1"/>
  <c r="X69" i="9"/>
  <c r="Y69" i="9" s="1"/>
  <c r="X68" i="9"/>
  <c r="Y68" i="9" s="1"/>
  <c r="Y67" i="9"/>
  <c r="Y66" i="9"/>
  <c r="Y65" i="9"/>
  <c r="AD65" i="9" s="1"/>
  <c r="Y64" i="9"/>
  <c r="AB64" i="9" s="1"/>
  <c r="Y63" i="9"/>
  <c r="AB63" i="9" s="1"/>
  <c r="Y62" i="9"/>
  <c r="AB62" i="9" s="1"/>
  <c r="Y61" i="9"/>
  <c r="AB61" i="9" s="1"/>
  <c r="Y60" i="9"/>
  <c r="AB60" i="9" s="1"/>
  <c r="Y59" i="9"/>
  <c r="AB59" i="9" s="1"/>
  <c r="AD58" i="9"/>
  <c r="AB58" i="9"/>
  <c r="T58" i="9"/>
  <c r="Q58" i="9"/>
  <c r="AD57" i="9"/>
  <c r="AB57" i="9"/>
  <c r="T57" i="9"/>
  <c r="Q57" i="9"/>
  <c r="AD56" i="9"/>
  <c r="AB56" i="9"/>
  <c r="T56" i="9"/>
  <c r="Q56" i="9"/>
  <c r="AD55" i="9"/>
  <c r="AB55" i="9"/>
  <c r="T55" i="9"/>
  <c r="Q55" i="9"/>
  <c r="AD54" i="9"/>
  <c r="AB54" i="9"/>
  <c r="T54" i="9"/>
  <c r="Q54" i="9"/>
  <c r="Y53" i="9"/>
  <c r="AB53" i="9" s="1"/>
  <c r="T53" i="9"/>
  <c r="Q53" i="9"/>
  <c r="Y52" i="9"/>
  <c r="AD52" i="9" s="1"/>
  <c r="T52" i="9"/>
  <c r="Q52" i="9"/>
  <c r="Y51" i="9"/>
  <c r="AD51" i="9" s="1"/>
  <c r="T51" i="9"/>
  <c r="Q51" i="9"/>
  <c r="Y50" i="9"/>
  <c r="AD50" i="9" s="1"/>
  <c r="T50" i="9"/>
  <c r="Q50" i="9"/>
  <c r="Y49" i="9"/>
  <c r="AB49" i="9" s="1"/>
  <c r="T49" i="9"/>
  <c r="Q49" i="9"/>
  <c r="Y48" i="9"/>
  <c r="AD48" i="9" s="1"/>
  <c r="T48" i="9"/>
  <c r="Q48" i="9"/>
  <c r="Y47" i="9"/>
  <c r="AD47" i="9" s="1"/>
  <c r="T47" i="9"/>
  <c r="Q47" i="9"/>
  <c r="Y46" i="9"/>
  <c r="AD46" i="9" s="1"/>
  <c r="T46" i="9"/>
  <c r="Q46" i="9"/>
  <c r="Y45" i="9"/>
  <c r="AB45" i="9" s="1"/>
  <c r="T45" i="9"/>
  <c r="Q45" i="9"/>
  <c r="Y44" i="9"/>
  <c r="AD43" i="9"/>
  <c r="AB43" i="9"/>
  <c r="T43" i="9"/>
  <c r="Q43" i="9"/>
  <c r="Y42" i="9"/>
  <c r="T41" i="9"/>
  <c r="Q41" i="9"/>
  <c r="Y39" i="9"/>
  <c r="AD39" i="9" s="1"/>
  <c r="T39" i="9"/>
  <c r="Q39" i="9"/>
  <c r="Y38" i="9"/>
  <c r="AD38" i="9" s="1"/>
  <c r="T38" i="9"/>
  <c r="Q38" i="9"/>
  <c r="Y37" i="9"/>
  <c r="AD37" i="9" s="1"/>
  <c r="T37" i="9"/>
  <c r="Q37" i="9"/>
  <c r="Y36" i="9"/>
  <c r="T36" i="9"/>
  <c r="Q36" i="9"/>
  <c r="Y35" i="9"/>
  <c r="Y34" i="9"/>
  <c r="T34" i="9"/>
  <c r="Q34" i="9"/>
  <c r="Y33" i="9"/>
  <c r="AB33" i="9" s="1"/>
  <c r="T33" i="9"/>
  <c r="Q33" i="9"/>
  <c r="Y32" i="9"/>
  <c r="Y31" i="9"/>
  <c r="T31" i="9"/>
  <c r="Q31" i="9"/>
  <c r="Y30" i="9"/>
  <c r="AB30" i="9" s="1"/>
  <c r="T30" i="9"/>
  <c r="Q30" i="9"/>
  <c r="Y29" i="9"/>
  <c r="T29" i="9"/>
  <c r="Q29" i="9"/>
  <c r="Y28" i="9"/>
  <c r="AD28" i="9" s="1"/>
  <c r="T28" i="9"/>
  <c r="Q28" i="9"/>
  <c r="Y27" i="9"/>
  <c r="Y26" i="9"/>
  <c r="T26" i="9"/>
  <c r="Q26" i="9"/>
  <c r="Y25" i="9"/>
  <c r="AD25" i="9" s="1"/>
  <c r="T25" i="9"/>
  <c r="Q25" i="9"/>
  <c r="Y24" i="9"/>
  <c r="AB24" i="9" s="1"/>
  <c r="T24" i="9"/>
  <c r="Q24" i="9"/>
  <c r="Y23" i="9"/>
  <c r="T23" i="9"/>
  <c r="Q23" i="9"/>
  <c r="Y22" i="9"/>
  <c r="AD22" i="9" s="1"/>
  <c r="T22" i="9"/>
  <c r="Q22" i="9"/>
  <c r="Y21" i="9"/>
  <c r="Y20" i="9"/>
  <c r="AB20" i="9" s="1"/>
  <c r="T20" i="9"/>
  <c r="Q20" i="9"/>
  <c r="Y19" i="9"/>
  <c r="T19" i="9"/>
  <c r="Q19" i="9"/>
  <c r="Y18" i="9"/>
  <c r="AB18" i="9" s="1"/>
  <c r="T18" i="9"/>
  <c r="Q18" i="9"/>
  <c r="Y17" i="9"/>
  <c r="T17" i="9"/>
  <c r="Q17" i="9"/>
  <c r="Y16" i="9"/>
  <c r="AD15" i="9"/>
  <c r="AB15" i="9"/>
  <c r="T15" i="9"/>
  <c r="Q15" i="9"/>
  <c r="Y14" i="9"/>
  <c r="AD14" i="9" s="1"/>
  <c r="T14" i="9"/>
  <c r="Q14" i="9"/>
  <c r="Y13" i="9"/>
  <c r="Y12" i="9"/>
  <c r="AD12" i="9" s="1"/>
  <c r="T12" i="9"/>
  <c r="Q12" i="9"/>
  <c r="N12" i="9"/>
  <c r="Y11" i="9"/>
  <c r="T11" i="9"/>
  <c r="T84" i="9" s="1"/>
  <c r="Q11" i="9"/>
  <c r="B3" i="9"/>
  <c r="B1" i="9"/>
  <c r="F62" i="28"/>
  <c r="D62" i="28"/>
  <c r="C62" i="28"/>
  <c r="AD57" i="8"/>
  <c r="AB57" i="8"/>
  <c r="AD56" i="8"/>
  <c r="AB56" i="8"/>
  <c r="T56" i="8"/>
  <c r="Q56" i="8"/>
  <c r="AD55" i="8"/>
  <c r="AB55" i="8"/>
  <c r="T55" i="8"/>
  <c r="Q55" i="8"/>
  <c r="AD54" i="8"/>
  <c r="AB54" i="8"/>
  <c r="T54" i="8"/>
  <c r="Q54" i="8"/>
  <c r="AD53" i="8"/>
  <c r="AB53" i="8"/>
  <c r="T53" i="8"/>
  <c r="Q53" i="8"/>
  <c r="AD52" i="8"/>
  <c r="AB52" i="8"/>
  <c r="T52" i="8"/>
  <c r="Q52" i="8"/>
  <c r="Y51" i="8"/>
  <c r="AB51" i="8" s="1"/>
  <c r="T51" i="8"/>
  <c r="Q51" i="8"/>
  <c r="Y50" i="8"/>
  <c r="AB50" i="8" s="1"/>
  <c r="T50" i="8"/>
  <c r="Q50" i="8"/>
  <c r="Y49" i="8"/>
  <c r="AB49" i="8" s="1"/>
  <c r="T49" i="8"/>
  <c r="Q49" i="8"/>
  <c r="Y48" i="8"/>
  <c r="AB48" i="8" s="1"/>
  <c r="T48" i="8"/>
  <c r="Q48" i="8"/>
  <c r="Y47" i="8"/>
  <c r="AB47" i="8" s="1"/>
  <c r="T47" i="8"/>
  <c r="Q47" i="8"/>
  <c r="Y46" i="8"/>
  <c r="AB46" i="8" s="1"/>
  <c r="T46" i="8"/>
  <c r="Q46" i="8"/>
  <c r="Y45" i="8"/>
  <c r="AB45" i="8" s="1"/>
  <c r="T45" i="8"/>
  <c r="Q45" i="8"/>
  <c r="Y44" i="8"/>
  <c r="AD44" i="8" s="1"/>
  <c r="T44" i="8"/>
  <c r="Q44" i="8"/>
  <c r="Y43" i="8"/>
  <c r="Y42" i="8"/>
  <c r="AB42" i="8" s="1"/>
  <c r="T42" i="8"/>
  <c r="Q42" i="8"/>
  <c r="Y41" i="8"/>
  <c r="AD41" i="8" s="1"/>
  <c r="T41" i="8"/>
  <c r="Q41" i="8"/>
  <c r="Y40" i="8"/>
  <c r="T39" i="8"/>
  <c r="Q39" i="8"/>
  <c r="Y36" i="8"/>
  <c r="AD36" i="8" s="1"/>
  <c r="T36" i="8"/>
  <c r="Q36" i="8"/>
  <c r="Y35" i="8"/>
  <c r="AD35" i="8" s="1"/>
  <c r="T35" i="8"/>
  <c r="Q35" i="8"/>
  <c r="Y34" i="8"/>
  <c r="AD34" i="8" s="1"/>
  <c r="T34" i="8"/>
  <c r="Q34" i="8"/>
  <c r="Y33" i="8"/>
  <c r="T33" i="8"/>
  <c r="Q33" i="8"/>
  <c r="Y32" i="8"/>
  <c r="Y31" i="8"/>
  <c r="AB31" i="8" s="1"/>
  <c r="T31" i="8"/>
  <c r="Q31" i="8"/>
  <c r="Y30" i="8"/>
  <c r="T30" i="8"/>
  <c r="Q30" i="8"/>
  <c r="Y29" i="8"/>
  <c r="Y28" i="8"/>
  <c r="AB28" i="8" s="1"/>
  <c r="T28" i="8"/>
  <c r="Q28" i="8"/>
  <c r="Y27" i="8"/>
  <c r="AD27" i="8" s="1"/>
  <c r="T27" i="8"/>
  <c r="Q27" i="8"/>
  <c r="Y26" i="8"/>
  <c r="AB26" i="8" s="1"/>
  <c r="T26" i="8"/>
  <c r="Q26" i="8"/>
  <c r="Y25" i="8"/>
  <c r="T25" i="8"/>
  <c r="Q25" i="8"/>
  <c r="Y24" i="8"/>
  <c r="Y23" i="8"/>
  <c r="AD23" i="8" s="1"/>
  <c r="T23" i="8"/>
  <c r="Q23" i="8"/>
  <c r="Y22" i="8"/>
  <c r="AD22" i="8" s="1"/>
  <c r="T22" i="8"/>
  <c r="Q22" i="8"/>
  <c r="Y21" i="8"/>
  <c r="AD21" i="8" s="1"/>
  <c r="T21" i="8"/>
  <c r="Q21" i="8"/>
  <c r="Y20" i="8"/>
  <c r="AD20" i="8" s="1"/>
  <c r="T20" i="8"/>
  <c r="Q20" i="8"/>
  <c r="Y19" i="8"/>
  <c r="AD19" i="8" s="1"/>
  <c r="T19" i="8"/>
  <c r="Q19" i="8"/>
  <c r="Y18" i="8"/>
  <c r="T18" i="8"/>
  <c r="Q18" i="8"/>
  <c r="AE17" i="8"/>
  <c r="AE16" i="8"/>
  <c r="AE15" i="8"/>
  <c r="AE63" i="8" s="1"/>
  <c r="Y14" i="8"/>
  <c r="T14" i="8"/>
  <c r="Q14" i="8"/>
  <c r="Y13" i="8"/>
  <c r="Y12" i="8"/>
  <c r="AB12" i="8" s="1"/>
  <c r="T12" i="8"/>
  <c r="Q12" i="8"/>
  <c r="N12" i="8"/>
  <c r="Y11" i="8"/>
  <c r="Y61" i="8" s="1"/>
  <c r="T11" i="8"/>
  <c r="T61" i="8" s="1"/>
  <c r="Q11" i="8"/>
  <c r="B3" i="8"/>
  <c r="B1" i="8"/>
  <c r="C57" i="28"/>
  <c r="C51" i="28"/>
  <c r="Y59" i="7"/>
  <c r="Y58" i="7"/>
  <c r="Y57" i="7"/>
  <c r="Y56" i="7"/>
  <c r="Y55" i="7"/>
  <c r="Y54" i="7"/>
  <c r="Y53" i="7"/>
  <c r="Y52" i="7"/>
  <c r="AD52" i="7" s="1"/>
  <c r="Y51" i="7"/>
  <c r="AB51" i="7" s="1"/>
  <c r="Y50" i="7"/>
  <c r="AD50" i="7" s="1"/>
  <c r="Y49" i="7"/>
  <c r="AD48" i="7"/>
  <c r="AB48" i="7"/>
  <c r="T48" i="7"/>
  <c r="Q48" i="7"/>
  <c r="Y47" i="7"/>
  <c r="AD47" i="7" s="1"/>
  <c r="T47" i="7"/>
  <c r="Q47" i="7"/>
  <c r="Y46" i="7"/>
  <c r="AD46" i="7" s="1"/>
  <c r="T46" i="7"/>
  <c r="Q46" i="7"/>
  <c r="Y45" i="7"/>
  <c r="T44" i="7"/>
  <c r="Q44" i="7"/>
  <c r="Y41" i="7"/>
  <c r="AB41" i="7" s="1"/>
  <c r="T41" i="7"/>
  <c r="Q41" i="7"/>
  <c r="Y40" i="7"/>
  <c r="AB40" i="7" s="1"/>
  <c r="T40" i="7"/>
  <c r="Q40" i="7"/>
  <c r="Y39" i="7"/>
  <c r="T39" i="7"/>
  <c r="Q39" i="7"/>
  <c r="Y38" i="7"/>
  <c r="T38" i="7"/>
  <c r="Q38" i="7"/>
  <c r="Y37" i="7"/>
  <c r="Y36" i="7"/>
  <c r="T36" i="7"/>
  <c r="Q36" i="7"/>
  <c r="Y35" i="7"/>
  <c r="AD35" i="7" s="1"/>
  <c r="T35" i="7"/>
  <c r="Q35" i="7"/>
  <c r="Y34" i="7"/>
  <c r="AD34" i="7" s="1"/>
  <c r="T34" i="7"/>
  <c r="Q34" i="7"/>
  <c r="Y33" i="7"/>
  <c r="AD32" i="7"/>
  <c r="AB32" i="7"/>
  <c r="T32" i="7"/>
  <c r="Q32" i="7"/>
  <c r="AD31" i="7"/>
  <c r="AB31" i="7"/>
  <c r="T31" i="7"/>
  <c r="Q31" i="7"/>
  <c r="AD30" i="7"/>
  <c r="T30" i="7"/>
  <c r="Q30" i="7"/>
  <c r="AD29" i="7"/>
  <c r="T29" i="7"/>
  <c r="Q29" i="7"/>
  <c r="AD28" i="7"/>
  <c r="T28" i="7"/>
  <c r="Q28" i="7"/>
  <c r="AD27" i="7"/>
  <c r="AB27" i="7"/>
  <c r="AD26" i="7"/>
  <c r="AB26" i="7"/>
  <c r="T26" i="7"/>
  <c r="Q26" i="7"/>
  <c r="Y25" i="7"/>
  <c r="AD25" i="7" s="1"/>
  <c r="T25" i="7"/>
  <c r="Q25" i="7"/>
  <c r="Y24" i="7"/>
  <c r="AD24" i="7" s="1"/>
  <c r="T24" i="7"/>
  <c r="Q24" i="7"/>
  <c r="Y23" i="7"/>
  <c r="AB23" i="7" s="1"/>
  <c r="T23" i="7"/>
  <c r="Q23" i="7"/>
  <c r="Y22" i="7"/>
  <c r="AD22" i="7" s="1"/>
  <c r="T22" i="7"/>
  <c r="Q22" i="7"/>
  <c r="Y21" i="7"/>
  <c r="AB21" i="7" s="1"/>
  <c r="T21" i="7"/>
  <c r="Q21" i="7"/>
  <c r="Y20" i="7"/>
  <c r="AB20" i="7" s="1"/>
  <c r="T20" i="7"/>
  <c r="Q20" i="7"/>
  <c r="Y19" i="7"/>
  <c r="AD19" i="7" s="1"/>
  <c r="T19" i="7"/>
  <c r="Q19" i="7"/>
  <c r="Y18" i="7"/>
  <c r="T18" i="7"/>
  <c r="Q18" i="7"/>
  <c r="Y14" i="7"/>
  <c r="T14" i="7"/>
  <c r="Q14" i="7"/>
  <c r="Y13" i="7"/>
  <c r="Y12" i="7"/>
  <c r="AB12" i="7" s="1"/>
  <c r="T12" i="7"/>
  <c r="Q12" i="7"/>
  <c r="N12" i="7"/>
  <c r="Y11" i="7"/>
  <c r="T11" i="7"/>
  <c r="T64" i="7" s="1"/>
  <c r="Q11" i="7"/>
  <c r="B3" i="7"/>
  <c r="B1" i="7"/>
  <c r="I42" i="28"/>
  <c r="W42" i="28" s="1"/>
  <c r="F42" i="28"/>
  <c r="D42" i="28"/>
  <c r="C42" i="28"/>
  <c r="AD54" i="6"/>
  <c r="AB54" i="6"/>
  <c r="Q54" i="6"/>
  <c r="AD53" i="6"/>
  <c r="AB53" i="6"/>
  <c r="T53" i="6"/>
  <c r="Q53" i="6"/>
  <c r="Y52" i="6"/>
  <c r="AD52" i="6" s="1"/>
  <c r="T52" i="6"/>
  <c r="Q52" i="6"/>
  <c r="Y51" i="6"/>
  <c r="AD51" i="6" s="1"/>
  <c r="T51" i="6"/>
  <c r="Q51" i="6"/>
  <c r="AD50" i="6"/>
  <c r="AB50" i="6"/>
  <c r="T50" i="6"/>
  <c r="Q50" i="6"/>
  <c r="Y49" i="6"/>
  <c r="AB49" i="6" s="1"/>
  <c r="T49" i="6"/>
  <c r="Q49" i="6"/>
  <c r="Y48" i="6"/>
  <c r="AB48" i="6" s="1"/>
  <c r="T48" i="6"/>
  <c r="Q48" i="6"/>
  <c r="Y47" i="6"/>
  <c r="AB47" i="6" s="1"/>
  <c r="T47" i="6"/>
  <c r="Q47" i="6"/>
  <c r="Y46" i="6"/>
  <c r="AD46" i="6" s="1"/>
  <c r="T46" i="6"/>
  <c r="Q46" i="6"/>
  <c r="Y45" i="6"/>
  <c r="AB45" i="6" s="1"/>
  <c r="Y44" i="6"/>
  <c r="AB44" i="6" s="1"/>
  <c r="T44" i="6"/>
  <c r="Q44" i="6"/>
  <c r="Y43" i="6"/>
  <c r="AB43" i="6" s="1"/>
  <c r="T43" i="6"/>
  <c r="Q43" i="6"/>
  <c r="Y42" i="6"/>
  <c r="AB42" i="6" s="1"/>
  <c r="T42" i="6"/>
  <c r="Q42" i="6"/>
  <c r="Y41" i="6"/>
  <c r="AD41" i="6" s="1"/>
  <c r="T41" i="6"/>
  <c r="Q41" i="6"/>
  <c r="Y40" i="6"/>
  <c r="AB40" i="6" s="1"/>
  <c r="Y39" i="6"/>
  <c r="AB39" i="6" s="1"/>
  <c r="T39" i="6"/>
  <c r="Q39" i="6"/>
  <c r="Y38" i="6"/>
  <c r="AB38" i="6" s="1"/>
  <c r="T38" i="6"/>
  <c r="Q38" i="6"/>
  <c r="Y37" i="6"/>
  <c r="AB37" i="6" s="1"/>
  <c r="T37" i="6"/>
  <c r="Q37" i="6"/>
  <c r="Y36" i="6"/>
  <c r="AB36" i="6" s="1"/>
  <c r="T36" i="6"/>
  <c r="Q36" i="6"/>
  <c r="Y35" i="6"/>
  <c r="AB35" i="6" s="1"/>
  <c r="T35" i="6"/>
  <c r="Q35" i="6"/>
  <c r="Y34" i="6"/>
  <c r="AB34" i="6" s="1"/>
  <c r="T34" i="6"/>
  <c r="Q34" i="6"/>
  <c r="Y33" i="6"/>
  <c r="AB33" i="6" s="1"/>
  <c r="T33" i="6"/>
  <c r="Q33" i="6"/>
  <c r="Y32" i="6"/>
  <c r="AB32" i="6" s="1"/>
  <c r="T32" i="6"/>
  <c r="Q32" i="6"/>
  <c r="Y31" i="6"/>
  <c r="AB31" i="6" s="1"/>
  <c r="T31" i="6"/>
  <c r="Q31" i="6"/>
  <c r="Y30" i="6"/>
  <c r="AB30" i="6" s="1"/>
  <c r="T30" i="6"/>
  <c r="Q30" i="6"/>
  <c r="Y29" i="6"/>
  <c r="AB29" i="6" s="1"/>
  <c r="T29" i="6"/>
  <c r="Q29" i="6"/>
  <c r="Y28" i="6"/>
  <c r="AB28" i="6" s="1"/>
  <c r="T28" i="6"/>
  <c r="Q28" i="6"/>
  <c r="Y27" i="6"/>
  <c r="AD27" i="6" s="1"/>
  <c r="T27" i="6"/>
  <c r="Q27" i="6"/>
  <c r="AD26" i="6"/>
  <c r="AB26" i="6"/>
  <c r="Y25" i="6"/>
  <c r="AD25" i="6" s="1"/>
  <c r="T25" i="6"/>
  <c r="Q25" i="6"/>
  <c r="Y24" i="6"/>
  <c r="AD24" i="6" s="1"/>
  <c r="T24" i="6"/>
  <c r="Q24" i="6"/>
  <c r="Y23" i="6"/>
  <c r="AD23" i="6" s="1"/>
  <c r="T23" i="6"/>
  <c r="Q23" i="6"/>
  <c r="Y22" i="6"/>
  <c r="AD22" i="6" s="1"/>
  <c r="T22" i="6"/>
  <c r="Q22" i="6"/>
  <c r="Y21" i="6"/>
  <c r="AD21" i="6" s="1"/>
  <c r="T21" i="6"/>
  <c r="Q21" i="6"/>
  <c r="Y20" i="6"/>
  <c r="AD20" i="6" s="1"/>
  <c r="T20" i="6"/>
  <c r="Q20" i="6"/>
  <c r="Y19" i="6"/>
  <c r="AD19" i="6" s="1"/>
  <c r="T19" i="6"/>
  <c r="Q19" i="6"/>
  <c r="Y18" i="6"/>
  <c r="AB18" i="6" s="1"/>
  <c r="T18" i="6"/>
  <c r="Q18" i="6"/>
  <c r="Y17" i="6"/>
  <c r="AD17" i="6" s="1"/>
  <c r="T17" i="6"/>
  <c r="Q17" i="6"/>
  <c r="Y16" i="6"/>
  <c r="AB16" i="6" s="1"/>
  <c r="T16" i="6"/>
  <c r="Q16" i="6"/>
  <c r="Y15" i="6"/>
  <c r="AB15" i="6" s="1"/>
  <c r="T15" i="6"/>
  <c r="Q15" i="6"/>
  <c r="Y11" i="6"/>
  <c r="Y58" i="6" s="1"/>
  <c r="T11" i="6"/>
  <c r="T58" i="6" s="1"/>
  <c r="C41" i="28" s="1"/>
  <c r="Q11" i="6"/>
  <c r="B3" i="6"/>
  <c r="B1" i="6"/>
  <c r="C38" i="28"/>
  <c r="D36" i="28"/>
  <c r="C36" i="28"/>
  <c r="D35" i="28"/>
  <c r="D33" i="28"/>
  <c r="C33" i="28"/>
  <c r="Y40" i="5"/>
  <c r="AD40" i="5" s="1"/>
  <c r="Y39" i="5"/>
  <c r="AD39" i="5" s="1"/>
  <c r="Y38" i="5"/>
  <c r="AD38" i="5" s="1"/>
  <c r="Y37" i="5"/>
  <c r="AD37" i="5" s="1"/>
  <c r="Y36" i="5"/>
  <c r="AD36" i="5" s="1"/>
  <c r="Y35" i="5"/>
  <c r="AB35" i="5" s="1"/>
  <c r="Y34" i="5"/>
  <c r="AD33" i="5"/>
  <c r="AB33" i="5"/>
  <c r="T33" i="5"/>
  <c r="Q33" i="5"/>
  <c r="T32" i="5"/>
  <c r="Q32" i="5"/>
  <c r="B32" i="5"/>
  <c r="Y31" i="5"/>
  <c r="AB31" i="5" s="1"/>
  <c r="T31" i="5"/>
  <c r="Q31" i="5"/>
  <c r="Y30" i="5"/>
  <c r="AB30" i="5" s="1"/>
  <c r="T30" i="5"/>
  <c r="Q30" i="5"/>
  <c r="Y29" i="5"/>
  <c r="AB29" i="5" s="1"/>
  <c r="T29" i="5"/>
  <c r="Q29" i="5"/>
  <c r="Y28" i="5"/>
  <c r="AB28" i="5" s="1"/>
  <c r="T28" i="5"/>
  <c r="Q28" i="5"/>
  <c r="Y27" i="5"/>
  <c r="AB27" i="5" s="1"/>
  <c r="T27" i="5"/>
  <c r="Q27" i="5"/>
  <c r="Y26" i="5"/>
  <c r="T26" i="5"/>
  <c r="Q26" i="5"/>
  <c r="AD25" i="5"/>
  <c r="AB25" i="5"/>
  <c r="AD24" i="5"/>
  <c r="AB24" i="5"/>
  <c r="AD23" i="5"/>
  <c r="AD50" i="5" s="1"/>
  <c r="AB23" i="5"/>
  <c r="AB50" i="5" s="1"/>
  <c r="AD22" i="5"/>
  <c r="AB22" i="5"/>
  <c r="T22" i="5"/>
  <c r="Q22" i="5"/>
  <c r="AD21" i="5"/>
  <c r="AB21" i="5"/>
  <c r="T21" i="5"/>
  <c r="Q21" i="5"/>
  <c r="AD20" i="5"/>
  <c r="AD49" i="5" s="1"/>
  <c r="AB20" i="5"/>
  <c r="AB49" i="5" s="1"/>
  <c r="AD19" i="5"/>
  <c r="AB19" i="5"/>
  <c r="T19" i="5"/>
  <c r="Q19" i="5"/>
  <c r="Y18" i="5"/>
  <c r="AD18" i="5" s="1"/>
  <c r="T18" i="5"/>
  <c r="Q18" i="5"/>
  <c r="Y17" i="5"/>
  <c r="T17" i="5"/>
  <c r="Q17" i="5"/>
  <c r="AD16" i="5"/>
  <c r="AB16" i="5"/>
  <c r="AD15" i="5"/>
  <c r="AD47" i="5" s="1"/>
  <c r="AB15" i="5"/>
  <c r="AB47" i="5" s="1"/>
  <c r="Y14" i="5"/>
  <c r="T14" i="5"/>
  <c r="Q14" i="5"/>
  <c r="Y13" i="5"/>
  <c r="Y12" i="5"/>
  <c r="AB12" i="5" s="1"/>
  <c r="T12" i="5"/>
  <c r="Q12" i="5"/>
  <c r="N12" i="5"/>
  <c r="Y11" i="5"/>
  <c r="Y45" i="5" s="1"/>
  <c r="T11" i="5"/>
  <c r="T45" i="5" s="1"/>
  <c r="Q11" i="5"/>
  <c r="B3" i="5"/>
  <c r="B1" i="5"/>
  <c r="AD52" i="4"/>
  <c r="AB52" i="4"/>
  <c r="T52" i="4"/>
  <c r="Q52" i="4"/>
  <c r="AD51" i="4"/>
  <c r="AB51" i="4"/>
  <c r="T51" i="4"/>
  <c r="Q51" i="4"/>
  <c r="AD50" i="4"/>
  <c r="T50" i="4"/>
  <c r="Q50" i="4"/>
  <c r="AB49" i="4"/>
  <c r="T49" i="4"/>
  <c r="Q49" i="4"/>
  <c r="AB48" i="4"/>
  <c r="T48" i="4"/>
  <c r="Q48" i="4"/>
  <c r="AB47" i="4"/>
  <c r="T47" i="4"/>
  <c r="Q47" i="4"/>
  <c r="AD46" i="4"/>
  <c r="T46" i="4"/>
  <c r="Q46" i="4"/>
  <c r="AB45" i="4"/>
  <c r="T45" i="4"/>
  <c r="Q45" i="4"/>
  <c r="AB44" i="4"/>
  <c r="T44" i="4"/>
  <c r="Q44" i="4"/>
  <c r="AB43" i="4"/>
  <c r="AB42" i="4"/>
  <c r="T42" i="4"/>
  <c r="Q42" i="4"/>
  <c r="AB41" i="4"/>
  <c r="T41" i="4"/>
  <c r="Q41" i="4"/>
  <c r="AB40" i="4"/>
  <c r="T40" i="4"/>
  <c r="Q40" i="4"/>
  <c r="AD39" i="4"/>
  <c r="T39" i="4"/>
  <c r="Q39" i="4"/>
  <c r="AD38" i="4"/>
  <c r="AB38" i="4"/>
  <c r="AD37" i="4"/>
  <c r="AB37" i="4"/>
  <c r="T37" i="4"/>
  <c r="Q37" i="4"/>
  <c r="AD36" i="4"/>
  <c r="AB36" i="4"/>
  <c r="T36" i="4"/>
  <c r="Q36" i="4"/>
  <c r="AD35" i="4"/>
  <c r="AB35" i="4"/>
  <c r="T35" i="4"/>
  <c r="Q35" i="4"/>
  <c r="AD34" i="4"/>
  <c r="AB34" i="4"/>
  <c r="T34" i="4"/>
  <c r="Q34" i="4"/>
  <c r="AD33" i="4"/>
  <c r="AB33" i="4"/>
  <c r="T33" i="4"/>
  <c r="Q33" i="4"/>
  <c r="AD32" i="4"/>
  <c r="AB32" i="4"/>
  <c r="T32" i="4"/>
  <c r="Q32" i="4"/>
  <c r="AD31" i="4"/>
  <c r="AB31" i="4"/>
  <c r="T31" i="4"/>
  <c r="Q31" i="4"/>
  <c r="AD30" i="4"/>
  <c r="AB30" i="4"/>
  <c r="T30" i="4"/>
  <c r="Q30" i="4"/>
  <c r="AD29" i="4"/>
  <c r="AB29" i="4"/>
  <c r="AD28" i="4"/>
  <c r="AB28" i="4"/>
  <c r="T28" i="4"/>
  <c r="Q28" i="4"/>
  <c r="AD27" i="4"/>
  <c r="T27" i="4"/>
  <c r="Q27" i="4"/>
  <c r="AD26" i="4"/>
  <c r="T26" i="4"/>
  <c r="Q26" i="4"/>
  <c r="AD25" i="4"/>
  <c r="T25" i="4"/>
  <c r="Q25" i="4"/>
  <c r="AD24" i="4"/>
  <c r="T24" i="4"/>
  <c r="Q24" i="4"/>
  <c r="AD23" i="4"/>
  <c r="T23" i="4"/>
  <c r="Q23" i="4"/>
  <c r="AD22" i="4"/>
  <c r="T22" i="4"/>
  <c r="Q22" i="4"/>
  <c r="AD21" i="4"/>
  <c r="T21" i="4"/>
  <c r="Q21" i="4"/>
  <c r="AD20" i="4"/>
  <c r="T20" i="4"/>
  <c r="Q20" i="4"/>
  <c r="AD19" i="4"/>
  <c r="T19" i="4"/>
  <c r="Q19" i="4"/>
  <c r="AD18" i="4"/>
  <c r="T18" i="4"/>
  <c r="Q18" i="4"/>
  <c r="AB17" i="4"/>
  <c r="T17" i="4"/>
  <c r="Q17" i="4"/>
  <c r="T16" i="4"/>
  <c r="Q16" i="4"/>
  <c r="Y57" i="4"/>
  <c r="AD14" i="4"/>
  <c r="AB14" i="4"/>
  <c r="T14" i="4"/>
  <c r="Q14" i="4"/>
  <c r="AD13" i="4"/>
  <c r="AB13" i="4"/>
  <c r="T13" i="4"/>
  <c r="T57" i="4" s="1"/>
  <c r="C24" i="28" s="1"/>
  <c r="Q13" i="4"/>
  <c r="AB12" i="4"/>
  <c r="Y11" i="4"/>
  <c r="AD11" i="4" s="1"/>
  <c r="T11" i="4"/>
  <c r="T56" i="4" s="1"/>
  <c r="C23" i="28" s="1"/>
  <c r="Q11" i="4"/>
  <c r="B3" i="4"/>
  <c r="B1" i="4"/>
  <c r="C20" i="28"/>
  <c r="C275" i="28" s="1"/>
  <c r="C19" i="28"/>
  <c r="C18" i="28"/>
  <c r="C17" i="28"/>
  <c r="Y67" i="3"/>
  <c r="AD67" i="3" s="1"/>
  <c r="Y66" i="3"/>
  <c r="AD66" i="3" s="1"/>
  <c r="Y65" i="3"/>
  <c r="AD65" i="3" s="1"/>
  <c r="Y64" i="3"/>
  <c r="AD64" i="3" s="1"/>
  <c r="Y63" i="3"/>
  <c r="Y62" i="3"/>
  <c r="AD62" i="3" s="1"/>
  <c r="Y61" i="3"/>
  <c r="AD61" i="3" s="1"/>
  <c r="Y60" i="3"/>
  <c r="AD60" i="3" s="1"/>
  <c r="Y58" i="3"/>
  <c r="AD58" i="3" s="1"/>
  <c r="Y57" i="3"/>
  <c r="AD57" i="3" s="1"/>
  <c r="Y56" i="3"/>
  <c r="AD56" i="3" s="1"/>
  <c r="Y55" i="3"/>
  <c r="AD55" i="3" s="1"/>
  <c r="Y54" i="3"/>
  <c r="AD54" i="3" s="1"/>
  <c r="Y53" i="3"/>
  <c r="AD53" i="3" s="1"/>
  <c r="Y52" i="3"/>
  <c r="AD52" i="3" s="1"/>
  <c r="Y51" i="3"/>
  <c r="AD51" i="3" s="1"/>
  <c r="Y50" i="3"/>
  <c r="Y49" i="3"/>
  <c r="AD49" i="3" s="1"/>
  <c r="Y48" i="3"/>
  <c r="AD48" i="3" s="1"/>
  <c r="Y47" i="3"/>
  <c r="AD47" i="3" s="1"/>
  <c r="Y46" i="3"/>
  <c r="Y45" i="3"/>
  <c r="AD45" i="3" s="1"/>
  <c r="Y43" i="3"/>
  <c r="AD43" i="3" s="1"/>
  <c r="Y42" i="3"/>
  <c r="AD42" i="3" s="1"/>
  <c r="Y41" i="3"/>
  <c r="AD41" i="3" s="1"/>
  <c r="Y40" i="3"/>
  <c r="Y38" i="3"/>
  <c r="AD38" i="3" s="1"/>
  <c r="AB37" i="3"/>
  <c r="T37" i="3"/>
  <c r="Q37" i="3"/>
  <c r="Y36" i="3"/>
  <c r="T36" i="3"/>
  <c r="Q36" i="3"/>
  <c r="AE35" i="3"/>
  <c r="T34" i="3"/>
  <c r="Q34" i="3"/>
  <c r="Y33" i="3"/>
  <c r="T33" i="3"/>
  <c r="Q33" i="3"/>
  <c r="Y32" i="3"/>
  <c r="T32" i="3"/>
  <c r="Q32" i="3"/>
  <c r="Y31" i="3"/>
  <c r="T31" i="3"/>
  <c r="Q31" i="3"/>
  <c r="Y30" i="3"/>
  <c r="T30" i="3"/>
  <c r="Q30" i="3"/>
  <c r="Y29" i="3"/>
  <c r="T29" i="3"/>
  <c r="Q29" i="3"/>
  <c r="AE28" i="3"/>
  <c r="AB27" i="3"/>
  <c r="T27" i="3"/>
  <c r="Q27" i="3"/>
  <c r="Y26" i="3"/>
  <c r="T26" i="3"/>
  <c r="Q26" i="3"/>
  <c r="AE25" i="3"/>
  <c r="Y24" i="3"/>
  <c r="AD24" i="3" s="1"/>
  <c r="T24" i="3"/>
  <c r="Q24" i="3"/>
  <c r="Y23" i="3"/>
  <c r="T23" i="3"/>
  <c r="Q23" i="3"/>
  <c r="AE22" i="3"/>
  <c r="Y21" i="3"/>
  <c r="AD21" i="3" s="1"/>
  <c r="T21" i="3"/>
  <c r="Q21" i="3"/>
  <c r="Y20" i="3"/>
  <c r="AD20" i="3" s="1"/>
  <c r="T20" i="3"/>
  <c r="Q20" i="3"/>
  <c r="Y19" i="3"/>
  <c r="AD19" i="3" s="1"/>
  <c r="T19" i="3"/>
  <c r="Q19" i="3"/>
  <c r="Y18" i="3"/>
  <c r="T18" i="3"/>
  <c r="Q18" i="3"/>
  <c r="Y17" i="3"/>
  <c r="T17" i="3"/>
  <c r="Q17" i="3"/>
  <c r="AE16" i="3"/>
  <c r="AB15" i="3"/>
  <c r="T15" i="3"/>
  <c r="Q15" i="3"/>
  <c r="AB14" i="3"/>
  <c r="T14" i="3"/>
  <c r="Q14" i="3"/>
  <c r="Y13" i="3"/>
  <c r="T13" i="3"/>
  <c r="Q13" i="3"/>
  <c r="Y11" i="3"/>
  <c r="Y76" i="3" s="1"/>
  <c r="T11" i="3"/>
  <c r="T76" i="3" s="1"/>
  <c r="Q11" i="3"/>
  <c r="B3" i="3"/>
  <c r="B1" i="3"/>
  <c r="D89" i="26"/>
  <c r="D90" i="26" s="1"/>
  <c r="D85" i="26"/>
  <c r="D86" i="26" s="1"/>
  <c r="X13" i="26" s="1"/>
  <c r="Z13" i="26" s="1"/>
  <c r="D80" i="26"/>
  <c r="D81" i="26" s="1"/>
  <c r="D71" i="26"/>
  <c r="D72" i="26" s="1"/>
  <c r="D67" i="26"/>
  <c r="D68" i="26" s="1"/>
  <c r="D62" i="26"/>
  <c r="D63" i="26" s="1"/>
  <c r="S50" i="26"/>
  <c r="U50" i="26" s="1"/>
  <c r="Z49" i="26"/>
  <c r="S49" i="26"/>
  <c r="M49" i="26"/>
  <c r="Z48" i="26"/>
  <c r="S48" i="26"/>
  <c r="M48" i="26"/>
  <c r="Z47" i="26"/>
  <c r="S47" i="26"/>
  <c r="U47" i="26" s="1"/>
  <c r="M47" i="26"/>
  <c r="Z46" i="26"/>
  <c r="S46" i="26"/>
  <c r="U46" i="26" s="1"/>
  <c r="M46" i="26"/>
  <c r="Z45" i="26"/>
  <c r="S45" i="26"/>
  <c r="U45" i="26" s="1"/>
  <c r="M45" i="26"/>
  <c r="Z44" i="26"/>
  <c r="S44" i="26"/>
  <c r="U44" i="26" s="1"/>
  <c r="M44" i="26"/>
  <c r="Z43" i="26"/>
  <c r="S43" i="26"/>
  <c r="U43" i="26" s="1"/>
  <c r="M43" i="26"/>
  <c r="Z42" i="26"/>
  <c r="S42" i="26"/>
  <c r="M42" i="26"/>
  <c r="Z41" i="26"/>
  <c r="S41" i="26"/>
  <c r="U41" i="26" s="1"/>
  <c r="M41" i="26"/>
  <c r="M40" i="26"/>
  <c r="M38" i="26"/>
  <c r="M37" i="26"/>
  <c r="M36" i="26"/>
  <c r="M35" i="26"/>
  <c r="M34" i="26"/>
  <c r="M33" i="26"/>
  <c r="M32" i="26"/>
  <c r="M31" i="26"/>
  <c r="M30" i="26"/>
  <c r="Z29" i="26"/>
  <c r="AB29" i="26" s="1"/>
  <c r="S29" i="26"/>
  <c r="M29" i="26"/>
  <c r="M28" i="26"/>
  <c r="Z27" i="26"/>
  <c r="AB27" i="26" s="1"/>
  <c r="S27" i="26"/>
  <c r="M27" i="26"/>
  <c r="M26" i="26"/>
  <c r="M25" i="26"/>
  <c r="Z23" i="26"/>
  <c r="AB23" i="26" s="1"/>
  <c r="S23" i="26"/>
  <c r="M23" i="26"/>
  <c r="Z22" i="26"/>
  <c r="AB22" i="26" s="1"/>
  <c r="M22" i="26"/>
  <c r="M21" i="26"/>
  <c r="Z20" i="26"/>
  <c r="AB20" i="26" s="1"/>
  <c r="S20" i="26"/>
  <c r="M20" i="26"/>
  <c r="M19" i="26"/>
  <c r="Z18" i="26"/>
  <c r="AB18" i="26" s="1"/>
  <c r="S18" i="26"/>
  <c r="M18" i="26"/>
  <c r="Z17" i="26"/>
  <c r="AB17" i="26" s="1"/>
  <c r="S17" i="26"/>
  <c r="M17" i="26"/>
  <c r="Z16" i="26"/>
  <c r="AB16" i="26" s="1"/>
  <c r="S16" i="26"/>
  <c r="M16" i="26"/>
  <c r="M15" i="26"/>
  <c r="Z14" i="26"/>
  <c r="AB14" i="26" s="1"/>
  <c r="S14" i="26"/>
  <c r="M14" i="26"/>
  <c r="M13" i="26"/>
  <c r="Z12" i="26"/>
  <c r="AB12" i="26" s="1"/>
  <c r="S12" i="26"/>
  <c r="M12" i="26"/>
  <c r="Z11" i="26"/>
  <c r="AB11" i="26" s="1"/>
  <c r="S11" i="26"/>
  <c r="M11" i="26"/>
  <c r="C38" i="27"/>
  <c r="J35" i="1"/>
  <c r="F35" i="1"/>
  <c r="E35" i="1"/>
  <c r="D35" i="1"/>
  <c r="C35" i="1"/>
  <c r="G31" i="1"/>
  <c r="G30" i="1"/>
  <c r="G29" i="1"/>
  <c r="G28" i="1"/>
  <c r="G27" i="1"/>
  <c r="G26" i="1"/>
  <c r="G25" i="1"/>
  <c r="G24" i="1"/>
  <c r="G23" i="1"/>
  <c r="G22" i="1"/>
  <c r="G21" i="1"/>
  <c r="G20" i="1"/>
  <c r="G19" i="1"/>
  <c r="G18" i="1"/>
  <c r="G17" i="1"/>
  <c r="G16" i="1"/>
  <c r="G15" i="1"/>
  <c r="G14" i="1"/>
  <c r="G13" i="1"/>
  <c r="G12" i="1"/>
  <c r="G11" i="1"/>
  <c r="G10" i="1"/>
  <c r="G9" i="1"/>
  <c r="AD45" i="21" l="1"/>
  <c r="AB25" i="21"/>
  <c r="AE25" i="21" s="1"/>
  <c r="T81" i="14"/>
  <c r="C129" i="28" s="1"/>
  <c r="T59" i="16"/>
  <c r="C143" i="28" s="1"/>
  <c r="T77" i="18"/>
  <c r="C173" i="28" s="1"/>
  <c r="T67" i="21"/>
  <c r="C208" i="28" s="1"/>
  <c r="AD43" i="21"/>
  <c r="AE43" i="21" s="1"/>
  <c r="AE43" i="25"/>
  <c r="AE44" i="25"/>
  <c r="AE45" i="25"/>
  <c r="AE46" i="25"/>
  <c r="AE51" i="4"/>
  <c r="AD39" i="25"/>
  <c r="AE39" i="25" s="1"/>
  <c r="AB13" i="25"/>
  <c r="AE13" i="25" s="1"/>
  <c r="AB21" i="25"/>
  <c r="AE21" i="25" s="1"/>
  <c r="AB22" i="25"/>
  <c r="AE22" i="25" s="1"/>
  <c r="Y65" i="7"/>
  <c r="D50" i="28" s="1"/>
  <c r="AB15" i="25"/>
  <c r="AB51" i="25" s="1"/>
  <c r="AB29" i="25"/>
  <c r="AE29" i="25" s="1"/>
  <c r="AB30" i="25"/>
  <c r="AE30" i="25" s="1"/>
  <c r="AD37" i="25"/>
  <c r="AE37" i="25" s="1"/>
  <c r="Y51" i="25"/>
  <c r="D249" i="28" s="1"/>
  <c r="T83" i="13"/>
  <c r="C122" i="28" s="1"/>
  <c r="T85" i="13"/>
  <c r="C124" i="28" s="1"/>
  <c r="T86" i="17"/>
  <c r="C156" i="28" s="1"/>
  <c r="T78" i="18"/>
  <c r="C174" i="28" s="1"/>
  <c r="AE63" i="18"/>
  <c r="AE64" i="18"/>
  <c r="T99" i="19"/>
  <c r="C188" i="28" s="1"/>
  <c r="T65" i="24"/>
  <c r="C245" i="28" s="1"/>
  <c r="Y52" i="25"/>
  <c r="D250" i="28" s="1"/>
  <c r="Y85" i="9"/>
  <c r="D72" i="28" s="1"/>
  <c r="T89" i="9"/>
  <c r="C76" i="28" s="1"/>
  <c r="AD14" i="25"/>
  <c r="AD51" i="25" s="1"/>
  <c r="AB17" i="25"/>
  <c r="AE17" i="25" s="1"/>
  <c r="AB18" i="25"/>
  <c r="AE18" i="25" s="1"/>
  <c r="AB26" i="25"/>
  <c r="AE26" i="25" s="1"/>
  <c r="AB27" i="25"/>
  <c r="AE27" i="25" s="1"/>
  <c r="AE28" i="4"/>
  <c r="T100" i="19"/>
  <c r="C189" i="28" s="1"/>
  <c r="AD16" i="21"/>
  <c r="AD67" i="21" s="1"/>
  <c r="I208" i="28" s="1"/>
  <c r="W208" i="28" s="1"/>
  <c r="AD29" i="21"/>
  <c r="AD30" i="21"/>
  <c r="AE30" i="21" s="1"/>
  <c r="AD38" i="21"/>
  <c r="AE38" i="21" s="1"/>
  <c r="AE45" i="21"/>
  <c r="AD47" i="21"/>
  <c r="AE47" i="21" s="1"/>
  <c r="AB24" i="25"/>
  <c r="AE24" i="25" s="1"/>
  <c r="AB33" i="25"/>
  <c r="AE33" i="25" s="1"/>
  <c r="AE34" i="25"/>
  <c r="AD41" i="25"/>
  <c r="AE41" i="25" s="1"/>
  <c r="D41" i="28"/>
  <c r="D252" i="28"/>
  <c r="D24" i="28"/>
  <c r="D207" i="28"/>
  <c r="AD71" i="15"/>
  <c r="T77" i="22"/>
  <c r="C221" i="28" s="1"/>
  <c r="T82" i="23"/>
  <c r="C229" i="28" s="1"/>
  <c r="T86" i="23"/>
  <c r="C233" i="28" s="1"/>
  <c r="T76" i="10"/>
  <c r="C84" i="28" s="1"/>
  <c r="T68" i="8"/>
  <c r="C67" i="28" s="1"/>
  <c r="AB16" i="9"/>
  <c r="Y86" i="9"/>
  <c r="D73" i="28" s="1"/>
  <c r="T80" i="14"/>
  <c r="C128" i="28" s="1"/>
  <c r="AD36" i="16"/>
  <c r="Y61" i="16"/>
  <c r="D145" i="28" s="1"/>
  <c r="AD36" i="17"/>
  <c r="Y85" i="17"/>
  <c r="D155" i="28" s="1"/>
  <c r="AB38" i="22"/>
  <c r="T67" i="7"/>
  <c r="C52" i="28" s="1"/>
  <c r="T69" i="7"/>
  <c r="C54" i="28" s="1"/>
  <c r="Y66" i="7"/>
  <c r="D51" i="28" s="1"/>
  <c r="T65" i="8"/>
  <c r="C64" i="28" s="1"/>
  <c r="T67" i="8"/>
  <c r="C66" i="28" s="1"/>
  <c r="AB43" i="8"/>
  <c r="Y69" i="8"/>
  <c r="D68" i="28" s="1"/>
  <c r="AD21" i="9"/>
  <c r="Y87" i="9"/>
  <c r="D74" i="28" s="1"/>
  <c r="Y88" i="9"/>
  <c r="D75" i="28" s="1"/>
  <c r="AB35" i="9"/>
  <c r="Y92" i="9"/>
  <c r="D79" i="28" s="1"/>
  <c r="AD20" i="13"/>
  <c r="Y80" i="13"/>
  <c r="AD26" i="13"/>
  <c r="Y81" i="13"/>
  <c r="D120" i="28" s="1"/>
  <c r="T82" i="13"/>
  <c r="C121" i="28" s="1"/>
  <c r="AB39" i="13"/>
  <c r="AB84" i="13" s="1"/>
  <c r="Y84" i="13"/>
  <c r="D123" i="28" s="1"/>
  <c r="AB11" i="14"/>
  <c r="Y79" i="14"/>
  <c r="D127" i="28" s="1"/>
  <c r="AD18" i="14"/>
  <c r="Y82" i="14"/>
  <c r="Y84" i="14"/>
  <c r="D132" i="28" s="1"/>
  <c r="Y87" i="14"/>
  <c r="D135" i="28" s="1"/>
  <c r="T57" i="16"/>
  <c r="C141" i="28" s="1"/>
  <c r="T58" i="16"/>
  <c r="C142" i="28" s="1"/>
  <c r="AD28" i="16"/>
  <c r="T81" i="17"/>
  <c r="C151" i="28" s="1"/>
  <c r="AB26" i="17"/>
  <c r="Y82" i="17"/>
  <c r="D152" i="28" s="1"/>
  <c r="AB28" i="17"/>
  <c r="Y83" i="17"/>
  <c r="D153" i="28" s="1"/>
  <c r="AB30" i="17"/>
  <c r="AD34" i="15"/>
  <c r="AD74" i="15" s="1"/>
  <c r="Y74" i="15"/>
  <c r="D166" i="28" s="1"/>
  <c r="T95" i="19"/>
  <c r="C184" i="28" s="1"/>
  <c r="AD50" i="19"/>
  <c r="Y100" i="19"/>
  <c r="D189" i="28" s="1"/>
  <c r="AB55" i="19"/>
  <c r="Y101" i="19"/>
  <c r="D190" i="28" s="1"/>
  <c r="AB14" i="21"/>
  <c r="AB66" i="21" s="1"/>
  <c r="AB17" i="21"/>
  <c r="AE17" i="21" s="1"/>
  <c r="AB21" i="21"/>
  <c r="AE21" i="21" s="1"/>
  <c r="AD26" i="21"/>
  <c r="AE26" i="21" s="1"/>
  <c r="AB39" i="21"/>
  <c r="AE39" i="21" s="1"/>
  <c r="AB40" i="21"/>
  <c r="AE40" i="21" s="1"/>
  <c r="AB41" i="21"/>
  <c r="AE41" i="21" s="1"/>
  <c r="AB48" i="21"/>
  <c r="AE48" i="21" s="1"/>
  <c r="AB49" i="21"/>
  <c r="AE49" i="21" s="1"/>
  <c r="AD56" i="21"/>
  <c r="AE56" i="21" s="1"/>
  <c r="T72" i="21"/>
  <c r="C213" i="28" s="1"/>
  <c r="AD61" i="21"/>
  <c r="AE61" i="21" s="1"/>
  <c r="T74" i="22"/>
  <c r="C218" i="28" s="1"/>
  <c r="T75" i="22"/>
  <c r="C219" i="28" s="1"/>
  <c r="AD28" i="22"/>
  <c r="Y76" i="22"/>
  <c r="D220" i="28" s="1"/>
  <c r="T79" i="22"/>
  <c r="C223" i="28" s="1"/>
  <c r="T81" i="23"/>
  <c r="C228" i="28" s="1"/>
  <c r="Y83" i="23"/>
  <c r="D230" i="28" s="1"/>
  <c r="Y84" i="23"/>
  <c r="D231" i="28" s="1"/>
  <c r="T87" i="23"/>
  <c r="C234" i="28" s="1"/>
  <c r="T57" i="24"/>
  <c r="C237" i="28" s="1"/>
  <c r="AB25" i="24"/>
  <c r="AE25" i="24" s="1"/>
  <c r="T62" i="24"/>
  <c r="C242" i="28" s="1"/>
  <c r="T63" i="24"/>
  <c r="C243" i="28" s="1"/>
  <c r="Y65" i="24"/>
  <c r="D245" i="28" s="1"/>
  <c r="AB40" i="24"/>
  <c r="AE40" i="24" s="1"/>
  <c r="AD45" i="7"/>
  <c r="AD71" i="7" s="1"/>
  <c r="Y71" i="7"/>
  <c r="D56" i="28" s="1"/>
  <c r="AD58" i="7"/>
  <c r="AD72" i="7" s="1"/>
  <c r="Y72" i="7"/>
  <c r="D57" i="28" s="1"/>
  <c r="AD13" i="13"/>
  <c r="Y78" i="13"/>
  <c r="AD15" i="13"/>
  <c r="Y79" i="13"/>
  <c r="D118" i="28" s="1"/>
  <c r="AB31" i="14"/>
  <c r="AD36" i="14"/>
  <c r="AD86" i="14" s="1"/>
  <c r="Y86" i="14"/>
  <c r="AB13" i="17"/>
  <c r="Y79" i="17"/>
  <c r="D149" i="28" s="1"/>
  <c r="AB15" i="17"/>
  <c r="Y80" i="17"/>
  <c r="D150" i="28" s="1"/>
  <c r="AD16" i="24"/>
  <c r="Y59" i="24"/>
  <c r="D239" i="28" s="1"/>
  <c r="X36" i="26"/>
  <c r="Z36" i="26" s="1"/>
  <c r="X32" i="26"/>
  <c r="Z32" i="26" s="1"/>
  <c r="X26" i="26"/>
  <c r="Z26" i="26" s="1"/>
  <c r="X15" i="26"/>
  <c r="Z15" i="26" s="1"/>
  <c r="X34" i="26"/>
  <c r="Z34" i="26" s="1"/>
  <c r="X21" i="26"/>
  <c r="Z21" i="26" s="1"/>
  <c r="X33" i="26"/>
  <c r="Z33" i="26" s="1"/>
  <c r="X19" i="26"/>
  <c r="Z19" i="26" s="1"/>
  <c r="X40" i="26"/>
  <c r="Z40" i="26" s="1"/>
  <c r="X35" i="26"/>
  <c r="Z35" i="26" s="1"/>
  <c r="X31" i="26"/>
  <c r="Z31" i="26" s="1"/>
  <c r="X25" i="26"/>
  <c r="Z25" i="26" s="1"/>
  <c r="X38" i="26"/>
  <c r="Z38" i="26" s="1"/>
  <c r="X30" i="26"/>
  <c r="Z30" i="26" s="1"/>
  <c r="X37" i="26"/>
  <c r="Z37" i="26" s="1"/>
  <c r="X28" i="26"/>
  <c r="Z28" i="26" s="1"/>
  <c r="T65" i="7"/>
  <c r="C50" i="28" s="1"/>
  <c r="Y67" i="7"/>
  <c r="D52" i="28" s="1"/>
  <c r="AE26" i="7"/>
  <c r="T71" i="7"/>
  <c r="C56" i="28" s="1"/>
  <c r="AB13" i="8"/>
  <c r="Y62" i="8"/>
  <c r="D61" i="28" s="1"/>
  <c r="T64" i="8"/>
  <c r="C63" i="28" s="1"/>
  <c r="T66" i="8"/>
  <c r="C65" i="28" s="1"/>
  <c r="AB40" i="8"/>
  <c r="Y68" i="8"/>
  <c r="D67" i="28" s="1"/>
  <c r="T85" i="9"/>
  <c r="C72" i="28" s="1"/>
  <c r="T86" i="9"/>
  <c r="C73" i="28" s="1"/>
  <c r="Y89" i="9"/>
  <c r="D76" i="28" s="1"/>
  <c r="T91" i="9"/>
  <c r="C78" i="28" s="1"/>
  <c r="T81" i="10"/>
  <c r="C89" i="28" s="1"/>
  <c r="T79" i="13"/>
  <c r="C118" i="28" s="1"/>
  <c r="Y85" i="13"/>
  <c r="D124" i="28" s="1"/>
  <c r="Y80" i="14"/>
  <c r="D128" i="28" s="1"/>
  <c r="Y81" i="14"/>
  <c r="D129" i="28" s="1"/>
  <c r="T85" i="14"/>
  <c r="C133" i="28" s="1"/>
  <c r="AB13" i="16"/>
  <c r="Y55" i="16"/>
  <c r="D139" i="28" s="1"/>
  <c r="Y57" i="16"/>
  <c r="D141" i="28" s="1"/>
  <c r="AD25" i="16"/>
  <c r="Y59" i="16"/>
  <c r="D143" i="28" s="1"/>
  <c r="T80" i="17"/>
  <c r="C150" i="28" s="1"/>
  <c r="T85" i="17"/>
  <c r="C155" i="28" s="1"/>
  <c r="AB41" i="17"/>
  <c r="Y86" i="17"/>
  <c r="D156" i="28" s="1"/>
  <c r="Y95" i="19"/>
  <c r="D184" i="28" s="1"/>
  <c r="T97" i="19"/>
  <c r="C186" i="28" s="1"/>
  <c r="T98" i="19"/>
  <c r="C187" i="28" s="1"/>
  <c r="AB44" i="19"/>
  <c r="AB11" i="21"/>
  <c r="AE11" i="21" s="1"/>
  <c r="AD14" i="21"/>
  <c r="AD66" i="21" s="1"/>
  <c r="AD22" i="21"/>
  <c r="AE22" i="21" s="1"/>
  <c r="AB33" i="21"/>
  <c r="AE33" i="21" s="1"/>
  <c r="T71" i="21"/>
  <c r="C212" i="28" s="1"/>
  <c r="AD54" i="21"/>
  <c r="AE54" i="21" s="1"/>
  <c r="AD59" i="21"/>
  <c r="AE59" i="21" s="1"/>
  <c r="AD33" i="22"/>
  <c r="Y77" i="22"/>
  <c r="D221" i="28" s="1"/>
  <c r="T78" i="22"/>
  <c r="C222" i="28" s="1"/>
  <c r="AB19" i="23"/>
  <c r="Y82" i="23"/>
  <c r="D229" i="28" s="1"/>
  <c r="T85" i="23"/>
  <c r="C232" i="28" s="1"/>
  <c r="AD46" i="23"/>
  <c r="Y86" i="23"/>
  <c r="D233" i="28" s="1"/>
  <c r="T58" i="24"/>
  <c r="C238" i="28" s="1"/>
  <c r="T60" i="24"/>
  <c r="C240" i="28" s="1"/>
  <c r="AB23" i="24"/>
  <c r="AE23" i="24" s="1"/>
  <c r="AD30" i="24"/>
  <c r="AD62" i="24" s="1"/>
  <c r="Y62" i="24"/>
  <c r="D242" i="28" s="1"/>
  <c r="Y63" i="24"/>
  <c r="D243" i="28" s="1"/>
  <c r="AB48" i="24"/>
  <c r="AE48" i="24" s="1"/>
  <c r="AB12" i="25"/>
  <c r="AE12" i="25" s="1"/>
  <c r="AB16" i="25"/>
  <c r="T53" i="25"/>
  <c r="C251" i="28" s="1"/>
  <c r="AB19" i="25"/>
  <c r="AE19" i="25" s="1"/>
  <c r="AB20" i="25"/>
  <c r="AE20" i="25" s="1"/>
  <c r="AB23" i="25"/>
  <c r="AE23" i="25" s="1"/>
  <c r="AB25" i="25"/>
  <c r="AB54" i="25" s="1"/>
  <c r="T55" i="25"/>
  <c r="C253" i="28" s="1"/>
  <c r="AB28" i="25"/>
  <c r="AE28" i="25" s="1"/>
  <c r="AB31" i="25"/>
  <c r="AE31" i="25" s="1"/>
  <c r="AB32" i="25"/>
  <c r="AE32" i="25" s="1"/>
  <c r="T62" i="8"/>
  <c r="C61" i="28" s="1"/>
  <c r="AB29" i="8"/>
  <c r="Y66" i="8"/>
  <c r="D65" i="28" s="1"/>
  <c r="AB42" i="9"/>
  <c r="AB91" i="9" s="1"/>
  <c r="Y91" i="9"/>
  <c r="D78" i="28" s="1"/>
  <c r="AD21" i="19"/>
  <c r="Y96" i="19"/>
  <c r="D185" i="28" s="1"/>
  <c r="AB39" i="23"/>
  <c r="AD11" i="7"/>
  <c r="Y64" i="7"/>
  <c r="D49" i="28" s="1"/>
  <c r="T68" i="7"/>
  <c r="C53" i="28" s="1"/>
  <c r="AD33" i="7"/>
  <c r="Y69" i="7"/>
  <c r="D54" i="28" s="1"/>
  <c r="T70" i="7"/>
  <c r="C55" i="28" s="1"/>
  <c r="Y68" i="7"/>
  <c r="D53" i="28" s="1"/>
  <c r="Y64" i="8"/>
  <c r="D63" i="28" s="1"/>
  <c r="AB24" i="8"/>
  <c r="Y65" i="8"/>
  <c r="D64" i="28" s="1"/>
  <c r="AD32" i="8"/>
  <c r="T69" i="8"/>
  <c r="C68" i="28" s="1"/>
  <c r="AD11" i="9"/>
  <c r="AD84" i="9" s="1"/>
  <c r="Y84" i="9"/>
  <c r="D71" i="28" s="1"/>
  <c r="T87" i="9"/>
  <c r="C74" i="28" s="1"/>
  <c r="T88" i="9"/>
  <c r="C75" i="28" s="1"/>
  <c r="T90" i="9"/>
  <c r="C77" i="28" s="1"/>
  <c r="T92" i="9"/>
  <c r="C79" i="28" s="1"/>
  <c r="T77" i="10"/>
  <c r="C85" i="28" s="1"/>
  <c r="T80" i="10"/>
  <c r="C88" i="28" s="1"/>
  <c r="T97" i="12"/>
  <c r="C107" i="28" s="1"/>
  <c r="T80" i="13"/>
  <c r="C119" i="28" s="1"/>
  <c r="T81" i="13"/>
  <c r="C120" i="28" s="1"/>
  <c r="AD30" i="13"/>
  <c r="Y82" i="13"/>
  <c r="D121" i="28" s="1"/>
  <c r="T82" i="14"/>
  <c r="C130" i="28" s="1"/>
  <c r="Y83" i="14"/>
  <c r="D131" i="28" s="1"/>
  <c r="T84" i="14"/>
  <c r="C132" i="28" s="1"/>
  <c r="T87" i="14"/>
  <c r="C135" i="28" s="1"/>
  <c r="AD22" i="16"/>
  <c r="Y58" i="16"/>
  <c r="D142" i="28" s="1"/>
  <c r="T60" i="16"/>
  <c r="C144" i="28" s="1"/>
  <c r="AD11" i="17"/>
  <c r="Y78" i="17"/>
  <c r="D148" i="28" s="1"/>
  <c r="Y81" i="17"/>
  <c r="D151" i="28" s="1"/>
  <c r="T82" i="17"/>
  <c r="C152" i="28" s="1"/>
  <c r="T84" i="17"/>
  <c r="C154" i="28" s="1"/>
  <c r="AE48" i="17"/>
  <c r="AE49" i="17"/>
  <c r="AE50" i="17"/>
  <c r="T96" i="19"/>
  <c r="C185" i="28" s="1"/>
  <c r="Y97" i="19"/>
  <c r="D186" i="28" s="1"/>
  <c r="Y98" i="19"/>
  <c r="T101" i="19"/>
  <c r="C190" i="28" s="1"/>
  <c r="AD34" i="21"/>
  <c r="AE34" i="21" s="1"/>
  <c r="AD52" i="21"/>
  <c r="AE52" i="21" s="1"/>
  <c r="AD57" i="21"/>
  <c r="AE57" i="21" s="1"/>
  <c r="AB13" i="22"/>
  <c r="Y73" i="22"/>
  <c r="D217" i="28" s="1"/>
  <c r="AD15" i="22"/>
  <c r="Y74" i="22"/>
  <c r="D218" i="28" s="1"/>
  <c r="AD19" i="22"/>
  <c r="Y75" i="22"/>
  <c r="D219" i="28" s="1"/>
  <c r="T76" i="22"/>
  <c r="C220" i="28" s="1"/>
  <c r="AD44" i="22"/>
  <c r="Y79" i="22"/>
  <c r="D223" i="28" s="1"/>
  <c r="AD13" i="23"/>
  <c r="Y80" i="23"/>
  <c r="D227" i="28" s="1"/>
  <c r="AB15" i="23"/>
  <c r="Y81" i="23"/>
  <c r="D228" i="28" s="1"/>
  <c r="T83" i="23"/>
  <c r="C230" i="28" s="1"/>
  <c r="T84" i="23"/>
  <c r="C231" i="28" s="1"/>
  <c r="AB52" i="23"/>
  <c r="Y87" i="23"/>
  <c r="D234" i="28" s="1"/>
  <c r="T59" i="24"/>
  <c r="C239" i="28" s="1"/>
  <c r="AD18" i="24"/>
  <c r="AE18" i="24" s="1"/>
  <c r="AB19" i="24"/>
  <c r="AE19" i="24" s="1"/>
  <c r="AD21" i="24"/>
  <c r="Y60" i="24"/>
  <c r="D240" i="28" s="1"/>
  <c r="AE42" i="25"/>
  <c r="AD18" i="20"/>
  <c r="Y73" i="20"/>
  <c r="D197" i="28" s="1"/>
  <c r="AD13" i="20"/>
  <c r="Y71" i="20"/>
  <c r="D195" i="28" s="1"/>
  <c r="AB15" i="20"/>
  <c r="Y72" i="20"/>
  <c r="D196" i="28" s="1"/>
  <c r="T75" i="20"/>
  <c r="C199" i="28" s="1"/>
  <c r="T77" i="20"/>
  <c r="C201" i="28" s="1"/>
  <c r="T73" i="20"/>
  <c r="C197" i="28" s="1"/>
  <c r="T76" i="20"/>
  <c r="C200" i="28" s="1"/>
  <c r="AB33" i="20"/>
  <c r="T72" i="20"/>
  <c r="C196" i="28" s="1"/>
  <c r="AD26" i="20"/>
  <c r="Y74" i="20"/>
  <c r="D198" i="28" s="1"/>
  <c r="AB28" i="20"/>
  <c r="Y75" i="20"/>
  <c r="D199" i="28" s="1"/>
  <c r="AD39" i="20"/>
  <c r="Y77" i="20"/>
  <c r="D201" i="28" s="1"/>
  <c r="Y75" i="10"/>
  <c r="D83" i="28" s="1"/>
  <c r="AD20" i="10"/>
  <c r="Y77" i="10"/>
  <c r="D85" i="28" s="1"/>
  <c r="AB45" i="10"/>
  <c r="Y81" i="10"/>
  <c r="D89" i="28" s="1"/>
  <c r="AD28" i="10"/>
  <c r="Y78" i="10"/>
  <c r="D86" i="28" s="1"/>
  <c r="AD35" i="10"/>
  <c r="Y79" i="10"/>
  <c r="D87" i="28" s="1"/>
  <c r="T78" i="10"/>
  <c r="C86" i="28" s="1"/>
  <c r="T79" i="10"/>
  <c r="C87" i="28" s="1"/>
  <c r="T74" i="10"/>
  <c r="C82" i="28" s="1"/>
  <c r="T46" i="5"/>
  <c r="C32" i="28" s="1"/>
  <c r="F33" i="28"/>
  <c r="AD17" i="5"/>
  <c r="Y48" i="5"/>
  <c r="D34" i="28" s="1"/>
  <c r="I33" i="28"/>
  <c r="W33" i="28" s="1"/>
  <c r="T51" i="5"/>
  <c r="C37" i="28" s="1"/>
  <c r="AD34" i="5"/>
  <c r="Y52" i="5"/>
  <c r="D38" i="28" s="1"/>
  <c r="AB13" i="5"/>
  <c r="Y46" i="5"/>
  <c r="D32" i="28" s="1"/>
  <c r="T48" i="5"/>
  <c r="C34" i="28" s="1"/>
  <c r="T49" i="5"/>
  <c r="C35" i="28" s="1"/>
  <c r="T98" i="12"/>
  <c r="C108" i="28" s="1"/>
  <c r="AD27" i="12"/>
  <c r="AD98" i="12" s="1"/>
  <c r="Y98" i="12"/>
  <c r="D108" i="28" s="1"/>
  <c r="AD43" i="12"/>
  <c r="AD101" i="12" s="1"/>
  <c r="Y101" i="12"/>
  <c r="D111" i="28" s="1"/>
  <c r="Y99" i="12"/>
  <c r="D109" i="28" s="1"/>
  <c r="AD37" i="12"/>
  <c r="Y102" i="12"/>
  <c r="D112" i="28" s="1"/>
  <c r="AD65" i="12"/>
  <c r="Y103" i="12"/>
  <c r="D113" i="28" s="1"/>
  <c r="AB13" i="12"/>
  <c r="Y95" i="12"/>
  <c r="D105" i="28" s="1"/>
  <c r="Y97" i="12"/>
  <c r="D107" i="28" s="1"/>
  <c r="T99" i="12"/>
  <c r="C109" i="28" s="1"/>
  <c r="T100" i="12"/>
  <c r="C110" i="28" s="1"/>
  <c r="T102" i="12"/>
  <c r="C112" i="28" s="1"/>
  <c r="T90" i="11"/>
  <c r="C95" i="28" s="1"/>
  <c r="AD18" i="11"/>
  <c r="Y90" i="11"/>
  <c r="D95" i="28" s="1"/>
  <c r="T91" i="11"/>
  <c r="C96" i="28" s="1"/>
  <c r="AB30" i="11"/>
  <c r="Y92" i="11"/>
  <c r="D97" i="28" s="1"/>
  <c r="AD36" i="11"/>
  <c r="T94" i="11"/>
  <c r="C99" i="28" s="1"/>
  <c r="T95" i="11"/>
  <c r="C100" i="28" s="1"/>
  <c r="T87" i="11"/>
  <c r="C92" i="28" s="1"/>
  <c r="T88" i="11"/>
  <c r="C93" i="28" s="1"/>
  <c r="AB11" i="11"/>
  <c r="AB87" i="11" s="1"/>
  <c r="Y87" i="11"/>
  <c r="D92" i="28" s="1"/>
  <c r="Y88" i="11"/>
  <c r="D93" i="28" s="1"/>
  <c r="AB26" i="11"/>
  <c r="Y91" i="11"/>
  <c r="D96" i="28" s="1"/>
  <c r="T92" i="11"/>
  <c r="C97" i="28" s="1"/>
  <c r="T93" i="11"/>
  <c r="C98" i="28" s="1"/>
  <c r="AB43" i="11"/>
  <c r="Y94" i="11"/>
  <c r="D99" i="28" s="1"/>
  <c r="AB45" i="11"/>
  <c r="Y95" i="11"/>
  <c r="D100" i="28" s="1"/>
  <c r="AB12" i="19"/>
  <c r="AD12" i="19"/>
  <c r="AD41" i="17"/>
  <c r="AE47" i="13"/>
  <c r="AB12" i="12"/>
  <c r="AD12" i="12"/>
  <c r="AE54" i="9"/>
  <c r="AE55" i="9"/>
  <c r="AE57" i="9"/>
  <c r="AD23" i="7"/>
  <c r="AE23" i="7" s="1"/>
  <c r="AE65" i="18"/>
  <c r="Y79" i="18"/>
  <c r="D175" i="28" s="1"/>
  <c r="AD56" i="18"/>
  <c r="AE56" i="18" s="1"/>
  <c r="T80" i="18"/>
  <c r="C176" i="28" s="1"/>
  <c r="T81" i="18"/>
  <c r="C177" i="28" s="1"/>
  <c r="AD39" i="18"/>
  <c r="Y82" i="18"/>
  <c r="D178" i="28" s="1"/>
  <c r="T83" i="18"/>
  <c r="C179" i="28" s="1"/>
  <c r="AD20" i="18"/>
  <c r="Y78" i="18"/>
  <c r="D174" i="28" s="1"/>
  <c r="T79" i="18"/>
  <c r="C175" i="28" s="1"/>
  <c r="T82" i="18"/>
  <c r="C178" i="28" s="1"/>
  <c r="T76" i="18"/>
  <c r="C172" i="28" s="1"/>
  <c r="Y80" i="18"/>
  <c r="D176" i="28" s="1"/>
  <c r="AD33" i="18"/>
  <c r="Y81" i="18"/>
  <c r="D177" i="28" s="1"/>
  <c r="AB48" i="18"/>
  <c r="Y83" i="18"/>
  <c r="D179" i="28" s="1"/>
  <c r="M57" i="26"/>
  <c r="C259" i="28" s="1"/>
  <c r="C282" i="28" s="1"/>
  <c r="AD34" i="24"/>
  <c r="AE34" i="24" s="1"/>
  <c r="AB35" i="24"/>
  <c r="AE35" i="24" s="1"/>
  <c r="AE36" i="24"/>
  <c r="AB42" i="24"/>
  <c r="AE42" i="24" s="1"/>
  <c r="AB12" i="24"/>
  <c r="AE12" i="24" s="1"/>
  <c r="AB16" i="24"/>
  <c r="AB21" i="24"/>
  <c r="AB30" i="24"/>
  <c r="AB46" i="24"/>
  <c r="AE46" i="24" s="1"/>
  <c r="AB31" i="24"/>
  <c r="AE31" i="24" s="1"/>
  <c r="AB44" i="24"/>
  <c r="AE44" i="24" s="1"/>
  <c r="X45" i="23"/>
  <c r="X43" i="22"/>
  <c r="Y43" i="22" s="1"/>
  <c r="Y70" i="22" s="1"/>
  <c r="I28" i="1" s="1"/>
  <c r="X49" i="19"/>
  <c r="Y49" i="19" s="1"/>
  <c r="Y99" i="19" s="1"/>
  <c r="AD15" i="17"/>
  <c r="X35" i="17"/>
  <c r="Y35" i="17" s="1"/>
  <c r="Y84" i="17" s="1"/>
  <c r="AD42" i="14"/>
  <c r="AE42" i="14" s="1"/>
  <c r="X42" i="12"/>
  <c r="Y42" i="12" s="1"/>
  <c r="Y100" i="12" s="1"/>
  <c r="AB11" i="7"/>
  <c r="X38" i="20"/>
  <c r="Y38" i="20" s="1"/>
  <c r="Y76" i="20" s="1"/>
  <c r="AD15" i="23"/>
  <c r="AB17" i="23"/>
  <c r="AE17" i="23" s="1"/>
  <c r="AD47" i="23"/>
  <c r="AE47" i="23" s="1"/>
  <c r="AB48" i="23"/>
  <c r="AE48" i="23" s="1"/>
  <c r="X39" i="8"/>
  <c r="Y39" i="8" s="1"/>
  <c r="Y67" i="8" s="1"/>
  <c r="AD38" i="7"/>
  <c r="X44" i="7"/>
  <c r="Y44" i="7" s="1"/>
  <c r="Y62" i="7" s="1"/>
  <c r="I13" i="1" s="1"/>
  <c r="AD20" i="7"/>
  <c r="AE20" i="7" s="1"/>
  <c r="AB56" i="12"/>
  <c r="AE56" i="12" s="1"/>
  <c r="AE58" i="12"/>
  <c r="AB80" i="12"/>
  <c r="AE80" i="12" s="1"/>
  <c r="AE45" i="12"/>
  <c r="AE47" i="12"/>
  <c r="X35" i="14"/>
  <c r="Y35" i="14" s="1"/>
  <c r="AD63" i="14"/>
  <c r="AE63" i="14" s="1"/>
  <c r="AD52" i="14"/>
  <c r="AE52" i="14" s="1"/>
  <c r="AE48" i="14"/>
  <c r="AE50" i="14"/>
  <c r="AD79" i="11"/>
  <c r="AE79" i="11" s="1"/>
  <c r="AD22" i="13"/>
  <c r="AE22" i="13" s="1"/>
  <c r="AE50" i="24"/>
  <c r="AE51" i="24"/>
  <c r="AB11" i="24"/>
  <c r="AB14" i="24"/>
  <c r="AB17" i="24"/>
  <c r="AE17" i="24" s="1"/>
  <c r="AB33" i="24"/>
  <c r="AE53" i="24"/>
  <c r="X44" i="10"/>
  <c r="Y44" i="10" s="1"/>
  <c r="Y72" i="10" s="1"/>
  <c r="I16" i="1" s="1"/>
  <c r="AD17" i="14"/>
  <c r="AD37" i="13"/>
  <c r="AE37" i="13" s="1"/>
  <c r="X38" i="13"/>
  <c r="Y38" i="13" s="1"/>
  <c r="AE30" i="12"/>
  <c r="AE29" i="12"/>
  <c r="AD61" i="9"/>
  <c r="AE61" i="9" s="1"/>
  <c r="AD78" i="9"/>
  <c r="AE78" i="9" s="1"/>
  <c r="AB38" i="9"/>
  <c r="AE38" i="9" s="1"/>
  <c r="AB39" i="9"/>
  <c r="AE39" i="9" s="1"/>
  <c r="AD26" i="5"/>
  <c r="X32" i="5"/>
  <c r="Y32" i="5" s="1"/>
  <c r="Y51" i="5" s="1"/>
  <c r="D159" i="28"/>
  <c r="D160" i="28"/>
  <c r="AB29" i="11"/>
  <c r="AD29" i="11"/>
  <c r="AB28" i="11"/>
  <c r="AD28" i="11"/>
  <c r="X42" i="11"/>
  <c r="Y42" i="11" s="1"/>
  <c r="AD20" i="9"/>
  <c r="AE20" i="9" s="1"/>
  <c r="AB22" i="9"/>
  <c r="AE22" i="9" s="1"/>
  <c r="X41" i="9"/>
  <c r="Y41" i="9" s="1"/>
  <c r="AD45" i="9"/>
  <c r="AE45" i="9" s="1"/>
  <c r="AD59" i="9"/>
  <c r="AE59" i="9" s="1"/>
  <c r="X34" i="3"/>
  <c r="Y34" i="3" s="1"/>
  <c r="AD34" i="3" s="1"/>
  <c r="T81" i="3"/>
  <c r="C15" i="28" s="1"/>
  <c r="AD29" i="3"/>
  <c r="AB33" i="3"/>
  <c r="AD33" i="3"/>
  <c r="AD17" i="3"/>
  <c r="Y79" i="3"/>
  <c r="AD23" i="3"/>
  <c r="Y80" i="3"/>
  <c r="AB31" i="3"/>
  <c r="AD31" i="3"/>
  <c r="AD36" i="3"/>
  <c r="AD78" i="3" s="1"/>
  <c r="Y78" i="3"/>
  <c r="T77" i="3"/>
  <c r="C11" i="28" s="1"/>
  <c r="T82" i="3"/>
  <c r="C16" i="28" s="1"/>
  <c r="AB30" i="3"/>
  <c r="AD30" i="3"/>
  <c r="AD40" i="3"/>
  <c r="AD84" i="3" s="1"/>
  <c r="Y84" i="3"/>
  <c r="AD13" i="3"/>
  <c r="AD77" i="3" s="1"/>
  <c r="Y77" i="3"/>
  <c r="AD46" i="3"/>
  <c r="AD85" i="3" s="1"/>
  <c r="Y85" i="3"/>
  <c r="AD50" i="3"/>
  <c r="AD86" i="3" s="1"/>
  <c r="Y86" i="3"/>
  <c r="T79" i="3"/>
  <c r="C13" i="28" s="1"/>
  <c r="AB18" i="3"/>
  <c r="AD18" i="3"/>
  <c r="T80" i="3"/>
  <c r="C14" i="28" s="1"/>
  <c r="AD26" i="3"/>
  <c r="AD81" i="3" s="1"/>
  <c r="Y81" i="3"/>
  <c r="AB32" i="3"/>
  <c r="AD32" i="3"/>
  <c r="T78" i="3"/>
  <c r="C12" i="28" s="1"/>
  <c r="AD63" i="3"/>
  <c r="AD83" i="3" s="1"/>
  <c r="Y83" i="3"/>
  <c r="AD18" i="6"/>
  <c r="AE18" i="6" s="1"/>
  <c r="AD16" i="6"/>
  <c r="AE16" i="6" s="1"/>
  <c r="AD45" i="6"/>
  <c r="AE45" i="6" s="1"/>
  <c r="AE50" i="6"/>
  <c r="AE54" i="6"/>
  <c r="AD47" i="6"/>
  <c r="AE47" i="6" s="1"/>
  <c r="AD48" i="6"/>
  <c r="AE48" i="6" s="1"/>
  <c r="AD49" i="6"/>
  <c r="AE49" i="6" s="1"/>
  <c r="T60" i="6"/>
  <c r="C43" i="28" s="1"/>
  <c r="AB19" i="6"/>
  <c r="AE19" i="6" s="1"/>
  <c r="AB20" i="6"/>
  <c r="AE20" i="6" s="1"/>
  <c r="AB22" i="6"/>
  <c r="AE22" i="6" s="1"/>
  <c r="AD37" i="6"/>
  <c r="AE37" i="6" s="1"/>
  <c r="AD38" i="6"/>
  <c r="AE38" i="6" s="1"/>
  <c r="AD39" i="6"/>
  <c r="AE39" i="6" s="1"/>
  <c r="AB51" i="6"/>
  <c r="AE51" i="6" s="1"/>
  <c r="AB11" i="6"/>
  <c r="AB58" i="6" s="1"/>
  <c r="AB23" i="6"/>
  <c r="AE23" i="6" s="1"/>
  <c r="AB24" i="6"/>
  <c r="AE24" i="6" s="1"/>
  <c r="AD33" i="6"/>
  <c r="AE33" i="6" s="1"/>
  <c r="AD34" i="6"/>
  <c r="AE34" i="6" s="1"/>
  <c r="AD35" i="6"/>
  <c r="AE35" i="6" s="1"/>
  <c r="AD42" i="6"/>
  <c r="AE42" i="6" s="1"/>
  <c r="AD43" i="6"/>
  <c r="AE43" i="6" s="1"/>
  <c r="AD44" i="6"/>
  <c r="AE44" i="6" s="1"/>
  <c r="AB52" i="6"/>
  <c r="AE52" i="6" s="1"/>
  <c r="AD11" i="6"/>
  <c r="AD58" i="6" s="1"/>
  <c r="AD29" i="6"/>
  <c r="AE29" i="6" s="1"/>
  <c r="AD30" i="6"/>
  <c r="AE30" i="6" s="1"/>
  <c r="AD31" i="6"/>
  <c r="AE31" i="6" s="1"/>
  <c r="AE14" i="4"/>
  <c r="AE31" i="4"/>
  <c r="AE32" i="4"/>
  <c r="AE29" i="4"/>
  <c r="AE38" i="4"/>
  <c r="AD40" i="4"/>
  <c r="AE40" i="4" s="1"/>
  <c r="AD44" i="4"/>
  <c r="AE44" i="4" s="1"/>
  <c r="AE13" i="4"/>
  <c r="AE33" i="4"/>
  <c r="AE34" i="4"/>
  <c r="AE35" i="4"/>
  <c r="AE52" i="4"/>
  <c r="AD15" i="4"/>
  <c r="AD57" i="4" s="1"/>
  <c r="T59" i="4"/>
  <c r="C26" i="28" s="1"/>
  <c r="AB46" i="4"/>
  <c r="AE46" i="4" s="1"/>
  <c r="AD17" i="4"/>
  <c r="AE17" i="4" s="1"/>
  <c r="AB26" i="4"/>
  <c r="AE26" i="4" s="1"/>
  <c r="AB27" i="4"/>
  <c r="AE27" i="4" s="1"/>
  <c r="AD48" i="4"/>
  <c r="AE48" i="4" s="1"/>
  <c r="T54" i="4"/>
  <c r="AB18" i="4"/>
  <c r="AE18" i="4" s="1"/>
  <c r="AB19" i="4"/>
  <c r="AE19" i="4" s="1"/>
  <c r="AB21" i="4"/>
  <c r="AE21" i="4" s="1"/>
  <c r="AE36" i="4"/>
  <c r="AB22" i="4"/>
  <c r="AE22" i="4" s="1"/>
  <c r="AB23" i="4"/>
  <c r="AE23" i="4" s="1"/>
  <c r="AB25" i="4"/>
  <c r="AE25" i="4" s="1"/>
  <c r="AE37" i="4"/>
  <c r="AB15" i="4"/>
  <c r="AE15" i="4" s="1"/>
  <c r="AD42" i="4"/>
  <c r="AE42" i="4" s="1"/>
  <c r="AB50" i="4"/>
  <c r="AE50" i="4" s="1"/>
  <c r="I238" i="28"/>
  <c r="W238" i="28" s="1"/>
  <c r="AC58" i="24"/>
  <c r="H238" i="28" s="1"/>
  <c r="AE49" i="24"/>
  <c r="AE18" i="23"/>
  <c r="AD39" i="23"/>
  <c r="AD14" i="23"/>
  <c r="AE14" i="23" s="1"/>
  <c r="AD62" i="23"/>
  <c r="AE62" i="23" s="1"/>
  <c r="AE65" i="23"/>
  <c r="AD31" i="17"/>
  <c r="AD67" i="14"/>
  <c r="AE67" i="14" s="1"/>
  <c r="AD11" i="14"/>
  <c r="AD38" i="14"/>
  <c r="AE38" i="14" s="1"/>
  <c r="AD54" i="14"/>
  <c r="AE54" i="14" s="1"/>
  <c r="AB59" i="14"/>
  <c r="AE59" i="14" s="1"/>
  <c r="AB61" i="14"/>
  <c r="AE61" i="14" s="1"/>
  <c r="AB37" i="14"/>
  <c r="AD46" i="14"/>
  <c r="AE46" i="14" s="1"/>
  <c r="AD56" i="14"/>
  <c r="AE56" i="14" s="1"/>
  <c r="AD71" i="14"/>
  <c r="AE71" i="14" s="1"/>
  <c r="AD24" i="10"/>
  <c r="AE24" i="10" s="1"/>
  <c r="AD49" i="9"/>
  <c r="AE49" i="9" s="1"/>
  <c r="AB65" i="9"/>
  <c r="AE65" i="9" s="1"/>
  <c r="AD70" i="9"/>
  <c r="AE70" i="9" s="1"/>
  <c r="AD53" i="9"/>
  <c r="AE53" i="9" s="1"/>
  <c r="AD63" i="9"/>
  <c r="AE63" i="9" s="1"/>
  <c r="T82" i="9"/>
  <c r="AD33" i="8"/>
  <c r="AB43" i="18"/>
  <c r="AE43" i="18" s="1"/>
  <c r="AD44" i="18"/>
  <c r="AE44" i="18" s="1"/>
  <c r="AB33" i="18"/>
  <c r="Y73" i="18"/>
  <c r="I24" i="1" s="1"/>
  <c r="AB37" i="18"/>
  <c r="AE37" i="18" s="1"/>
  <c r="AD12" i="18"/>
  <c r="AE12" i="18" s="1"/>
  <c r="AD24" i="18"/>
  <c r="AE24" i="18" s="1"/>
  <c r="AE47" i="18"/>
  <c r="AB12" i="23"/>
  <c r="AE12" i="23" s="1"/>
  <c r="AD43" i="23"/>
  <c r="AE43" i="23" s="1"/>
  <c r="AB49" i="23"/>
  <c r="AE49" i="23" s="1"/>
  <c r="AD54" i="23"/>
  <c r="AE54" i="23" s="1"/>
  <c r="AD60" i="23"/>
  <c r="AE60" i="23" s="1"/>
  <c r="AE66" i="23"/>
  <c r="AD35" i="23"/>
  <c r="AE35" i="23" s="1"/>
  <c r="AD38" i="23"/>
  <c r="AE38" i="23" s="1"/>
  <c r="AD52" i="23"/>
  <c r="AD58" i="23"/>
  <c r="AE58" i="23" s="1"/>
  <c r="AB13" i="23"/>
  <c r="AD33" i="23"/>
  <c r="AE33" i="23" s="1"/>
  <c r="AB46" i="23"/>
  <c r="C165" i="28"/>
  <c r="AD28" i="17"/>
  <c r="AD45" i="17"/>
  <c r="AE45" i="17" s="1"/>
  <c r="AD20" i="17"/>
  <c r="AE20" i="17" s="1"/>
  <c r="AB36" i="17"/>
  <c r="AB38" i="17"/>
  <c r="AE38" i="17" s="1"/>
  <c r="AB39" i="17"/>
  <c r="AE39" i="17" s="1"/>
  <c r="AD24" i="17"/>
  <c r="AE24" i="17" s="1"/>
  <c r="AD31" i="16"/>
  <c r="AE31" i="16" s="1"/>
  <c r="AB32" i="16"/>
  <c r="AE32" i="16" s="1"/>
  <c r="AB36" i="16"/>
  <c r="AB20" i="14"/>
  <c r="AE20" i="14" s="1"/>
  <c r="AB33" i="14"/>
  <c r="AE33" i="14" s="1"/>
  <c r="AB43" i="14"/>
  <c r="AE43" i="14" s="1"/>
  <c r="AB44" i="14"/>
  <c r="AE44" i="14" s="1"/>
  <c r="AB18" i="14"/>
  <c r="AB21" i="14"/>
  <c r="AE21" i="14" s="1"/>
  <c r="AB23" i="14"/>
  <c r="AE23" i="14" s="1"/>
  <c r="AD34" i="14"/>
  <c r="AE34" i="14" s="1"/>
  <c r="AB36" i="14"/>
  <c r="AB39" i="14"/>
  <c r="AE39" i="14" s="1"/>
  <c r="AB40" i="14"/>
  <c r="AE40" i="14" s="1"/>
  <c r="AE49" i="14"/>
  <c r="AD53" i="14"/>
  <c r="AD55" i="14"/>
  <c r="AE55" i="14" s="1"/>
  <c r="AD57" i="14"/>
  <c r="AE57" i="14" s="1"/>
  <c r="AD62" i="14"/>
  <c r="AE62" i="14" s="1"/>
  <c r="AB64" i="14"/>
  <c r="AE64" i="14" s="1"/>
  <c r="AB66" i="14"/>
  <c r="AE66" i="14" s="1"/>
  <c r="AB68" i="14"/>
  <c r="AE68" i="14" s="1"/>
  <c r="AB70" i="14"/>
  <c r="AE70" i="14" s="1"/>
  <c r="AB72" i="14"/>
  <c r="AE72" i="14" s="1"/>
  <c r="AB74" i="14"/>
  <c r="AE74" i="14" s="1"/>
  <c r="AB41" i="14"/>
  <c r="AE41" i="14" s="1"/>
  <c r="AB45" i="14"/>
  <c r="AE45" i="14" s="1"/>
  <c r="AD72" i="13"/>
  <c r="AE72" i="13" s="1"/>
  <c r="D116" i="28"/>
  <c r="D117" i="28"/>
  <c r="AD54" i="13"/>
  <c r="AE54" i="13" s="1"/>
  <c r="AD58" i="13"/>
  <c r="AE58" i="13" s="1"/>
  <c r="AD68" i="13"/>
  <c r="AE68" i="13" s="1"/>
  <c r="AB71" i="13"/>
  <c r="AE71" i="13" s="1"/>
  <c r="AD17" i="13"/>
  <c r="AE17" i="13" s="1"/>
  <c r="AE50" i="13"/>
  <c r="AD67" i="13"/>
  <c r="AE67" i="13" s="1"/>
  <c r="AD30" i="11"/>
  <c r="AD77" i="11"/>
  <c r="AE77" i="11" s="1"/>
  <c r="AB36" i="11"/>
  <c r="AB37" i="11"/>
  <c r="AD37" i="11"/>
  <c r="AD65" i="11"/>
  <c r="AE65" i="11" s="1"/>
  <c r="AB68" i="11"/>
  <c r="AE68" i="11" s="1"/>
  <c r="AB72" i="11"/>
  <c r="AE72" i="11" s="1"/>
  <c r="AB33" i="11"/>
  <c r="AE33" i="11" s="1"/>
  <c r="AB34" i="11"/>
  <c r="AE34" i="11" s="1"/>
  <c r="AD51" i="11"/>
  <c r="AE51" i="11" s="1"/>
  <c r="AD52" i="11"/>
  <c r="AE52" i="11" s="1"/>
  <c r="AD53" i="11"/>
  <c r="AE53" i="11" s="1"/>
  <c r="AB81" i="11"/>
  <c r="AE81" i="11" s="1"/>
  <c r="AD12" i="11"/>
  <c r="AE12" i="11" s="1"/>
  <c r="AD25" i="11"/>
  <c r="AE25" i="11" s="1"/>
  <c r="AD40" i="11"/>
  <c r="AE40" i="11" s="1"/>
  <c r="AB41" i="11"/>
  <c r="AE41" i="11" s="1"/>
  <c r="AD43" i="11"/>
  <c r="AD47" i="11"/>
  <c r="AE47" i="11" s="1"/>
  <c r="AD48" i="11"/>
  <c r="AE48" i="11" s="1"/>
  <c r="AD49" i="11"/>
  <c r="AE49" i="11" s="1"/>
  <c r="AB64" i="11"/>
  <c r="AE64" i="11" s="1"/>
  <c r="AB71" i="11"/>
  <c r="AE71" i="11" s="1"/>
  <c r="AB74" i="11"/>
  <c r="AE74" i="11" s="1"/>
  <c r="AB76" i="11"/>
  <c r="AE76" i="11" s="1"/>
  <c r="AB14" i="11"/>
  <c r="AB88" i="11" s="1"/>
  <c r="AB20" i="11"/>
  <c r="AE20" i="11" s="1"/>
  <c r="AD23" i="11"/>
  <c r="AE23" i="11" s="1"/>
  <c r="AB31" i="11"/>
  <c r="AE31" i="11" s="1"/>
  <c r="AB32" i="11"/>
  <c r="AE32" i="11" s="1"/>
  <c r="AB35" i="11"/>
  <c r="AE35" i="11" s="1"/>
  <c r="AB38" i="11"/>
  <c r="AE38" i="11" s="1"/>
  <c r="AD45" i="11"/>
  <c r="AD59" i="11"/>
  <c r="AE59" i="11" s="1"/>
  <c r="AB78" i="11"/>
  <c r="AE78" i="11" s="1"/>
  <c r="AD82" i="11"/>
  <c r="AE82" i="11" s="1"/>
  <c r="AD14" i="11"/>
  <c r="AD21" i="11"/>
  <c r="AE21" i="11" s="1"/>
  <c r="AD26" i="11"/>
  <c r="AD55" i="11"/>
  <c r="AE55" i="11" s="1"/>
  <c r="AD56" i="11"/>
  <c r="AE56" i="11" s="1"/>
  <c r="AD57" i="11"/>
  <c r="AE57" i="11" s="1"/>
  <c r="AB63" i="11"/>
  <c r="AE63" i="11" s="1"/>
  <c r="AB70" i="11"/>
  <c r="AE70" i="11" s="1"/>
  <c r="AD73" i="11"/>
  <c r="AE73" i="11" s="1"/>
  <c r="AB75" i="11"/>
  <c r="AE75" i="11" s="1"/>
  <c r="AD42" i="10"/>
  <c r="AE42" i="10" s="1"/>
  <c r="AD18" i="9"/>
  <c r="AE18" i="9" s="1"/>
  <c r="AD42" i="9"/>
  <c r="AB46" i="9"/>
  <c r="AE46" i="9" s="1"/>
  <c r="AB47" i="9"/>
  <c r="AE47" i="9" s="1"/>
  <c r="AB50" i="9"/>
  <c r="AE50" i="9" s="1"/>
  <c r="AB51" i="9"/>
  <c r="AE51" i="9" s="1"/>
  <c r="AE56" i="9"/>
  <c r="AB72" i="9"/>
  <c r="AE72" i="9" s="1"/>
  <c r="AB74" i="9"/>
  <c r="AE74" i="9" s="1"/>
  <c r="AD77" i="9"/>
  <c r="AE77" i="9" s="1"/>
  <c r="AB12" i="9"/>
  <c r="AE12" i="9" s="1"/>
  <c r="AD16" i="9"/>
  <c r="AB21" i="9"/>
  <c r="AD30" i="9"/>
  <c r="AE30" i="9" s="1"/>
  <c r="AD33" i="9"/>
  <c r="AE33" i="9" s="1"/>
  <c r="AB37" i="9"/>
  <c r="AE37" i="9" s="1"/>
  <c r="AD60" i="9"/>
  <c r="AE60" i="9" s="1"/>
  <c r="AD62" i="9"/>
  <c r="AE62" i="9" s="1"/>
  <c r="AD64" i="9"/>
  <c r="AE64" i="9" s="1"/>
  <c r="AE15" i="9"/>
  <c r="AD24" i="9"/>
  <c r="AE24" i="9" s="1"/>
  <c r="AB25" i="9"/>
  <c r="AE25" i="9" s="1"/>
  <c r="AD35" i="9"/>
  <c r="AB44" i="9"/>
  <c r="AB48" i="9"/>
  <c r="AE48" i="9" s="1"/>
  <c r="AB52" i="9"/>
  <c r="AE52" i="9" s="1"/>
  <c r="AD71" i="9"/>
  <c r="AE71" i="9" s="1"/>
  <c r="AB76" i="9"/>
  <c r="AE76" i="9" s="1"/>
  <c r="AD26" i="8"/>
  <c r="AE26" i="8" s="1"/>
  <c r="AE52" i="8"/>
  <c r="AD40" i="7"/>
  <c r="AE40" i="7" s="1"/>
  <c r="AD41" i="7"/>
  <c r="AE41" i="7" s="1"/>
  <c r="AB45" i="7"/>
  <c r="AB46" i="7"/>
  <c r="AE46" i="7" s="1"/>
  <c r="AB35" i="7"/>
  <c r="AE35" i="7" s="1"/>
  <c r="AB19" i="7"/>
  <c r="AE19" i="7" s="1"/>
  <c r="AB22" i="7"/>
  <c r="AE22" i="7" s="1"/>
  <c r="AD12" i="7"/>
  <c r="AB50" i="7"/>
  <c r="AE50" i="7" s="1"/>
  <c r="AB52" i="7"/>
  <c r="AE52" i="7" s="1"/>
  <c r="AB58" i="7"/>
  <c r="AB24" i="7"/>
  <c r="AE24" i="7" s="1"/>
  <c r="AB25" i="7"/>
  <c r="AE25" i="7" s="1"/>
  <c r="AE27" i="7"/>
  <c r="AB29" i="7"/>
  <c r="AE29" i="7" s="1"/>
  <c r="AB30" i="7"/>
  <c r="AE30" i="7" s="1"/>
  <c r="AB33" i="7"/>
  <c r="AB34" i="7"/>
  <c r="AE34" i="7" s="1"/>
  <c r="AB47" i="7"/>
  <c r="AE47" i="7" s="1"/>
  <c r="AE48" i="7"/>
  <c r="AE31" i="7"/>
  <c r="AE32" i="7"/>
  <c r="AD51" i="7"/>
  <c r="AE51" i="7" s="1"/>
  <c r="AD59" i="7"/>
  <c r="AD12" i="5"/>
  <c r="AE24" i="5"/>
  <c r="AE20" i="5"/>
  <c r="AE22" i="5"/>
  <c r="AE16" i="5"/>
  <c r="AB17" i="5"/>
  <c r="AE19" i="5"/>
  <c r="AE33" i="5"/>
  <c r="AE15" i="5"/>
  <c r="AE47" i="5" s="1"/>
  <c r="AE23" i="5"/>
  <c r="AE50" i="5" s="1"/>
  <c r="AD30" i="5"/>
  <c r="AE30" i="5" s="1"/>
  <c r="AD31" i="5"/>
  <c r="AE31" i="5" s="1"/>
  <c r="T43" i="5"/>
  <c r="AD27" i="5"/>
  <c r="AE27" i="5" s="1"/>
  <c r="AD28" i="5"/>
  <c r="AE28" i="5" s="1"/>
  <c r="AB39" i="5"/>
  <c r="AE39" i="5" s="1"/>
  <c r="D31" i="28"/>
  <c r="AD13" i="5"/>
  <c r="AD14" i="5"/>
  <c r="I35" i="28"/>
  <c r="W35" i="28" s="1"/>
  <c r="AB37" i="5"/>
  <c r="AE37" i="5" s="1"/>
  <c r="I168" i="28"/>
  <c r="W168" i="28" s="1"/>
  <c r="AA78" i="20"/>
  <c r="E202" i="28" s="1"/>
  <c r="P22" i="26"/>
  <c r="S22" i="26" s="1"/>
  <c r="P40" i="26"/>
  <c r="S40" i="26" s="1"/>
  <c r="P38" i="26"/>
  <c r="S38" i="26" s="1"/>
  <c r="P37" i="26"/>
  <c r="S37" i="26" s="1"/>
  <c r="P36" i="26"/>
  <c r="S36" i="26" s="1"/>
  <c r="P35" i="26"/>
  <c r="S35" i="26" s="1"/>
  <c r="P34" i="26"/>
  <c r="S34" i="26" s="1"/>
  <c r="P33" i="26"/>
  <c r="S33" i="26" s="1"/>
  <c r="P32" i="26"/>
  <c r="S32" i="26" s="1"/>
  <c r="P31" i="26"/>
  <c r="S31" i="26" s="1"/>
  <c r="P30" i="26"/>
  <c r="S30" i="26" s="1"/>
  <c r="P28" i="26"/>
  <c r="S28" i="26" s="1"/>
  <c r="P26" i="26"/>
  <c r="S26" i="26" s="1"/>
  <c r="P25" i="26"/>
  <c r="S25" i="26" s="1"/>
  <c r="P21" i="26"/>
  <c r="S21" i="26" s="1"/>
  <c r="P19" i="26"/>
  <c r="S19" i="26" s="1"/>
  <c r="P15" i="26"/>
  <c r="S15" i="26" s="1"/>
  <c r="G35" i="1"/>
  <c r="AD59" i="4"/>
  <c r="Y60" i="4"/>
  <c r="AD41" i="4"/>
  <c r="AE41" i="4" s="1"/>
  <c r="AD11" i="5"/>
  <c r="AD29" i="5"/>
  <c r="AE29" i="5" s="1"/>
  <c r="T61" i="6"/>
  <c r="C44" i="28" s="1"/>
  <c r="AD28" i="6"/>
  <c r="AE28" i="6" s="1"/>
  <c r="AD32" i="6"/>
  <c r="AE32" i="6" s="1"/>
  <c r="AD36" i="6"/>
  <c r="T56" i="6"/>
  <c r="AD36" i="7"/>
  <c r="AB36" i="7"/>
  <c r="AD39" i="7"/>
  <c r="AB39" i="7"/>
  <c r="AD56" i="7"/>
  <c r="AB56" i="7"/>
  <c r="AD17" i="9"/>
  <c r="AB17" i="9"/>
  <c r="AD31" i="9"/>
  <c r="AB31" i="9"/>
  <c r="AB34" i="9"/>
  <c r="AE43" i="9"/>
  <c r="AD68" i="9"/>
  <c r="AB68" i="9"/>
  <c r="AD73" i="9"/>
  <c r="AB73" i="9"/>
  <c r="AD54" i="11"/>
  <c r="AB54" i="11"/>
  <c r="AB60" i="11"/>
  <c r="AD60" i="11"/>
  <c r="AD80" i="11"/>
  <c r="AB80" i="11"/>
  <c r="AB33" i="13"/>
  <c r="AD33" i="13"/>
  <c r="AB26" i="14"/>
  <c r="AD26" i="14"/>
  <c r="AB30" i="14"/>
  <c r="AD30" i="14"/>
  <c r="AD65" i="14"/>
  <c r="AB65" i="14"/>
  <c r="AD69" i="14"/>
  <c r="AB69" i="14"/>
  <c r="AD73" i="14"/>
  <c r="AB73" i="14"/>
  <c r="AD27" i="21"/>
  <c r="AB27" i="21"/>
  <c r="AD46" i="21"/>
  <c r="AB46" i="21"/>
  <c r="P13" i="26"/>
  <c r="S13" i="26" s="1"/>
  <c r="Y56" i="4"/>
  <c r="Y54" i="4"/>
  <c r="I10" i="1" s="1"/>
  <c r="AB11" i="4"/>
  <c r="AD12" i="4"/>
  <c r="T58" i="4"/>
  <c r="C25" i="28" s="1"/>
  <c r="AB20" i="4"/>
  <c r="AE20" i="4" s="1"/>
  <c r="AB39" i="4"/>
  <c r="AD45" i="4"/>
  <c r="AE45" i="4" s="1"/>
  <c r="AD49" i="4"/>
  <c r="AE49" i="4" s="1"/>
  <c r="AB14" i="5"/>
  <c r="AB18" i="5"/>
  <c r="AE18" i="5" s="1"/>
  <c r="AD35" i="5"/>
  <c r="AB36" i="5"/>
  <c r="AE36" i="5" s="1"/>
  <c r="AB40" i="5"/>
  <c r="AE40" i="5" s="1"/>
  <c r="AB21" i="6"/>
  <c r="AE21" i="6" s="1"/>
  <c r="AE26" i="6"/>
  <c r="Y61" i="6"/>
  <c r="AB27" i="6"/>
  <c r="AD40" i="6"/>
  <c r="AE40" i="6" s="1"/>
  <c r="Y62" i="6"/>
  <c r="AB41" i="6"/>
  <c r="AD21" i="7"/>
  <c r="AE21" i="7" s="1"/>
  <c r="AD37" i="7"/>
  <c r="AB37" i="7"/>
  <c r="AD49" i="7"/>
  <c r="AB49" i="7"/>
  <c r="AD53" i="7"/>
  <c r="AB53" i="7"/>
  <c r="AD57" i="7"/>
  <c r="AB57" i="7"/>
  <c r="AD26" i="9"/>
  <c r="AB26" i="9"/>
  <c r="AD29" i="9"/>
  <c r="AB29" i="9"/>
  <c r="AD32" i="9"/>
  <c r="AB32" i="9"/>
  <c r="AD36" i="9"/>
  <c r="AB36" i="9"/>
  <c r="AE58" i="9"/>
  <c r="AD69" i="9"/>
  <c r="AB69" i="9"/>
  <c r="AB22" i="10"/>
  <c r="AD22" i="10"/>
  <c r="AD24" i="11"/>
  <c r="AB24" i="11"/>
  <c r="AD39" i="11"/>
  <c r="AB39" i="11"/>
  <c r="AD44" i="11"/>
  <c r="AB44" i="11"/>
  <c r="AD50" i="11"/>
  <c r="AB50" i="11"/>
  <c r="AD21" i="13"/>
  <c r="D119" i="28"/>
  <c r="AB22" i="14"/>
  <c r="AD22" i="14"/>
  <c r="AB29" i="14"/>
  <c r="AD29" i="14"/>
  <c r="C145" i="28"/>
  <c r="AB44" i="16"/>
  <c r="AD44" i="16"/>
  <c r="AB18" i="17"/>
  <c r="AD18" i="17"/>
  <c r="AB47" i="17"/>
  <c r="AD47" i="17"/>
  <c r="Y58" i="4"/>
  <c r="AD16" i="4"/>
  <c r="C49" i="28"/>
  <c r="T62" i="7"/>
  <c r="AB14" i="7"/>
  <c r="AB65" i="7" s="1"/>
  <c r="AB18" i="7"/>
  <c r="AD54" i="7"/>
  <c r="AB54" i="7"/>
  <c r="AD11" i="8"/>
  <c r="AB11" i="8"/>
  <c r="AD23" i="9"/>
  <c r="AB23" i="9"/>
  <c r="AD27" i="9"/>
  <c r="AB27" i="9"/>
  <c r="AD66" i="9"/>
  <c r="AB66" i="9"/>
  <c r="AD79" i="9"/>
  <c r="AB79" i="9"/>
  <c r="AD69" i="10"/>
  <c r="AB69" i="10"/>
  <c r="AD19" i="11"/>
  <c r="AB19" i="11"/>
  <c r="AD22" i="11"/>
  <c r="AB22" i="11"/>
  <c r="AB27" i="11"/>
  <c r="AE27" i="11" s="1"/>
  <c r="AD46" i="11"/>
  <c r="AB46" i="11"/>
  <c r="AD62" i="11"/>
  <c r="AB62" i="11"/>
  <c r="AB66" i="11"/>
  <c r="AB96" i="11" s="1"/>
  <c r="AD66" i="11"/>
  <c r="AD96" i="11" s="1"/>
  <c r="AD18" i="12"/>
  <c r="AE28" i="12"/>
  <c r="AB62" i="13"/>
  <c r="AD62" i="13"/>
  <c r="AB13" i="14"/>
  <c r="AB80" i="14" s="1"/>
  <c r="AD13" i="14"/>
  <c r="AB28" i="14"/>
  <c r="AD28" i="14"/>
  <c r="D91" i="26"/>
  <c r="AB42" i="26" s="1"/>
  <c r="AB16" i="4"/>
  <c r="AB24" i="4"/>
  <c r="AE24" i="4" s="1"/>
  <c r="AB59" i="4"/>
  <c r="AE30" i="4"/>
  <c r="AD43" i="4"/>
  <c r="AE43" i="4" s="1"/>
  <c r="Y61" i="4"/>
  <c r="AD47" i="4"/>
  <c r="AB11" i="5"/>
  <c r="AB45" i="5" s="1"/>
  <c r="AE21" i="5"/>
  <c r="AE25" i="5"/>
  <c r="AB26" i="5"/>
  <c r="AB34" i="5"/>
  <c r="AB38" i="5"/>
  <c r="AE38" i="5" s="1"/>
  <c r="Y60" i="6"/>
  <c r="Y56" i="6"/>
  <c r="I12" i="1" s="1"/>
  <c r="AD15" i="6"/>
  <c r="AB17" i="6"/>
  <c r="AE17" i="6" s="1"/>
  <c r="AB25" i="6"/>
  <c r="AE25" i="6" s="1"/>
  <c r="Y63" i="6"/>
  <c r="AB46" i="6"/>
  <c r="AE53" i="6"/>
  <c r="AD14" i="7"/>
  <c r="AD18" i="7"/>
  <c r="AD55" i="7"/>
  <c r="AB55" i="7"/>
  <c r="AD13" i="9"/>
  <c r="AD85" i="9" s="1"/>
  <c r="AB13" i="9"/>
  <c r="AD19" i="9"/>
  <c r="AB19" i="9"/>
  <c r="AD67" i="9"/>
  <c r="AB67" i="9"/>
  <c r="AD58" i="11"/>
  <c r="AB58" i="11"/>
  <c r="AD69" i="11"/>
  <c r="AB69" i="11"/>
  <c r="AB53" i="13"/>
  <c r="AD53" i="13"/>
  <c r="AB56" i="13"/>
  <c r="AD56" i="13"/>
  <c r="AD15" i="14"/>
  <c r="AB15" i="14"/>
  <c r="D73" i="26"/>
  <c r="T34" i="26" s="1"/>
  <c r="T60" i="4"/>
  <c r="C27" i="28" s="1"/>
  <c r="T61" i="4"/>
  <c r="C28" i="28" s="1"/>
  <c r="C31" i="28"/>
  <c r="F35" i="28"/>
  <c r="T62" i="6"/>
  <c r="C45" i="28" s="1"/>
  <c r="T63" i="6"/>
  <c r="C46" i="28" s="1"/>
  <c r="C71" i="28"/>
  <c r="AD44" i="9"/>
  <c r="AD11" i="11"/>
  <c r="T85" i="11"/>
  <c r="C104" i="28"/>
  <c r="C105" i="28"/>
  <c r="AB32" i="12"/>
  <c r="AB38" i="12"/>
  <c r="AB49" i="12"/>
  <c r="AB63" i="12"/>
  <c r="AD63" i="12"/>
  <c r="AB51" i="13"/>
  <c r="AD51" i="13"/>
  <c r="AB59" i="13"/>
  <c r="AD59" i="13"/>
  <c r="C127" i="28"/>
  <c r="T77" i="14"/>
  <c r="AB12" i="14"/>
  <c r="AE12" i="14" s="1"/>
  <c r="AB16" i="14"/>
  <c r="AE51" i="14"/>
  <c r="C149" i="28"/>
  <c r="AB19" i="20"/>
  <c r="AD23" i="21"/>
  <c r="AB23" i="21"/>
  <c r="Y50" i="25"/>
  <c r="AD11" i="25"/>
  <c r="AB11" i="25"/>
  <c r="Y48" i="25"/>
  <c r="I31" i="1" s="1"/>
  <c r="D101" i="28"/>
  <c r="AD67" i="11"/>
  <c r="AB42" i="13"/>
  <c r="AB57" i="13"/>
  <c r="AD57" i="13"/>
  <c r="AB19" i="14"/>
  <c r="AB27" i="14"/>
  <c r="AB32" i="14"/>
  <c r="AD60" i="14"/>
  <c r="AB60" i="14"/>
  <c r="AB60" i="18"/>
  <c r="AD60" i="18"/>
  <c r="Y68" i="21"/>
  <c r="AD19" i="21"/>
  <c r="AB19" i="21"/>
  <c r="AD35" i="21"/>
  <c r="AB35" i="21"/>
  <c r="AB28" i="7"/>
  <c r="AE28" i="7" s="1"/>
  <c r="AB38" i="7"/>
  <c r="AB59" i="7"/>
  <c r="AB66" i="7" s="1"/>
  <c r="AB11" i="9"/>
  <c r="AB14" i="9"/>
  <c r="AB28" i="9"/>
  <c r="AE28" i="9" s="1"/>
  <c r="AD26" i="10"/>
  <c r="AE26" i="10" s="1"/>
  <c r="AD52" i="10"/>
  <c r="AE52" i="10" s="1"/>
  <c r="AB18" i="11"/>
  <c r="AB61" i="11"/>
  <c r="AE61" i="11" s="1"/>
  <c r="AB67" i="11"/>
  <c r="C111" i="28"/>
  <c r="AD31" i="13"/>
  <c r="AD32" i="13"/>
  <c r="AE32" i="13" s="1"/>
  <c r="AB41" i="13"/>
  <c r="AD52" i="13"/>
  <c r="AE52" i="13" s="1"/>
  <c r="AB55" i="13"/>
  <c r="AD55" i="13"/>
  <c r="AD63" i="13"/>
  <c r="AE63" i="13" s="1"/>
  <c r="AD14" i="14"/>
  <c r="AD19" i="14"/>
  <c r="AD24" i="14"/>
  <c r="AE24" i="14" s="1"/>
  <c r="AD25" i="14"/>
  <c r="AE25" i="14" s="1"/>
  <c r="AD27" i="14"/>
  <c r="AD31" i="14"/>
  <c r="AD32" i="14"/>
  <c r="AE47" i="14"/>
  <c r="D138" i="28"/>
  <c r="AD14" i="16"/>
  <c r="AB19" i="17"/>
  <c r="AD31" i="21"/>
  <c r="AB31" i="21"/>
  <c r="AE36" i="21"/>
  <c r="Y69" i="21"/>
  <c r="AD37" i="21"/>
  <c r="AB37" i="21"/>
  <c r="AD53" i="21"/>
  <c r="AB53" i="21"/>
  <c r="Y72" i="21"/>
  <c r="AD58" i="21"/>
  <c r="AB58" i="21"/>
  <c r="D104" i="28"/>
  <c r="AB14" i="12"/>
  <c r="C117" i="28"/>
  <c r="C123" i="28"/>
  <c r="AD37" i="14"/>
  <c r="C148" i="28"/>
  <c r="T76" i="17"/>
  <c r="AB14" i="17"/>
  <c r="AE14" i="17" s="1"/>
  <c r="AD37" i="17"/>
  <c r="AE40" i="17"/>
  <c r="AE51" i="17"/>
  <c r="AE52" i="17"/>
  <c r="D162" i="28"/>
  <c r="D167" i="28"/>
  <c r="AD35" i="18"/>
  <c r="AB35" i="18"/>
  <c r="AE54" i="19"/>
  <c r="D194" i="28"/>
  <c r="AD14" i="20"/>
  <c r="AB16" i="20"/>
  <c r="T70" i="21"/>
  <c r="C211" i="28" s="1"/>
  <c r="Y71" i="21"/>
  <c r="AD51" i="21"/>
  <c r="AB51" i="21"/>
  <c r="AB41" i="23"/>
  <c r="AD41" i="23"/>
  <c r="AD39" i="24"/>
  <c r="AB39" i="24"/>
  <c r="AD41" i="24"/>
  <c r="AB41" i="24"/>
  <c r="AD43" i="24"/>
  <c r="AB43" i="24"/>
  <c r="AD45" i="24"/>
  <c r="AB45" i="24"/>
  <c r="AD47" i="24"/>
  <c r="AB47" i="24"/>
  <c r="T56" i="25"/>
  <c r="C254" i="28" s="1"/>
  <c r="AD35" i="25"/>
  <c r="AD56" i="25" s="1"/>
  <c r="AB35" i="25"/>
  <c r="AB29" i="16"/>
  <c r="C153" i="28"/>
  <c r="AD29" i="18"/>
  <c r="AB29" i="18"/>
  <c r="C198" i="28"/>
  <c r="T65" i="21"/>
  <c r="C206" i="28" s="1"/>
  <c r="T63" i="21"/>
  <c r="Y63" i="21"/>
  <c r="I27" i="1" s="1"/>
  <c r="AB12" i="21"/>
  <c r="AE12" i="21" s="1"/>
  <c r="AD13" i="21"/>
  <c r="AE13" i="21" s="1"/>
  <c r="AD20" i="21"/>
  <c r="AE20" i="21" s="1"/>
  <c r="AD24" i="21"/>
  <c r="AE24" i="21" s="1"/>
  <c r="AD28" i="21"/>
  <c r="AE28" i="21" s="1"/>
  <c r="AD32" i="21"/>
  <c r="AE32" i="21" s="1"/>
  <c r="Y70" i="21"/>
  <c r="AD42" i="21"/>
  <c r="AB44" i="21"/>
  <c r="AE44" i="21" s="1"/>
  <c r="AB36" i="23"/>
  <c r="AD36" i="23"/>
  <c r="AB56" i="23"/>
  <c r="AD56" i="23"/>
  <c r="AD22" i="24"/>
  <c r="AB22" i="24"/>
  <c r="AD24" i="24"/>
  <c r="AB24" i="24"/>
  <c r="AD26" i="24"/>
  <c r="AB26" i="24"/>
  <c r="Y57" i="25"/>
  <c r="AD36" i="25"/>
  <c r="AD57" i="25" s="1"/>
  <c r="AB36" i="25"/>
  <c r="AD38" i="25"/>
  <c r="AB38" i="25"/>
  <c r="AD40" i="25"/>
  <c r="AB40" i="25"/>
  <c r="C139" i="28"/>
  <c r="AB22" i="16"/>
  <c r="AB23" i="16"/>
  <c r="AE23" i="16" s="1"/>
  <c r="AD26" i="16"/>
  <c r="AD29" i="16"/>
  <c r="AB11" i="17"/>
  <c r="AB16" i="17"/>
  <c r="AD17" i="17"/>
  <c r="AE17" i="17" s="1"/>
  <c r="AD22" i="17"/>
  <c r="AE22" i="17" s="1"/>
  <c r="AB29" i="17"/>
  <c r="AD33" i="17"/>
  <c r="AE33" i="17" s="1"/>
  <c r="AD43" i="17"/>
  <c r="AE43" i="17" s="1"/>
  <c r="AB12" i="15"/>
  <c r="AE12" i="15" s="1"/>
  <c r="C164" i="28"/>
  <c r="AD31" i="15"/>
  <c r="AE18" i="18"/>
  <c r="AB26" i="18"/>
  <c r="AD26" i="18"/>
  <c r="AE38" i="18"/>
  <c r="AD48" i="18"/>
  <c r="AB52" i="18"/>
  <c r="AD52" i="18"/>
  <c r="AE29" i="21"/>
  <c r="T69" i="21"/>
  <c r="C210" i="28" s="1"/>
  <c r="AD55" i="21"/>
  <c r="AB55" i="21"/>
  <c r="AD60" i="21"/>
  <c r="AB60" i="21"/>
  <c r="AB31" i="23"/>
  <c r="AD31" i="23"/>
  <c r="AD50" i="23"/>
  <c r="AB50" i="23"/>
  <c r="AE52" i="24"/>
  <c r="T55" i="24"/>
  <c r="T48" i="25"/>
  <c r="C162" i="28"/>
  <c r="D164" i="28"/>
  <c r="C167" i="28"/>
  <c r="AE45" i="15"/>
  <c r="AE46" i="18"/>
  <c r="AE66" i="18"/>
  <c r="AE63" i="19"/>
  <c r="AD29" i="20"/>
  <c r="Y65" i="21"/>
  <c r="Y67" i="21"/>
  <c r="T68" i="21"/>
  <c r="C209" i="28" s="1"/>
  <c r="C227" i="28"/>
  <c r="AE51" i="23"/>
  <c r="AE63" i="23"/>
  <c r="AE64" i="23"/>
  <c r="AD11" i="24"/>
  <c r="AD57" i="24" s="1"/>
  <c r="AD33" i="24"/>
  <c r="Y55" i="24"/>
  <c r="I30" i="1" s="1"/>
  <c r="AD16" i="25"/>
  <c r="AD52" i="25" s="1"/>
  <c r="Y53" i="25"/>
  <c r="AD25" i="25"/>
  <c r="AD54" i="25" s="1"/>
  <c r="Y55" i="25"/>
  <c r="Y56" i="25"/>
  <c r="T58" i="25"/>
  <c r="C256" i="28" s="1"/>
  <c r="C226" i="28"/>
  <c r="T77" i="23"/>
  <c r="AE67" i="23"/>
  <c r="Y58" i="25"/>
  <c r="D226" i="28"/>
  <c r="AD53" i="25"/>
  <c r="AD55" i="25"/>
  <c r="AB50" i="26"/>
  <c r="AE17" i="18"/>
  <c r="AB20" i="18"/>
  <c r="AB22" i="18"/>
  <c r="AE22" i="18" s="1"/>
  <c r="AB32" i="18"/>
  <c r="AD42" i="18"/>
  <c r="AD58" i="18"/>
  <c r="AE58" i="18" s="1"/>
  <c r="AB61" i="18"/>
  <c r="AE61" i="18" s="1"/>
  <c r="AD62" i="18"/>
  <c r="AE62" i="18" s="1"/>
  <c r="AE67" i="18"/>
  <c r="D173" i="28"/>
  <c r="AD32" i="18"/>
  <c r="AE19" i="18"/>
  <c r="AB23" i="18"/>
  <c r="AE23" i="18" s="1"/>
  <c r="AD50" i="18"/>
  <c r="AE50" i="18" s="1"/>
  <c r="AB53" i="18"/>
  <c r="AE53" i="18" s="1"/>
  <c r="AD54" i="18"/>
  <c r="AE54" i="18" s="1"/>
  <c r="D171" i="28"/>
  <c r="AD11" i="18"/>
  <c r="AD21" i="18"/>
  <c r="AD27" i="18"/>
  <c r="AB27" i="18"/>
  <c r="AB11" i="18"/>
  <c r="AB75" i="18" s="1"/>
  <c r="D172" i="28"/>
  <c r="AB16" i="18"/>
  <c r="AB77" i="18" s="1"/>
  <c r="AB21" i="18"/>
  <c r="AD31" i="18"/>
  <c r="AB31" i="18"/>
  <c r="AD34" i="18"/>
  <c r="AB34" i="18"/>
  <c r="AB45" i="18"/>
  <c r="AE45" i="18" s="1"/>
  <c r="AD49" i="18"/>
  <c r="AB55" i="18"/>
  <c r="AE55" i="18" s="1"/>
  <c r="AB14" i="18"/>
  <c r="AB76" i="18" s="1"/>
  <c r="AD16" i="18"/>
  <c r="AD28" i="18"/>
  <c r="AB28" i="18"/>
  <c r="AD36" i="18"/>
  <c r="AB36" i="18"/>
  <c r="AB39" i="18"/>
  <c r="AB49" i="18"/>
  <c r="AB57" i="18"/>
  <c r="AE57" i="18" s="1"/>
  <c r="C171" i="28"/>
  <c r="T73" i="18"/>
  <c r="AD14" i="18"/>
  <c r="AB25" i="18"/>
  <c r="AE25" i="18" s="1"/>
  <c r="AD30" i="18"/>
  <c r="AB30" i="18"/>
  <c r="AB41" i="18"/>
  <c r="AE41" i="18" s="1"/>
  <c r="AB51" i="18"/>
  <c r="AE51" i="18" s="1"/>
  <c r="AB59" i="18"/>
  <c r="AE59" i="18" s="1"/>
  <c r="AB40" i="18"/>
  <c r="AD24" i="8"/>
  <c r="AD29" i="8"/>
  <c r="AD28" i="8"/>
  <c r="AE28" i="8" s="1"/>
  <c r="AD13" i="8"/>
  <c r="AD31" i="8"/>
  <c r="AE31" i="8" s="1"/>
  <c r="AE54" i="8"/>
  <c r="AE55" i="8"/>
  <c r="AE56" i="8"/>
  <c r="AB19" i="8"/>
  <c r="AE19" i="8" s="1"/>
  <c r="AB21" i="8"/>
  <c r="AE21" i="8" s="1"/>
  <c r="AB23" i="8"/>
  <c r="AE23" i="8" s="1"/>
  <c r="AD50" i="8"/>
  <c r="AE50" i="8" s="1"/>
  <c r="AE53" i="8"/>
  <c r="AD12" i="8"/>
  <c r="AB32" i="8"/>
  <c r="AB34" i="8"/>
  <c r="AE34" i="8" s="1"/>
  <c r="AB36" i="8"/>
  <c r="AE36" i="8" s="1"/>
  <c r="AD48" i="8"/>
  <c r="AE48" i="8" s="1"/>
  <c r="AD46" i="8"/>
  <c r="AE46" i="8" s="1"/>
  <c r="AE57" i="8"/>
  <c r="C60" i="28"/>
  <c r="AD14" i="8"/>
  <c r="AB18" i="8"/>
  <c r="AB20" i="8"/>
  <c r="AE20" i="8" s="1"/>
  <c r="AB22" i="8"/>
  <c r="AE22" i="8" s="1"/>
  <c r="AB25" i="8"/>
  <c r="AB27" i="8"/>
  <c r="AE27" i="8" s="1"/>
  <c r="AB30" i="8"/>
  <c r="AB33" i="8"/>
  <c r="AB35" i="8"/>
  <c r="AE35" i="8" s="1"/>
  <c r="AD40" i="8"/>
  <c r="AD42" i="8"/>
  <c r="AE42" i="8" s="1"/>
  <c r="AD43" i="8"/>
  <c r="AD45" i="8"/>
  <c r="AE45" i="8" s="1"/>
  <c r="AD47" i="8"/>
  <c r="AD49" i="8"/>
  <c r="AE49" i="8" s="1"/>
  <c r="AD51" i="8"/>
  <c r="AE51" i="8" s="1"/>
  <c r="D60" i="28"/>
  <c r="AD18" i="8"/>
  <c r="AD64" i="8" s="1"/>
  <c r="AD25" i="8"/>
  <c r="AD30" i="8"/>
  <c r="AB41" i="8"/>
  <c r="AB44" i="8"/>
  <c r="T59" i="8"/>
  <c r="AB14" i="8"/>
  <c r="AD11" i="10"/>
  <c r="AD14" i="10"/>
  <c r="AD75" i="10" s="1"/>
  <c r="AB40" i="10"/>
  <c r="AD51" i="10"/>
  <c r="AE51" i="10" s="1"/>
  <c r="AB20" i="10"/>
  <c r="AD40" i="10"/>
  <c r="AB29" i="10"/>
  <c r="C83" i="28"/>
  <c r="AE17" i="10"/>
  <c r="AD46" i="10"/>
  <c r="AD47" i="10"/>
  <c r="AE47" i="10" s="1"/>
  <c r="C217" i="28"/>
  <c r="AD12" i="22"/>
  <c r="AE12" i="22" s="1"/>
  <c r="AD16" i="22"/>
  <c r="AB28" i="22"/>
  <c r="AB29" i="22"/>
  <c r="AB30" i="22"/>
  <c r="AE30" i="22" s="1"/>
  <c r="AB31" i="22"/>
  <c r="AE31" i="22" s="1"/>
  <c r="AB32" i="22"/>
  <c r="AE32" i="22" s="1"/>
  <c r="AB34" i="22"/>
  <c r="AD38" i="22"/>
  <c r="AB45" i="22"/>
  <c r="AE19" i="19"/>
  <c r="AD11" i="19"/>
  <c r="D182" i="28"/>
  <c r="AB51" i="19"/>
  <c r="AB21" i="19"/>
  <c r="AB33" i="19"/>
  <c r="AE38" i="19"/>
  <c r="AD44" i="19"/>
  <c r="AD34" i="9"/>
  <c r="AB13" i="3"/>
  <c r="AB29" i="3"/>
  <c r="D10" i="28"/>
  <c r="AB36" i="3"/>
  <c r="AD27" i="19"/>
  <c r="AE27" i="19" s="1"/>
  <c r="AB28" i="19"/>
  <c r="AE28" i="19" s="1"/>
  <c r="AB29" i="19"/>
  <c r="AE29" i="19" s="1"/>
  <c r="AD48" i="19"/>
  <c r="AE48" i="19" s="1"/>
  <c r="AB50" i="19"/>
  <c r="AE53" i="19"/>
  <c r="AD57" i="19"/>
  <c r="AE57" i="19" s="1"/>
  <c r="AB17" i="19"/>
  <c r="AE17" i="19" s="1"/>
  <c r="AB18" i="19"/>
  <c r="AE18" i="19" s="1"/>
  <c r="AB24" i="19"/>
  <c r="AE24" i="19" s="1"/>
  <c r="AB25" i="19"/>
  <c r="AE25" i="19" s="1"/>
  <c r="AB34" i="19"/>
  <c r="AE34" i="19" s="1"/>
  <c r="AD43" i="19"/>
  <c r="AE43" i="19" s="1"/>
  <c r="AD61" i="19"/>
  <c r="AE61" i="19" s="1"/>
  <c r="AE67" i="19"/>
  <c r="AB14" i="10"/>
  <c r="AD45" i="10"/>
  <c r="AB50" i="10"/>
  <c r="AE50" i="10" s="1"/>
  <c r="AB61" i="10"/>
  <c r="AE61" i="10" s="1"/>
  <c r="AB62" i="10"/>
  <c r="AE62" i="10" s="1"/>
  <c r="AB65" i="10"/>
  <c r="AE65" i="10" s="1"/>
  <c r="AD68" i="10"/>
  <c r="AE68" i="10" s="1"/>
  <c r="AB30" i="10"/>
  <c r="AE30" i="10" s="1"/>
  <c r="AB35" i="10"/>
  <c r="AB37" i="10"/>
  <c r="AE37" i="10" s="1"/>
  <c r="AB49" i="10"/>
  <c r="AE49" i="10" s="1"/>
  <c r="AB53" i="10"/>
  <c r="AE53" i="10" s="1"/>
  <c r="AB57" i="10"/>
  <c r="AE57" i="10" s="1"/>
  <c r="AD60" i="10"/>
  <c r="AE60" i="10" s="1"/>
  <c r="AD64" i="10"/>
  <c r="AE64" i="10" s="1"/>
  <c r="AE48" i="10"/>
  <c r="AD56" i="10"/>
  <c r="AE56" i="10" s="1"/>
  <c r="AE34" i="10"/>
  <c r="T72" i="10"/>
  <c r="AB12" i="10"/>
  <c r="AE12" i="10" s="1"/>
  <c r="D84" i="28"/>
  <c r="AB16" i="10"/>
  <c r="AB76" i="10" s="1"/>
  <c r="AB25" i="10"/>
  <c r="AE25" i="10" s="1"/>
  <c r="AD31" i="10"/>
  <c r="AE31" i="10" s="1"/>
  <c r="AB46" i="10"/>
  <c r="AD38" i="10"/>
  <c r="AB38" i="10"/>
  <c r="AD43" i="10"/>
  <c r="AB43" i="10"/>
  <c r="AD59" i="10"/>
  <c r="AB59" i="10"/>
  <c r="AD67" i="10"/>
  <c r="AB67" i="10"/>
  <c r="AD16" i="10"/>
  <c r="AD76" i="10" s="1"/>
  <c r="AB23" i="10"/>
  <c r="AE23" i="10" s="1"/>
  <c r="AB28" i="10"/>
  <c r="AB32" i="10"/>
  <c r="AE32" i="10" s="1"/>
  <c r="AD39" i="10"/>
  <c r="AB39" i="10"/>
  <c r="AD55" i="10"/>
  <c r="AB55" i="10"/>
  <c r="AB58" i="10"/>
  <c r="AE58" i="10" s="1"/>
  <c r="AD63" i="10"/>
  <c r="AB63" i="10"/>
  <c r="AB66" i="10"/>
  <c r="AE66" i="10" s="1"/>
  <c r="AB11" i="10"/>
  <c r="AE18" i="10"/>
  <c r="AB21" i="10"/>
  <c r="AE21" i="10" s="1"/>
  <c r="AE27" i="10"/>
  <c r="AD29" i="10"/>
  <c r="AD33" i="10"/>
  <c r="AE33" i="10" s="1"/>
  <c r="AD36" i="10"/>
  <c r="AB36" i="10"/>
  <c r="AD41" i="10"/>
  <c r="AB41" i="10"/>
  <c r="AD54" i="10"/>
  <c r="AE54" i="10" s="1"/>
  <c r="AD22" i="22"/>
  <c r="AE22" i="22" s="1"/>
  <c r="AD42" i="22"/>
  <c r="AE42" i="22" s="1"/>
  <c r="AD13" i="22"/>
  <c r="AE18" i="22"/>
  <c r="AD26" i="22"/>
  <c r="AE26" i="22" s="1"/>
  <c r="AB33" i="22"/>
  <c r="AB35" i="22"/>
  <c r="AB36" i="22"/>
  <c r="AE36" i="22" s="1"/>
  <c r="AB44" i="22"/>
  <c r="AB46" i="22"/>
  <c r="AE46" i="22" s="1"/>
  <c r="AE47" i="22"/>
  <c r="AB20" i="22"/>
  <c r="AB11" i="22"/>
  <c r="AB72" i="22" s="1"/>
  <c r="AD20" i="22"/>
  <c r="AE27" i="22"/>
  <c r="AE37" i="22"/>
  <c r="T70" i="22"/>
  <c r="C216" i="28"/>
  <c r="AB16" i="22"/>
  <c r="AE17" i="22"/>
  <c r="AD24" i="22"/>
  <c r="AE24" i="22" s="1"/>
  <c r="AD29" i="22"/>
  <c r="AD39" i="22"/>
  <c r="AD40" i="22"/>
  <c r="AE40" i="22" s="1"/>
  <c r="AD45" i="22"/>
  <c r="AD14" i="13"/>
  <c r="AD29" i="13"/>
  <c r="AB29" i="13"/>
  <c r="AB13" i="13"/>
  <c r="AB14" i="13"/>
  <c r="AB20" i="13"/>
  <c r="AB23" i="13"/>
  <c r="AE23" i="13" s="1"/>
  <c r="AB24" i="13"/>
  <c r="AD27" i="13"/>
  <c r="AD28" i="13"/>
  <c r="AB28" i="13"/>
  <c r="AB34" i="13"/>
  <c r="AB35" i="13"/>
  <c r="AE35" i="13" s="1"/>
  <c r="C116" i="28"/>
  <c r="AB26" i="13"/>
  <c r="AB27" i="13"/>
  <c r="AB30" i="13"/>
  <c r="AD65" i="13"/>
  <c r="AB65" i="13"/>
  <c r="AD70" i="13"/>
  <c r="AB70" i="13"/>
  <c r="AB15" i="13"/>
  <c r="AB18" i="13"/>
  <c r="AE18" i="13" s="1"/>
  <c r="AB19" i="13"/>
  <c r="AE19" i="13" s="1"/>
  <c r="AD41" i="13"/>
  <c r="AD42" i="13"/>
  <c r="AD61" i="13"/>
  <c r="AB61" i="13"/>
  <c r="AD66" i="13"/>
  <c r="AB66" i="13"/>
  <c r="AB60" i="13"/>
  <c r="AE60" i="13" s="1"/>
  <c r="AB64" i="13"/>
  <c r="AE64" i="13" s="1"/>
  <c r="AB69" i="13"/>
  <c r="AE69" i="13" s="1"/>
  <c r="AB12" i="13"/>
  <c r="AB16" i="13"/>
  <c r="AB21" i="13"/>
  <c r="AB25" i="13"/>
  <c r="AE25" i="13" s="1"/>
  <c r="AB31" i="13"/>
  <c r="AB36" i="13"/>
  <c r="AE36" i="13" s="1"/>
  <c r="AD39" i="13"/>
  <c r="AB43" i="13"/>
  <c r="AE43" i="13" s="1"/>
  <c r="AB44" i="13"/>
  <c r="AE44" i="13" s="1"/>
  <c r="AB45" i="13"/>
  <c r="AE45" i="13" s="1"/>
  <c r="AE46" i="13"/>
  <c r="AE48" i="13"/>
  <c r="AE49" i="13"/>
  <c r="T75" i="13"/>
  <c r="AB11" i="13"/>
  <c r="AD16" i="13"/>
  <c r="AD34" i="13"/>
  <c r="AD11" i="13"/>
  <c r="AD77" i="13" s="1"/>
  <c r="AE40" i="13"/>
  <c r="AD11" i="16"/>
  <c r="AD48" i="16"/>
  <c r="AE48" i="16" s="1"/>
  <c r="AB18" i="16"/>
  <c r="AE18" i="16" s="1"/>
  <c r="AB25" i="16"/>
  <c r="AB26" i="16"/>
  <c r="AB19" i="16"/>
  <c r="AB20" i="16"/>
  <c r="AE20" i="16" s="1"/>
  <c r="AB28" i="16"/>
  <c r="AD40" i="16"/>
  <c r="AE40" i="16" s="1"/>
  <c r="AD12" i="16"/>
  <c r="AE12" i="16" s="1"/>
  <c r="AD13" i="16"/>
  <c r="AB11" i="16"/>
  <c r="AB54" i="16" s="1"/>
  <c r="AB14" i="16"/>
  <c r="X35" i="16"/>
  <c r="Y35" i="16" s="1"/>
  <c r="Y60" i="16" s="1"/>
  <c r="AD38" i="16"/>
  <c r="AE38" i="16" s="1"/>
  <c r="AD46" i="16"/>
  <c r="AE46" i="16" s="1"/>
  <c r="AD42" i="16"/>
  <c r="AE42" i="16" s="1"/>
  <c r="AD13" i="12"/>
  <c r="AD14" i="12"/>
  <c r="AD26" i="12"/>
  <c r="AE26" i="12" s="1"/>
  <c r="AB43" i="12"/>
  <c r="AB48" i="12"/>
  <c r="AB54" i="12"/>
  <c r="AE54" i="12" s="1"/>
  <c r="AD24" i="12"/>
  <c r="AE24" i="12" s="1"/>
  <c r="AD48" i="12"/>
  <c r="AB52" i="12"/>
  <c r="AE52" i="12" s="1"/>
  <c r="AB27" i="12"/>
  <c r="AD39" i="12"/>
  <c r="AE39" i="12" s="1"/>
  <c r="AB50" i="12"/>
  <c r="AE50" i="12" s="1"/>
  <c r="AE60" i="12"/>
  <c r="AE61" i="12"/>
  <c r="AB72" i="12"/>
  <c r="AE72" i="12" s="1"/>
  <c r="AB18" i="12"/>
  <c r="AB20" i="12"/>
  <c r="AE20" i="12" s="1"/>
  <c r="AB22" i="12"/>
  <c r="AE22" i="12" s="1"/>
  <c r="AD32" i="12"/>
  <c r="AD33" i="12"/>
  <c r="AE33" i="12" s="1"/>
  <c r="AD64" i="12"/>
  <c r="AE64" i="12" s="1"/>
  <c r="AB67" i="12"/>
  <c r="AE67" i="12" s="1"/>
  <c r="AB68" i="12"/>
  <c r="AE68" i="12" s="1"/>
  <c r="AB84" i="12"/>
  <c r="AE84" i="12" s="1"/>
  <c r="AB23" i="12"/>
  <c r="AE23" i="12" s="1"/>
  <c r="AD36" i="12"/>
  <c r="AE36" i="12" s="1"/>
  <c r="AE46" i="12"/>
  <c r="AE59" i="12"/>
  <c r="AB76" i="12"/>
  <c r="AE76" i="12" s="1"/>
  <c r="AE44" i="12"/>
  <c r="AD19" i="12"/>
  <c r="AB21" i="12"/>
  <c r="AE21" i="12" s="1"/>
  <c r="AB31" i="12"/>
  <c r="AB34" i="12"/>
  <c r="AE34" i="12" s="1"/>
  <c r="AD40" i="12"/>
  <c r="AE40" i="12" s="1"/>
  <c r="AB55" i="12"/>
  <c r="AE55" i="12" s="1"/>
  <c r="AB62" i="12"/>
  <c r="AE62" i="12" s="1"/>
  <c r="AB66" i="12"/>
  <c r="AB71" i="12"/>
  <c r="AE71" i="12" s="1"/>
  <c r="AB75" i="12"/>
  <c r="AE75" i="12" s="1"/>
  <c r="AB79" i="12"/>
  <c r="AE79" i="12" s="1"/>
  <c r="AB83" i="12"/>
  <c r="AE83" i="12" s="1"/>
  <c r="AD86" i="12"/>
  <c r="AB86" i="12"/>
  <c r="AD88" i="12"/>
  <c r="AB88" i="12"/>
  <c r="T92" i="12"/>
  <c r="AB11" i="12"/>
  <c r="AB19" i="12"/>
  <c r="AD31" i="12"/>
  <c r="AD35" i="12"/>
  <c r="AE35" i="12" s="1"/>
  <c r="AB37" i="12"/>
  <c r="AB41" i="12"/>
  <c r="AE41" i="12" s="1"/>
  <c r="AB53" i="12"/>
  <c r="AE53" i="12" s="1"/>
  <c r="AB65" i="12"/>
  <c r="AD66" i="12"/>
  <c r="AB70" i="12"/>
  <c r="AE70" i="12" s="1"/>
  <c r="AB74" i="12"/>
  <c r="AE74" i="12" s="1"/>
  <c r="AB78" i="12"/>
  <c r="AE78" i="12" s="1"/>
  <c r="AB82" i="12"/>
  <c r="AE82" i="12" s="1"/>
  <c r="AD11" i="12"/>
  <c r="AB25" i="12"/>
  <c r="AE25" i="12" s="1"/>
  <c r="AD38" i="12"/>
  <c r="AD49" i="12"/>
  <c r="AB51" i="12"/>
  <c r="AE51" i="12" s="1"/>
  <c r="AE57" i="12"/>
  <c r="AB69" i="12"/>
  <c r="AE69" i="12" s="1"/>
  <c r="AB73" i="12"/>
  <c r="AE73" i="12" s="1"/>
  <c r="AB77" i="12"/>
  <c r="AE77" i="12" s="1"/>
  <c r="AB81" i="12"/>
  <c r="AE81" i="12" s="1"/>
  <c r="AB85" i="12"/>
  <c r="AE85" i="12" s="1"/>
  <c r="AD87" i="12"/>
  <c r="AB87" i="12"/>
  <c r="AD89" i="12"/>
  <c r="AB89" i="12"/>
  <c r="AD36" i="19"/>
  <c r="AE36" i="19" s="1"/>
  <c r="AB37" i="19"/>
  <c r="AE37" i="19" s="1"/>
  <c r="AD14" i="19"/>
  <c r="AD94" i="19" s="1"/>
  <c r="D183" i="28"/>
  <c r="AB41" i="19"/>
  <c r="C182" i="28"/>
  <c r="T91" i="19"/>
  <c r="AB16" i="19"/>
  <c r="AB22" i="19"/>
  <c r="AB23" i="19"/>
  <c r="AE23" i="19" s="1"/>
  <c r="AB30" i="19"/>
  <c r="AE30" i="19" s="1"/>
  <c r="AE31" i="19"/>
  <c r="AD41" i="19"/>
  <c r="AD45" i="19"/>
  <c r="AD46" i="19"/>
  <c r="AE46" i="19" s="1"/>
  <c r="AD59" i="19"/>
  <c r="AE59" i="19" s="1"/>
  <c r="AD16" i="19"/>
  <c r="AD95" i="19" s="1"/>
  <c r="F191" i="28"/>
  <c r="G191" i="28" s="1"/>
  <c r="AA102" i="19"/>
  <c r="E191" i="28" s="1"/>
  <c r="AB11" i="19"/>
  <c r="C183" i="28"/>
  <c r="AB26" i="19"/>
  <c r="AE26" i="19" s="1"/>
  <c r="AB35" i="19"/>
  <c r="AE35" i="19" s="1"/>
  <c r="AE39" i="19"/>
  <c r="AD51" i="19"/>
  <c r="AE52" i="19"/>
  <c r="AD55" i="19"/>
  <c r="AE64" i="19"/>
  <c r="AE65" i="19"/>
  <c r="AE66" i="19"/>
  <c r="AB13" i="20"/>
  <c r="AB14" i="20"/>
  <c r="AB21" i="20"/>
  <c r="AE21" i="20" s="1"/>
  <c r="AB22" i="20"/>
  <c r="AE22" i="20" s="1"/>
  <c r="AB23" i="20"/>
  <c r="AE23" i="20" s="1"/>
  <c r="AB24" i="20"/>
  <c r="AE24" i="20" s="1"/>
  <c r="AD15" i="20"/>
  <c r="AB17" i="20"/>
  <c r="AE17" i="20" s="1"/>
  <c r="AE14" i="3"/>
  <c r="AB19" i="3"/>
  <c r="AE19" i="3" s="1"/>
  <c r="AB20" i="3"/>
  <c r="AE20" i="3" s="1"/>
  <c r="AB23" i="3"/>
  <c r="AB24" i="3"/>
  <c r="AE24" i="3" s="1"/>
  <c r="AE37" i="3"/>
  <c r="AD11" i="3"/>
  <c r="AE15" i="3"/>
  <c r="T74" i="3"/>
  <c r="C10" i="28"/>
  <c r="AB21" i="3"/>
  <c r="AE21" i="3" s="1"/>
  <c r="AB40" i="3"/>
  <c r="AB42" i="3"/>
  <c r="AE42" i="3" s="1"/>
  <c r="AB45" i="3"/>
  <c r="AE45" i="3" s="1"/>
  <c r="AB47" i="3"/>
  <c r="AB49" i="3"/>
  <c r="AE49" i="3" s="1"/>
  <c r="AB51" i="3"/>
  <c r="AB53" i="3"/>
  <c r="AE53" i="3" s="1"/>
  <c r="AB55" i="3"/>
  <c r="AE55" i="3" s="1"/>
  <c r="AB57" i="3"/>
  <c r="AE57" i="3" s="1"/>
  <c r="AB61" i="3"/>
  <c r="AE61" i="3" s="1"/>
  <c r="AB63" i="3"/>
  <c r="AB64" i="3"/>
  <c r="AB66" i="3"/>
  <c r="AE66" i="3" s="1"/>
  <c r="AB17" i="3"/>
  <c r="AB38" i="3"/>
  <c r="AB41" i="3"/>
  <c r="AB43" i="3"/>
  <c r="AE43" i="3" s="1"/>
  <c r="AB46" i="3"/>
  <c r="AB48" i="3"/>
  <c r="AE48" i="3" s="1"/>
  <c r="AB50" i="3"/>
  <c r="AB52" i="3"/>
  <c r="AE52" i="3" s="1"/>
  <c r="AB54" i="3"/>
  <c r="AB56" i="3"/>
  <c r="AE56" i="3" s="1"/>
  <c r="AB58" i="3"/>
  <c r="AE58" i="3" s="1"/>
  <c r="AB60" i="3"/>
  <c r="AE60" i="3" s="1"/>
  <c r="AB62" i="3"/>
  <c r="AE62" i="3" s="1"/>
  <c r="AB65" i="3"/>
  <c r="AE65" i="3" s="1"/>
  <c r="AB67" i="3"/>
  <c r="AE67" i="3" s="1"/>
  <c r="AB11" i="3"/>
  <c r="AB76" i="3" s="1"/>
  <c r="AB26" i="3"/>
  <c r="AE27" i="3"/>
  <c r="AD30" i="23"/>
  <c r="AB30" i="23"/>
  <c r="AD40" i="23"/>
  <c r="AB40" i="23"/>
  <c r="AD59" i="23"/>
  <c r="AB59" i="23"/>
  <c r="AD57" i="23"/>
  <c r="AB57" i="23"/>
  <c r="AB11" i="23"/>
  <c r="AB20" i="23"/>
  <c r="AD34" i="23"/>
  <c r="AB34" i="23"/>
  <c r="AD44" i="23"/>
  <c r="AB44" i="23"/>
  <c r="AD55" i="23"/>
  <c r="AB55" i="23"/>
  <c r="AD11" i="23"/>
  <c r="AD79" i="23" s="1"/>
  <c r="AD19" i="23"/>
  <c r="AD20" i="23"/>
  <c r="AD21" i="23"/>
  <c r="AE21" i="23" s="1"/>
  <c r="AD22" i="23"/>
  <c r="AE22" i="23" s="1"/>
  <c r="AD23" i="23"/>
  <c r="AE23" i="23" s="1"/>
  <c r="AD24" i="23"/>
  <c r="AE24" i="23" s="1"/>
  <c r="AD25" i="23"/>
  <c r="AE25" i="23" s="1"/>
  <c r="AD26" i="23"/>
  <c r="AE26" i="23" s="1"/>
  <c r="AD27" i="23"/>
  <c r="AE27" i="23" s="1"/>
  <c r="AD28" i="23"/>
  <c r="AE28" i="23" s="1"/>
  <c r="AD29" i="23"/>
  <c r="AE29" i="23" s="1"/>
  <c r="AD32" i="23"/>
  <c r="AB32" i="23"/>
  <c r="AD37" i="23"/>
  <c r="AB37" i="23"/>
  <c r="AD42" i="23"/>
  <c r="AB42" i="23"/>
  <c r="AD53" i="23"/>
  <c r="AB53" i="23"/>
  <c r="AB61" i="23"/>
  <c r="AE61" i="23" s="1"/>
  <c r="AD16" i="23"/>
  <c r="AD11" i="22"/>
  <c r="AB14" i="22"/>
  <c r="AB15" i="22"/>
  <c r="AB19" i="22"/>
  <c r="AB21" i="22"/>
  <c r="AE21" i="22" s="1"/>
  <c r="AB23" i="22"/>
  <c r="AE23" i="22" s="1"/>
  <c r="AB25" i="22"/>
  <c r="AE25" i="22" s="1"/>
  <c r="AB39" i="22"/>
  <c r="AB41" i="22"/>
  <c r="AE41" i="22" s="1"/>
  <c r="AD14" i="22"/>
  <c r="AD34" i="22"/>
  <c r="AB12" i="20"/>
  <c r="AE12" i="20" s="1"/>
  <c r="AB18" i="20"/>
  <c r="AB20" i="20"/>
  <c r="AE20" i="20" s="1"/>
  <c r="I203" i="28"/>
  <c r="W203" i="28" s="1"/>
  <c r="AC79" i="20"/>
  <c r="H203" i="28" s="1"/>
  <c r="AD36" i="20"/>
  <c r="AE36" i="20" s="1"/>
  <c r="AC78" i="20"/>
  <c r="H202" i="28" s="1"/>
  <c r="I202" i="28"/>
  <c r="W202" i="28" s="1"/>
  <c r="C195" i="28"/>
  <c r="AD19" i="20"/>
  <c r="AB29" i="20"/>
  <c r="AD31" i="20"/>
  <c r="AE31" i="20" s="1"/>
  <c r="AD34" i="20"/>
  <c r="C194" i="28"/>
  <c r="T68" i="20"/>
  <c r="AD40" i="20"/>
  <c r="AD16" i="20"/>
  <c r="AE25" i="20"/>
  <c r="AB39" i="20"/>
  <c r="AB40" i="20"/>
  <c r="AB41" i="20"/>
  <c r="AE41" i="20" s="1"/>
  <c r="AD11" i="20"/>
  <c r="AD70" i="20" s="1"/>
  <c r="AD27" i="20"/>
  <c r="AD28" i="20"/>
  <c r="AD30" i="20"/>
  <c r="AD32" i="20"/>
  <c r="AE32" i="20" s="1"/>
  <c r="AD33" i="20"/>
  <c r="AD35" i="20"/>
  <c r="AE35" i="20" s="1"/>
  <c r="AD37" i="20"/>
  <c r="AE37" i="20" s="1"/>
  <c r="AB26" i="20"/>
  <c r="AB34" i="20"/>
  <c r="AB11" i="20"/>
  <c r="AB27" i="20"/>
  <c r="AA76" i="15"/>
  <c r="E168" i="28" s="1"/>
  <c r="AB14" i="19"/>
  <c r="AB94" i="19" s="1"/>
  <c r="AB42" i="19"/>
  <c r="AE42" i="19" s="1"/>
  <c r="AB45" i="19"/>
  <c r="AB47" i="19"/>
  <c r="AE47" i="19" s="1"/>
  <c r="AB56" i="19"/>
  <c r="AB58" i="19"/>
  <c r="AE58" i="19" s="1"/>
  <c r="AB60" i="19"/>
  <c r="AE60" i="19" s="1"/>
  <c r="AB62" i="19"/>
  <c r="AE62" i="19" s="1"/>
  <c r="AD56" i="19"/>
  <c r="AD33" i="19"/>
  <c r="AD97" i="19" s="1"/>
  <c r="AD17" i="15"/>
  <c r="AD15" i="15"/>
  <c r="AD21" i="15"/>
  <c r="AE21" i="15" s="1"/>
  <c r="AB22" i="15"/>
  <c r="AE22" i="15" s="1"/>
  <c r="AD23" i="15"/>
  <c r="AE23" i="15" s="1"/>
  <c r="AD38" i="15"/>
  <c r="AE38" i="15" s="1"/>
  <c r="AB39" i="15"/>
  <c r="AE39" i="15" s="1"/>
  <c r="AD40" i="15"/>
  <c r="AE40" i="15" s="1"/>
  <c r="AE43" i="15"/>
  <c r="C160" i="28"/>
  <c r="AD18" i="15"/>
  <c r="AD35" i="15"/>
  <c r="AB36" i="15"/>
  <c r="AB14" i="15"/>
  <c r="D161" i="28"/>
  <c r="AB18" i="15"/>
  <c r="AD19" i="15"/>
  <c r="AE19" i="15" s="1"/>
  <c r="AE26" i="15"/>
  <c r="AB35" i="15"/>
  <c r="AD36" i="15"/>
  <c r="AE44" i="15"/>
  <c r="C159" i="28"/>
  <c r="T65" i="15"/>
  <c r="AB13" i="15"/>
  <c r="AD14" i="15"/>
  <c r="AD68" i="15" s="1"/>
  <c r="AD16" i="15"/>
  <c r="C163" i="28"/>
  <c r="AB28" i="15"/>
  <c r="AD28" i="15"/>
  <c r="AB31" i="15"/>
  <c r="AB34" i="15"/>
  <c r="AE41" i="15"/>
  <c r="AE42" i="15"/>
  <c r="AB20" i="15"/>
  <c r="AE20" i="15" s="1"/>
  <c r="AB25" i="15"/>
  <c r="AD29" i="15"/>
  <c r="AB29" i="15"/>
  <c r="AD37" i="15"/>
  <c r="AE37" i="15" s="1"/>
  <c r="AD11" i="15"/>
  <c r="AD67" i="15" s="1"/>
  <c r="AB11" i="15"/>
  <c r="AD30" i="15"/>
  <c r="AB30" i="15"/>
  <c r="AB24" i="15"/>
  <c r="AE24" i="15" s="1"/>
  <c r="AD27" i="15"/>
  <c r="AB27" i="15"/>
  <c r="D163" i="28"/>
  <c r="AD32" i="15"/>
  <c r="AB32" i="15"/>
  <c r="AB16" i="15"/>
  <c r="Y33" i="15"/>
  <c r="Y73" i="15" s="1"/>
  <c r="AD12" i="17"/>
  <c r="AD13" i="17"/>
  <c r="AD16" i="17"/>
  <c r="AD19" i="17"/>
  <c r="AD21" i="17"/>
  <c r="AE21" i="17" s="1"/>
  <c r="AD23" i="17"/>
  <c r="AE23" i="17" s="1"/>
  <c r="AD25" i="17"/>
  <c r="AE25" i="17" s="1"/>
  <c r="AD26" i="17"/>
  <c r="AD29" i="17"/>
  <c r="AD30" i="17"/>
  <c r="AD32" i="17"/>
  <c r="AD34" i="17"/>
  <c r="AE34" i="17" s="1"/>
  <c r="AD42" i="17"/>
  <c r="AD44" i="17"/>
  <c r="AE44" i="17" s="1"/>
  <c r="AD46" i="17"/>
  <c r="AE46" i="17" s="1"/>
  <c r="AB27" i="17"/>
  <c r="AB31" i="17"/>
  <c r="AB42" i="17"/>
  <c r="AA50" i="5"/>
  <c r="E36" i="28" s="1"/>
  <c r="AC89" i="11"/>
  <c r="H94" i="28" s="1"/>
  <c r="I94" i="28"/>
  <c r="W94" i="28" s="1"/>
  <c r="H244" i="28"/>
  <c r="F36" i="28"/>
  <c r="AA61" i="24"/>
  <c r="E241" i="28" s="1"/>
  <c r="D241" i="28"/>
  <c r="AD24" i="16"/>
  <c r="AB24" i="16"/>
  <c r="AD21" i="16"/>
  <c r="AB21" i="16"/>
  <c r="AC96" i="12"/>
  <c r="H106" i="28" s="1"/>
  <c r="I106" i="28"/>
  <c r="W106" i="28" s="1"/>
  <c r="T52" i="16"/>
  <c r="AD17" i="16"/>
  <c r="AB17" i="16"/>
  <c r="AD30" i="16"/>
  <c r="AB30" i="16"/>
  <c r="AB37" i="16"/>
  <c r="AD37" i="16"/>
  <c r="AB39" i="16"/>
  <c r="AD39" i="16"/>
  <c r="AB41" i="16"/>
  <c r="AD41" i="16"/>
  <c r="AB43" i="16"/>
  <c r="AD43" i="16"/>
  <c r="AB45" i="16"/>
  <c r="AD45" i="16"/>
  <c r="AB47" i="16"/>
  <c r="AD47" i="16"/>
  <c r="AB49" i="16"/>
  <c r="AD49" i="16"/>
  <c r="C138" i="28"/>
  <c r="AD27" i="16"/>
  <c r="AB27" i="16"/>
  <c r="D238" i="28"/>
  <c r="G241" i="28"/>
  <c r="AC50" i="5"/>
  <c r="H36" i="28" s="1"/>
  <c r="AA64" i="24"/>
  <c r="E244" i="28" s="1"/>
  <c r="F244" i="28"/>
  <c r="G244" i="28" s="1"/>
  <c r="AA56" i="16"/>
  <c r="E140" i="28" s="1"/>
  <c r="D140" i="28"/>
  <c r="D237" i="28"/>
  <c r="AC47" i="5"/>
  <c r="H33" i="28" s="1"/>
  <c r="AC63" i="8"/>
  <c r="H62" i="28" s="1"/>
  <c r="AC56" i="16"/>
  <c r="H140" i="28" s="1"/>
  <c r="AC59" i="6"/>
  <c r="AA89" i="11"/>
  <c r="E94" i="28" s="1"/>
  <c r="G42" i="28"/>
  <c r="AA47" i="5"/>
  <c r="E33" i="28" s="1"/>
  <c r="AA63" i="8"/>
  <c r="E62" i="28" s="1"/>
  <c r="AA96" i="12"/>
  <c r="E106" i="28" s="1"/>
  <c r="I62" i="28"/>
  <c r="W62" i="28" s="1"/>
  <c r="I36" i="28"/>
  <c r="W36" i="28" s="1"/>
  <c r="G140" i="28"/>
  <c r="D26" i="28"/>
  <c r="AA59" i="6"/>
  <c r="D134" i="28"/>
  <c r="H241" i="28"/>
  <c r="AD69" i="21" l="1"/>
  <c r="I210" i="28" s="1"/>
  <c r="W210" i="28" s="1"/>
  <c r="AD81" i="14"/>
  <c r="AC81" i="14" s="1"/>
  <c r="H129" i="28" s="1"/>
  <c r="AB63" i="24"/>
  <c r="F243" i="28" s="1"/>
  <c r="AD87" i="11"/>
  <c r="AC51" i="25"/>
  <c r="H249" i="28" s="1"/>
  <c r="AE17" i="5"/>
  <c r="AB67" i="21"/>
  <c r="F208" i="28" s="1"/>
  <c r="G208" i="28" s="1"/>
  <c r="AB93" i="19"/>
  <c r="AA93" i="19" s="1"/>
  <c r="E182" i="28" s="1"/>
  <c r="I249" i="28"/>
  <c r="W249" i="28" s="1"/>
  <c r="AE16" i="24"/>
  <c r="AE59" i="24" s="1"/>
  <c r="AD85" i="13"/>
  <c r="I124" i="28" s="1"/>
  <c r="W124" i="28" s="1"/>
  <c r="AE38" i="25"/>
  <c r="AA51" i="25"/>
  <c r="E249" i="28" s="1"/>
  <c r="F249" i="28"/>
  <c r="AB95" i="19"/>
  <c r="AA95" i="19" s="1"/>
  <c r="E184" i="28" s="1"/>
  <c r="AE41" i="17"/>
  <c r="AE13" i="13"/>
  <c r="AE15" i="25"/>
  <c r="AB55" i="25"/>
  <c r="AA55" i="25" s="1"/>
  <c r="AE55" i="25"/>
  <c r="AB52" i="25"/>
  <c r="F250" i="28" s="1"/>
  <c r="AB77" i="13"/>
  <c r="AB79" i="23"/>
  <c r="AB94" i="12"/>
  <c r="AD75" i="18"/>
  <c r="AE48" i="18"/>
  <c r="AB67" i="15"/>
  <c r="AD63" i="24"/>
  <c r="AC63" i="24" s="1"/>
  <c r="H243" i="28" s="1"/>
  <c r="AB53" i="25"/>
  <c r="AA53" i="25" s="1"/>
  <c r="AB84" i="9"/>
  <c r="AB61" i="4"/>
  <c r="F28" i="28" s="1"/>
  <c r="AB80" i="17"/>
  <c r="F150" i="28" s="1"/>
  <c r="AB79" i="14"/>
  <c r="F127" i="28" s="1"/>
  <c r="AE16" i="21"/>
  <c r="AE67" i="21" s="1"/>
  <c r="AB57" i="16"/>
  <c r="AE14" i="21"/>
  <c r="AE66" i="21" s="1"/>
  <c r="AD80" i="23"/>
  <c r="I227" i="28" s="1"/>
  <c r="W227" i="28" s="1"/>
  <c r="AE14" i="25"/>
  <c r="AE51" i="25" s="1"/>
  <c r="AB70" i="15"/>
  <c r="AA70" i="15" s="1"/>
  <c r="AE53" i="25"/>
  <c r="AB84" i="14"/>
  <c r="AD80" i="17"/>
  <c r="AC80" i="17" s="1"/>
  <c r="H150" i="28" s="1"/>
  <c r="Z57" i="26"/>
  <c r="D20" i="28"/>
  <c r="D275" i="28" s="1"/>
  <c r="D11" i="28"/>
  <c r="D12" i="28"/>
  <c r="D14" i="28"/>
  <c r="D17" i="28"/>
  <c r="I20" i="28"/>
  <c r="W20" i="28" s="1"/>
  <c r="W275" i="28" s="1"/>
  <c r="I11" i="28"/>
  <c r="W11" i="28" s="1"/>
  <c r="I12" i="28"/>
  <c r="W12" i="28" s="1"/>
  <c r="I17" i="28"/>
  <c r="W17" i="28" s="1"/>
  <c r="D15" i="28"/>
  <c r="D19" i="28"/>
  <c r="D18" i="28"/>
  <c r="D268" i="28" s="1"/>
  <c r="D13" i="28"/>
  <c r="I15" i="28"/>
  <c r="W15" i="28" s="1"/>
  <c r="I19" i="28"/>
  <c r="W19" i="28" s="1"/>
  <c r="I18" i="28"/>
  <c r="W18" i="28" s="1"/>
  <c r="E42" i="28"/>
  <c r="I251" i="28"/>
  <c r="W251" i="28" s="1"/>
  <c r="I252" i="28"/>
  <c r="W252" i="28" s="1"/>
  <c r="F207" i="28"/>
  <c r="D211" i="28"/>
  <c r="D210" i="28"/>
  <c r="D28" i="28"/>
  <c r="D25" i="28"/>
  <c r="AC59" i="4"/>
  <c r="F251" i="28"/>
  <c r="D251" i="28"/>
  <c r="D208" i="28"/>
  <c r="D209" i="28"/>
  <c r="D44" i="28"/>
  <c r="D23" i="28"/>
  <c r="D265" i="28" s="1"/>
  <c r="D254" i="28"/>
  <c r="AC52" i="25"/>
  <c r="D206" i="28"/>
  <c r="I255" i="28"/>
  <c r="W255" i="28" s="1"/>
  <c r="F252" i="28"/>
  <c r="D46" i="28"/>
  <c r="D45" i="28"/>
  <c r="I207" i="28"/>
  <c r="W207" i="28" s="1"/>
  <c r="H42" i="28"/>
  <c r="I253" i="28"/>
  <c r="W253" i="28" s="1"/>
  <c r="D256" i="28"/>
  <c r="D253" i="28"/>
  <c r="D255" i="28"/>
  <c r="D212" i="28"/>
  <c r="D213" i="28"/>
  <c r="D248" i="28"/>
  <c r="D43" i="28"/>
  <c r="F26" i="28"/>
  <c r="D27" i="28"/>
  <c r="AA58" i="6"/>
  <c r="I24" i="28"/>
  <c r="W24" i="28" s="1"/>
  <c r="I41" i="28"/>
  <c r="W41" i="28" s="1"/>
  <c r="AB75" i="15"/>
  <c r="AD48" i="5"/>
  <c r="I34" i="28" s="1"/>
  <c r="W34" i="28" s="1"/>
  <c r="AD75" i="15"/>
  <c r="AB72" i="15"/>
  <c r="AA72" i="15" s="1"/>
  <c r="AD72" i="22"/>
  <c r="AB74" i="10"/>
  <c r="AB89" i="9"/>
  <c r="AB85" i="9"/>
  <c r="AD92" i="9"/>
  <c r="I79" i="28" s="1"/>
  <c r="W79" i="28" s="1"/>
  <c r="AB83" i="23"/>
  <c r="AA83" i="23" s="1"/>
  <c r="AD98" i="19"/>
  <c r="AC98" i="19" s="1"/>
  <c r="H187" i="28" s="1"/>
  <c r="AB70" i="20"/>
  <c r="AD57" i="16"/>
  <c r="AC57" i="16" s="1"/>
  <c r="H141" i="28" s="1"/>
  <c r="I101" i="28"/>
  <c r="W101" i="28" s="1"/>
  <c r="AB69" i="8"/>
  <c r="AB64" i="8"/>
  <c r="AB68" i="8"/>
  <c r="AD67" i="7"/>
  <c r="I52" i="28" s="1"/>
  <c r="W52" i="28" s="1"/>
  <c r="AA66" i="7"/>
  <c r="E51" i="28" s="1"/>
  <c r="I56" i="28"/>
  <c r="W56" i="28" s="1"/>
  <c r="F51" i="28"/>
  <c r="AD80" i="3"/>
  <c r="AC66" i="21"/>
  <c r="AE26" i="17"/>
  <c r="AD82" i="17"/>
  <c r="I152" i="28" s="1"/>
  <c r="W152" i="28" s="1"/>
  <c r="AE25" i="15"/>
  <c r="AE71" i="15" s="1"/>
  <c r="AB71" i="15"/>
  <c r="AA71" i="15" s="1"/>
  <c r="AE34" i="15"/>
  <c r="AE74" i="15" s="1"/>
  <c r="AB74" i="15"/>
  <c r="AA74" i="15" s="1"/>
  <c r="E166" i="28" s="1"/>
  <c r="AE15" i="22"/>
  <c r="AB74" i="22"/>
  <c r="AA74" i="22" s="1"/>
  <c r="AE30" i="13"/>
  <c r="AB82" i="13"/>
  <c r="F121" i="28" s="1"/>
  <c r="AD93" i="19"/>
  <c r="AC93" i="19" s="1"/>
  <c r="H182" i="28" s="1"/>
  <c r="AD81" i="17"/>
  <c r="AC81" i="17" s="1"/>
  <c r="F78" i="28"/>
  <c r="AB92" i="9"/>
  <c r="F79" i="28" s="1"/>
  <c r="AE11" i="7"/>
  <c r="AB64" i="7"/>
  <c r="F49" i="28" s="1"/>
  <c r="AD61" i="16"/>
  <c r="I145" i="28" s="1"/>
  <c r="W145" i="28" s="1"/>
  <c r="AE30" i="17"/>
  <c r="AE13" i="17"/>
  <c r="AE79" i="17" s="1"/>
  <c r="AD79" i="17"/>
  <c r="AC79" i="17" s="1"/>
  <c r="H149" i="28" s="1"/>
  <c r="AD72" i="15"/>
  <c r="AE13" i="15"/>
  <c r="AB68" i="15"/>
  <c r="AA68" i="15" s="1"/>
  <c r="E160" i="28" s="1"/>
  <c r="AE17" i="15"/>
  <c r="AD70" i="15"/>
  <c r="AE19" i="22"/>
  <c r="AB75" i="22"/>
  <c r="AA75" i="22" s="1"/>
  <c r="AE19" i="23"/>
  <c r="AD82" i="23"/>
  <c r="AC82" i="23" s="1"/>
  <c r="AE55" i="19"/>
  <c r="AD101" i="19"/>
  <c r="AC101" i="19" s="1"/>
  <c r="H190" i="28" s="1"/>
  <c r="AD54" i="16"/>
  <c r="AE15" i="13"/>
  <c r="AB79" i="13"/>
  <c r="AE20" i="13"/>
  <c r="AB80" i="13"/>
  <c r="AE13" i="22"/>
  <c r="AD73" i="22"/>
  <c r="AC73" i="22" s="1"/>
  <c r="H217" i="28" s="1"/>
  <c r="AB80" i="18"/>
  <c r="F176" i="28" s="1"/>
  <c r="AE60" i="21"/>
  <c r="AE22" i="16"/>
  <c r="AB58" i="16"/>
  <c r="AE40" i="25"/>
  <c r="AD58" i="25"/>
  <c r="AB84" i="23"/>
  <c r="AA84" i="23" s="1"/>
  <c r="AD87" i="14"/>
  <c r="I135" i="28" s="1"/>
  <c r="W135" i="28" s="1"/>
  <c r="AD84" i="14"/>
  <c r="AD88" i="9"/>
  <c r="I75" i="28" s="1"/>
  <c r="W75" i="28" s="1"/>
  <c r="AD61" i="8"/>
  <c r="I60" i="28" s="1"/>
  <c r="W60" i="28" s="1"/>
  <c r="AE46" i="21"/>
  <c r="AD83" i="14"/>
  <c r="AE36" i="17"/>
  <c r="AB85" i="17"/>
  <c r="AA85" i="17" s="1"/>
  <c r="E155" i="28" s="1"/>
  <c r="AE28" i="17"/>
  <c r="AD83" i="17"/>
  <c r="AC83" i="17" s="1"/>
  <c r="AE13" i="23"/>
  <c r="AE80" i="23" s="1"/>
  <c r="AB80" i="23"/>
  <c r="F227" i="28" s="1"/>
  <c r="AB57" i="24"/>
  <c r="F237" i="28" s="1"/>
  <c r="AE30" i="24"/>
  <c r="AE62" i="24" s="1"/>
  <c r="AB62" i="24"/>
  <c r="F242" i="28" s="1"/>
  <c r="AD86" i="17"/>
  <c r="AC86" i="17" s="1"/>
  <c r="H156" i="28" s="1"/>
  <c r="AD74" i="22"/>
  <c r="I218" i="28" s="1"/>
  <c r="W218" i="28" s="1"/>
  <c r="AD78" i="17"/>
  <c r="AD86" i="23"/>
  <c r="AB86" i="17"/>
  <c r="AA86" i="17" s="1"/>
  <c r="AD59" i="16"/>
  <c r="I143" i="28" s="1"/>
  <c r="W143" i="28" s="1"/>
  <c r="Y83" i="13"/>
  <c r="D122" i="28" s="1"/>
  <c r="AD59" i="24"/>
  <c r="I239" i="28" s="1"/>
  <c r="W239" i="28" s="1"/>
  <c r="AD100" i="19"/>
  <c r="AC100" i="19" s="1"/>
  <c r="H189" i="28" s="1"/>
  <c r="AB83" i="17"/>
  <c r="F153" i="28" s="1"/>
  <c r="AD80" i="13"/>
  <c r="I119" i="28" s="1"/>
  <c r="W119" i="28" s="1"/>
  <c r="AD68" i="7"/>
  <c r="I53" i="28" s="1"/>
  <c r="W53" i="28" s="1"/>
  <c r="AB97" i="19"/>
  <c r="F186" i="28" s="1"/>
  <c r="AB87" i="14"/>
  <c r="F135" i="28" s="1"/>
  <c r="AB62" i="8"/>
  <c r="AD79" i="13"/>
  <c r="I118" i="28" s="1"/>
  <c r="W118" i="28" s="1"/>
  <c r="AB86" i="9"/>
  <c r="F73" i="28" s="1"/>
  <c r="AD83" i="23"/>
  <c r="AC83" i="23" s="1"/>
  <c r="H230" i="28" s="1"/>
  <c r="AB98" i="19"/>
  <c r="AE13" i="16"/>
  <c r="AD55" i="16"/>
  <c r="AC55" i="16" s="1"/>
  <c r="H139" i="28" s="1"/>
  <c r="AE39" i="13"/>
  <c r="AE84" i="13" s="1"/>
  <c r="AD84" i="13"/>
  <c r="AC84" i="13" s="1"/>
  <c r="H123" i="28" s="1"/>
  <c r="AB78" i="13"/>
  <c r="AE44" i="22"/>
  <c r="AB79" i="22"/>
  <c r="F223" i="28" s="1"/>
  <c r="AE50" i="19"/>
  <c r="AB100" i="19"/>
  <c r="AA100" i="19" s="1"/>
  <c r="E189" i="28" s="1"/>
  <c r="AE44" i="19"/>
  <c r="AE21" i="19"/>
  <c r="AB96" i="19"/>
  <c r="AA96" i="19" s="1"/>
  <c r="E185" i="28" s="1"/>
  <c r="AE28" i="22"/>
  <c r="AB76" i="22"/>
  <c r="AA76" i="22" s="1"/>
  <c r="E220" i="28" s="1"/>
  <c r="AE43" i="8"/>
  <c r="AD69" i="8"/>
  <c r="I68" i="28" s="1"/>
  <c r="W68" i="28" s="1"/>
  <c r="AE29" i="8"/>
  <c r="AD66" i="8"/>
  <c r="I65" i="28" s="1"/>
  <c r="W65" i="28" s="1"/>
  <c r="AB56" i="25"/>
  <c r="AB65" i="24"/>
  <c r="AE53" i="21"/>
  <c r="I139" i="28"/>
  <c r="W139" i="28" s="1"/>
  <c r="F123" i="28"/>
  <c r="AB85" i="13"/>
  <c r="AA85" i="13" s="1"/>
  <c r="E124" i="28" s="1"/>
  <c r="AE35" i="21"/>
  <c r="AD65" i="7"/>
  <c r="I50" i="28" s="1"/>
  <c r="W50" i="28" s="1"/>
  <c r="AD80" i="14"/>
  <c r="I128" i="28" s="1"/>
  <c r="W128" i="28" s="1"/>
  <c r="AB81" i="17"/>
  <c r="F151" i="28" s="1"/>
  <c r="AD89" i="9"/>
  <c r="I76" i="28" s="1"/>
  <c r="I57" i="28"/>
  <c r="W57" i="28" s="1"/>
  <c r="AD66" i="7"/>
  <c r="AE35" i="9"/>
  <c r="AE21" i="9"/>
  <c r="AB87" i="9"/>
  <c r="F74" i="28" s="1"/>
  <c r="AE42" i="9"/>
  <c r="AE91" i="9" s="1"/>
  <c r="AD91" i="9"/>
  <c r="I78" i="28" s="1"/>
  <c r="W78" i="28" s="1"/>
  <c r="AE36" i="16"/>
  <c r="AB61" i="16"/>
  <c r="AE52" i="23"/>
  <c r="AD87" i="23"/>
  <c r="AC87" i="23" s="1"/>
  <c r="AB59" i="24"/>
  <c r="F239" i="28" s="1"/>
  <c r="AB75" i="20"/>
  <c r="AA75" i="20" s="1"/>
  <c r="E199" i="28" s="1"/>
  <c r="AD60" i="24"/>
  <c r="AC60" i="24" s="1"/>
  <c r="H240" i="28" s="1"/>
  <c r="AD75" i="22"/>
  <c r="AC75" i="22" s="1"/>
  <c r="H219" i="28" s="1"/>
  <c r="AB73" i="22"/>
  <c r="AA73" i="22" s="1"/>
  <c r="AD82" i="13"/>
  <c r="I121" i="28" s="1"/>
  <c r="W121" i="28" s="1"/>
  <c r="AB65" i="8"/>
  <c r="AD64" i="7"/>
  <c r="I49" i="28" s="1"/>
  <c r="W49" i="28" s="1"/>
  <c r="AD96" i="19"/>
  <c r="I185" i="28" s="1"/>
  <c r="W185" i="28" s="1"/>
  <c r="AB66" i="8"/>
  <c r="AD77" i="22"/>
  <c r="AC77" i="22" s="1"/>
  <c r="Y85" i="14"/>
  <c r="D133" i="28" s="1"/>
  <c r="AD76" i="22"/>
  <c r="I220" i="28" s="1"/>
  <c r="W220" i="28" s="1"/>
  <c r="AB101" i="19"/>
  <c r="AA101" i="19" s="1"/>
  <c r="AB82" i="17"/>
  <c r="AA82" i="17" s="1"/>
  <c r="AD81" i="13"/>
  <c r="Y70" i="7"/>
  <c r="D55" i="28" s="1"/>
  <c r="AE28" i="16"/>
  <c r="AE25" i="16"/>
  <c r="AB59" i="16"/>
  <c r="AE33" i="22"/>
  <c r="AB77" i="22"/>
  <c r="F221" i="28" s="1"/>
  <c r="AE40" i="8"/>
  <c r="AD68" i="8"/>
  <c r="AB83" i="14"/>
  <c r="F131" i="28" s="1"/>
  <c r="AE33" i="7"/>
  <c r="AB69" i="7"/>
  <c r="F54" i="28" s="1"/>
  <c r="AE39" i="23"/>
  <c r="AE21" i="24"/>
  <c r="AB60" i="24"/>
  <c r="AE15" i="15"/>
  <c r="AE69" i="15" s="1"/>
  <c r="AD69" i="15"/>
  <c r="AC69" i="15" s="1"/>
  <c r="H161" i="28" s="1"/>
  <c r="D144" i="28"/>
  <c r="AE26" i="13"/>
  <c r="AB81" i="13"/>
  <c r="AA81" i="13" s="1"/>
  <c r="E120" i="28" s="1"/>
  <c r="AE38" i="22"/>
  <c r="AE32" i="8"/>
  <c r="AE13" i="8"/>
  <c r="AD62" i="8"/>
  <c r="I61" i="28" s="1"/>
  <c r="W61" i="28" s="1"/>
  <c r="AE24" i="8"/>
  <c r="AD65" i="8"/>
  <c r="I64" i="28" s="1"/>
  <c r="W64" i="28" s="1"/>
  <c r="AE11" i="17"/>
  <c r="AB78" i="17"/>
  <c r="F148" i="28" s="1"/>
  <c r="AD84" i="23"/>
  <c r="AC84" i="23" s="1"/>
  <c r="H231" i="28" s="1"/>
  <c r="AD65" i="24"/>
  <c r="AC65" i="24" s="1"/>
  <c r="AE31" i="14"/>
  <c r="F128" i="28"/>
  <c r="AB81" i="14"/>
  <c r="AB88" i="9"/>
  <c r="F75" i="28" s="1"/>
  <c r="AB61" i="8"/>
  <c r="AA61" i="8" s="1"/>
  <c r="E60" i="28" s="1"/>
  <c r="AB67" i="7"/>
  <c r="F52" i="28" s="1"/>
  <c r="AD45" i="5"/>
  <c r="AE58" i="7"/>
  <c r="AE72" i="7" s="1"/>
  <c r="AB72" i="7"/>
  <c r="AE45" i="7"/>
  <c r="AE71" i="7" s="1"/>
  <c r="AB71" i="7"/>
  <c r="I72" i="28"/>
  <c r="W72" i="28" s="1"/>
  <c r="AD86" i="9"/>
  <c r="AE36" i="14"/>
  <c r="AE86" i="14" s="1"/>
  <c r="AB86" i="14"/>
  <c r="F134" i="28" s="1"/>
  <c r="AE18" i="14"/>
  <c r="AB82" i="14"/>
  <c r="F130" i="28" s="1"/>
  <c r="AE46" i="23"/>
  <c r="AB86" i="23"/>
  <c r="F233" i="28" s="1"/>
  <c r="AE11" i="14"/>
  <c r="AE79" i="14" s="1"/>
  <c r="AD79" i="14"/>
  <c r="I127" i="28" s="1"/>
  <c r="W127" i="28" s="1"/>
  <c r="AE15" i="23"/>
  <c r="AD81" i="23"/>
  <c r="AC81" i="23" s="1"/>
  <c r="AB87" i="23"/>
  <c r="AA87" i="23" s="1"/>
  <c r="AB81" i="23"/>
  <c r="F228" i="28" s="1"/>
  <c r="AD79" i="22"/>
  <c r="AC79" i="22" s="1"/>
  <c r="H223" i="28" s="1"/>
  <c r="AD58" i="16"/>
  <c r="I142" i="28" s="1"/>
  <c r="W142" i="28" s="1"/>
  <c r="AD69" i="7"/>
  <c r="I54" i="28" s="1"/>
  <c r="W54" i="28" s="1"/>
  <c r="AB82" i="23"/>
  <c r="AA82" i="23" s="1"/>
  <c r="AB55" i="16"/>
  <c r="F139" i="28" s="1"/>
  <c r="AB79" i="17"/>
  <c r="AA79" i="17" s="1"/>
  <c r="E149" i="28" s="1"/>
  <c r="AD78" i="13"/>
  <c r="I117" i="28" s="1"/>
  <c r="W117" i="28" s="1"/>
  <c r="AD82" i="14"/>
  <c r="Y90" i="9"/>
  <c r="D77" i="28" s="1"/>
  <c r="AD87" i="9"/>
  <c r="I74" i="28" s="1"/>
  <c r="W74" i="28" s="1"/>
  <c r="Y78" i="22"/>
  <c r="D222" i="28" s="1"/>
  <c r="AD85" i="17"/>
  <c r="I155" i="28" s="1"/>
  <c r="W155" i="28" s="1"/>
  <c r="AB68" i="7"/>
  <c r="F53" i="28" s="1"/>
  <c r="AE26" i="20"/>
  <c r="AB74" i="20"/>
  <c r="AA74" i="20" s="1"/>
  <c r="AE13" i="20"/>
  <c r="AB71" i="20"/>
  <c r="AA71" i="20" s="1"/>
  <c r="E195" i="28" s="1"/>
  <c r="AD71" i="20"/>
  <c r="I195" i="28" s="1"/>
  <c r="W195" i="28" s="1"/>
  <c r="AE28" i="20"/>
  <c r="AD75" i="20"/>
  <c r="I199" i="28" s="1"/>
  <c r="W199" i="28" s="1"/>
  <c r="AD77" i="20"/>
  <c r="AC77" i="20" s="1"/>
  <c r="H201" i="28" s="1"/>
  <c r="AD74" i="20"/>
  <c r="AC74" i="20" s="1"/>
  <c r="H198" i="28" s="1"/>
  <c r="AE18" i="20"/>
  <c r="AB73" i="20"/>
  <c r="AA73" i="20" s="1"/>
  <c r="AE33" i="20"/>
  <c r="AE39" i="20"/>
  <c r="AB77" i="20"/>
  <c r="AA77" i="20" s="1"/>
  <c r="E201" i="28" s="1"/>
  <c r="AE15" i="20"/>
  <c r="AD72" i="20"/>
  <c r="I196" i="28" s="1"/>
  <c r="W196" i="28" s="1"/>
  <c r="AB72" i="20"/>
  <c r="F196" i="28" s="1"/>
  <c r="AD73" i="20"/>
  <c r="AC73" i="20" s="1"/>
  <c r="H197" i="28" s="1"/>
  <c r="AD79" i="10"/>
  <c r="AB81" i="10"/>
  <c r="AE45" i="10"/>
  <c r="AD81" i="10"/>
  <c r="I89" i="28" s="1"/>
  <c r="W89" i="28" s="1"/>
  <c r="Y80" i="10"/>
  <c r="D88" i="28" s="1"/>
  <c r="AE35" i="10"/>
  <c r="AB79" i="10"/>
  <c r="AB77" i="10"/>
  <c r="AD78" i="10"/>
  <c r="AD77" i="10"/>
  <c r="I85" i="28" s="1"/>
  <c r="W85" i="28" s="1"/>
  <c r="AE28" i="10"/>
  <c r="AB78" i="10"/>
  <c r="AB75" i="10"/>
  <c r="F83" i="28" s="1"/>
  <c r="AD74" i="10"/>
  <c r="I82" i="28" s="1"/>
  <c r="W82" i="28" s="1"/>
  <c r="I275" i="28"/>
  <c r="C276" i="28"/>
  <c r="C277" i="28"/>
  <c r="D270" i="28"/>
  <c r="C270" i="28"/>
  <c r="C272" i="28"/>
  <c r="C268" i="28"/>
  <c r="C269" i="28"/>
  <c r="C267" i="28"/>
  <c r="C271" i="28"/>
  <c r="C266" i="28"/>
  <c r="D266" i="28"/>
  <c r="C265" i="28"/>
  <c r="C274" i="28"/>
  <c r="C280" i="28"/>
  <c r="C273" i="28"/>
  <c r="C279" i="28"/>
  <c r="C278" i="28"/>
  <c r="AB58" i="24"/>
  <c r="AA58" i="24" s="1"/>
  <c r="E238" i="28" s="1"/>
  <c r="AE13" i="5"/>
  <c r="AD46" i="5"/>
  <c r="I32" i="28" s="1"/>
  <c r="W32" i="28" s="1"/>
  <c r="AB48" i="5"/>
  <c r="G33" i="28"/>
  <c r="AE34" i="5"/>
  <c r="AB52" i="5"/>
  <c r="AD52" i="5"/>
  <c r="I38" i="28" s="1"/>
  <c r="W38" i="28" s="1"/>
  <c r="AE49" i="5"/>
  <c r="AB46" i="5"/>
  <c r="AD94" i="12"/>
  <c r="AD97" i="12"/>
  <c r="AC97" i="12" s="1"/>
  <c r="H107" i="28" s="1"/>
  <c r="AB97" i="12"/>
  <c r="AD99" i="12"/>
  <c r="I109" i="28" s="1"/>
  <c r="W109" i="28" s="1"/>
  <c r="I111" i="28"/>
  <c r="W111" i="28" s="1"/>
  <c r="AD102" i="12"/>
  <c r="AE43" i="12"/>
  <c r="AE101" i="12" s="1"/>
  <c r="AB101" i="12"/>
  <c r="F111" i="28" s="1"/>
  <c r="AB95" i="12"/>
  <c r="F105" i="28" s="1"/>
  <c r="AB99" i="12"/>
  <c r="AA99" i="12" s="1"/>
  <c r="E109" i="28" s="1"/>
  <c r="AE37" i="12"/>
  <c r="AE27" i="12"/>
  <c r="AE98" i="12" s="1"/>
  <c r="AB98" i="12"/>
  <c r="AD103" i="12"/>
  <c r="I113" i="28" s="1"/>
  <c r="W113" i="28" s="1"/>
  <c r="AE65" i="12"/>
  <c r="AB103" i="12"/>
  <c r="AB102" i="12"/>
  <c r="AE13" i="12"/>
  <c r="AD95" i="12"/>
  <c r="I105" i="28" s="1"/>
  <c r="W105" i="28" s="1"/>
  <c r="AE26" i="11"/>
  <c r="AD91" i="11"/>
  <c r="I96" i="28" s="1"/>
  <c r="W96" i="28" s="1"/>
  <c r="AE30" i="11"/>
  <c r="AE92" i="11" s="1"/>
  <c r="AD92" i="11"/>
  <c r="I97" i="28" s="1"/>
  <c r="W97" i="28" s="1"/>
  <c r="AB95" i="11"/>
  <c r="AE18" i="11"/>
  <c r="AB90" i="11"/>
  <c r="F95" i="28" s="1"/>
  <c r="AD90" i="11"/>
  <c r="I95" i="28" s="1"/>
  <c r="W95" i="28" s="1"/>
  <c r="AD88" i="11"/>
  <c r="AC88" i="11" s="1"/>
  <c r="H93" i="28" s="1"/>
  <c r="AE45" i="11"/>
  <c r="AD95" i="11"/>
  <c r="AE43" i="11"/>
  <c r="AD94" i="11"/>
  <c r="I99" i="28" s="1"/>
  <c r="W99" i="28" s="1"/>
  <c r="AE36" i="11"/>
  <c r="AB94" i="11"/>
  <c r="AA94" i="11" s="1"/>
  <c r="E99" i="28" s="1"/>
  <c r="AB91" i="11"/>
  <c r="AA91" i="11" s="1"/>
  <c r="E96" i="28" s="1"/>
  <c r="AB92" i="11"/>
  <c r="F97" i="28" s="1"/>
  <c r="Y93" i="11"/>
  <c r="D98" i="28" s="1"/>
  <c r="T20" i="26"/>
  <c r="U20" i="26" s="1"/>
  <c r="AE12" i="19"/>
  <c r="AE15" i="17"/>
  <c r="AE57" i="13"/>
  <c r="AE51" i="13"/>
  <c r="AE12" i="12"/>
  <c r="AE11" i="9"/>
  <c r="AE84" i="9" s="1"/>
  <c r="AE38" i="7"/>
  <c r="AE12" i="7"/>
  <c r="I33" i="1"/>
  <c r="AE29" i="18"/>
  <c r="AE35" i="18"/>
  <c r="AD81" i="18"/>
  <c r="AD80" i="18"/>
  <c r="AC80" i="18" s="1"/>
  <c r="H176" i="28" s="1"/>
  <c r="AD82" i="18"/>
  <c r="AC82" i="18" s="1"/>
  <c r="H178" i="28" s="1"/>
  <c r="AD76" i="18"/>
  <c r="I172" i="28" s="1"/>
  <c r="W172" i="28" s="1"/>
  <c r="AB79" i="18"/>
  <c r="AE39" i="18"/>
  <c r="AB82" i="18"/>
  <c r="AD79" i="18"/>
  <c r="I175" i="28" s="1"/>
  <c r="W175" i="28" s="1"/>
  <c r="AE20" i="18"/>
  <c r="AB78" i="18"/>
  <c r="AD77" i="18"/>
  <c r="I173" i="28" s="1"/>
  <c r="W173" i="28" s="1"/>
  <c r="AB81" i="18"/>
  <c r="AB83" i="18"/>
  <c r="AE33" i="18"/>
  <c r="AD83" i="18"/>
  <c r="AD78" i="18"/>
  <c r="T16" i="26"/>
  <c r="U16" i="26" s="1"/>
  <c r="T15" i="26"/>
  <c r="U15" i="26" s="1"/>
  <c r="T19" i="26"/>
  <c r="U19" i="26" s="1"/>
  <c r="T48" i="26"/>
  <c r="U48" i="26" s="1"/>
  <c r="T27" i="26"/>
  <c r="U27" i="26" s="1"/>
  <c r="T32" i="26"/>
  <c r="U32" i="26" s="1"/>
  <c r="T35" i="26"/>
  <c r="U35" i="26" s="1"/>
  <c r="AA40" i="26"/>
  <c r="AB40" i="26" s="1"/>
  <c r="AA26" i="26"/>
  <c r="AB26" i="26" s="1"/>
  <c r="AA13" i="26"/>
  <c r="AB13" i="26" s="1"/>
  <c r="AA33" i="26"/>
  <c r="AB33" i="26" s="1"/>
  <c r="AA34" i="26"/>
  <c r="AB34" i="26" s="1"/>
  <c r="AB45" i="26"/>
  <c r="AA30" i="26"/>
  <c r="AB30" i="26" s="1"/>
  <c r="AB47" i="26"/>
  <c r="AA35" i="26"/>
  <c r="AB35" i="26" s="1"/>
  <c r="AA15" i="26"/>
  <c r="AB15" i="26" s="1"/>
  <c r="AB41" i="26"/>
  <c r="AA28" i="26"/>
  <c r="AB28" i="26" s="1"/>
  <c r="AB46" i="26"/>
  <c r="H259" i="28"/>
  <c r="AA38" i="26"/>
  <c r="AB38" i="26" s="1"/>
  <c r="AA25" i="26"/>
  <c r="AB25" i="26" s="1"/>
  <c r="AB44" i="26"/>
  <c r="AA32" i="26"/>
  <c r="AB32" i="26" s="1"/>
  <c r="AB49" i="26"/>
  <c r="AA37" i="26"/>
  <c r="AB37" i="26" s="1"/>
  <c r="AA21" i="26"/>
  <c r="AB21" i="26" s="1"/>
  <c r="AB43" i="26"/>
  <c r="AA31" i="26"/>
  <c r="AB31" i="26" s="1"/>
  <c r="AB48" i="26"/>
  <c r="AA36" i="26"/>
  <c r="AB36" i="26" s="1"/>
  <c r="AA19" i="26"/>
  <c r="AB19" i="26" s="1"/>
  <c r="AD76" i="3"/>
  <c r="AD74" i="3"/>
  <c r="C8" i="27" s="1"/>
  <c r="AE14" i="24"/>
  <c r="AE58" i="24" s="1"/>
  <c r="AE56" i="23"/>
  <c r="AE41" i="23"/>
  <c r="AE36" i="23"/>
  <c r="AE37" i="17"/>
  <c r="AE29" i="16"/>
  <c r="AE17" i="14"/>
  <c r="Y75" i="13"/>
  <c r="I19" i="1" s="1"/>
  <c r="Y59" i="8"/>
  <c r="I14" i="1" s="1"/>
  <c r="D66" i="28"/>
  <c r="AE31" i="23"/>
  <c r="AE34" i="23"/>
  <c r="AE16" i="9"/>
  <c r="AE31" i="9"/>
  <c r="AE54" i="7"/>
  <c r="AE22" i="24"/>
  <c r="AE24" i="24"/>
  <c r="U34" i="26"/>
  <c r="AE32" i="14"/>
  <c r="AE36" i="9"/>
  <c r="AE28" i="11"/>
  <c r="AE29" i="11"/>
  <c r="AE19" i="11"/>
  <c r="AE23" i="9"/>
  <c r="D200" i="28"/>
  <c r="Y68" i="20"/>
  <c r="I26" i="1" s="1"/>
  <c r="AE32" i="3"/>
  <c r="AE31" i="3"/>
  <c r="AE33" i="3"/>
  <c r="AB81" i="3"/>
  <c r="AE30" i="3"/>
  <c r="AE18" i="3"/>
  <c r="AE40" i="3"/>
  <c r="AB84" i="3"/>
  <c r="AE46" i="3"/>
  <c r="AB85" i="3"/>
  <c r="AB83" i="3"/>
  <c r="AB78" i="3"/>
  <c r="AB79" i="3"/>
  <c r="AB80" i="3"/>
  <c r="AB77" i="3"/>
  <c r="Y82" i="3"/>
  <c r="AE50" i="3"/>
  <c r="AB86" i="3"/>
  <c r="AD60" i="6"/>
  <c r="AD62" i="6"/>
  <c r="AD63" i="6"/>
  <c r="F41" i="28"/>
  <c r="AD61" i="6"/>
  <c r="AE11" i="6"/>
  <c r="AE58" i="6" s="1"/>
  <c r="AD60" i="4"/>
  <c r="AE59" i="4"/>
  <c r="AD58" i="4"/>
  <c r="AE57" i="4"/>
  <c r="AD61" i="4"/>
  <c r="AB57" i="4"/>
  <c r="AE47" i="4"/>
  <c r="AE61" i="4" s="1"/>
  <c r="AD54" i="4"/>
  <c r="C9" i="27" s="1"/>
  <c r="AE47" i="24"/>
  <c r="AE43" i="24"/>
  <c r="AE33" i="24"/>
  <c r="AE63" i="24" s="1"/>
  <c r="I242" i="28"/>
  <c r="W242" i="28" s="1"/>
  <c r="AC62" i="24"/>
  <c r="H242" i="28" s="1"/>
  <c r="AE29" i="17"/>
  <c r="AE15" i="14"/>
  <c r="AE29" i="14"/>
  <c r="Y77" i="14"/>
  <c r="I20" i="1" s="1"/>
  <c r="AE73" i="14"/>
  <c r="AE65" i="14"/>
  <c r="AE62" i="13"/>
  <c r="AE63" i="12"/>
  <c r="AE37" i="11"/>
  <c r="AD44" i="10"/>
  <c r="AD80" i="10" s="1"/>
  <c r="AB44" i="10"/>
  <c r="AB80" i="10" s="1"/>
  <c r="AE79" i="9"/>
  <c r="AE73" i="9"/>
  <c r="AE67" i="9"/>
  <c r="AE69" i="9"/>
  <c r="AB39" i="8"/>
  <c r="AB59" i="8" s="1"/>
  <c r="B13" i="27" s="1"/>
  <c r="AD39" i="8"/>
  <c r="AD67" i="8" s="1"/>
  <c r="AE36" i="7"/>
  <c r="AD79" i="3"/>
  <c r="AE52" i="18"/>
  <c r="AE30" i="18"/>
  <c r="AB73" i="18"/>
  <c r="B23" i="27" s="1"/>
  <c r="AE60" i="18"/>
  <c r="AE30" i="23"/>
  <c r="AB43" i="22"/>
  <c r="AB78" i="22" s="1"/>
  <c r="AD43" i="22"/>
  <c r="AD78" i="22" s="1"/>
  <c r="AE16" i="19"/>
  <c r="AE95" i="19" s="1"/>
  <c r="Y65" i="15"/>
  <c r="I23" i="1" s="1"/>
  <c r="AE47" i="17"/>
  <c r="AE14" i="16"/>
  <c r="AD35" i="16"/>
  <c r="AD60" i="16" s="1"/>
  <c r="AB35" i="16"/>
  <c r="AB60" i="16" s="1"/>
  <c r="Y52" i="16"/>
  <c r="I21" i="1" s="1"/>
  <c r="AE11" i="16"/>
  <c r="AE54" i="16" s="1"/>
  <c r="AE28" i="14"/>
  <c r="AE53" i="14"/>
  <c r="AE19" i="14"/>
  <c r="AE60" i="14"/>
  <c r="AE30" i="14"/>
  <c r="AE21" i="13"/>
  <c r="AE27" i="13"/>
  <c r="AB38" i="13"/>
  <c r="AB83" i="13" s="1"/>
  <c r="AD38" i="13"/>
  <c r="AD75" i="13" s="1"/>
  <c r="C18" i="27" s="1"/>
  <c r="AE59" i="13"/>
  <c r="AE56" i="13"/>
  <c r="AE66" i="13"/>
  <c r="AE14" i="12"/>
  <c r="I108" i="28"/>
  <c r="W108" i="28" s="1"/>
  <c r="AE48" i="12"/>
  <c r="AE60" i="11"/>
  <c r="AE44" i="11"/>
  <c r="AE69" i="11"/>
  <c r="AE62" i="11"/>
  <c r="AE80" i="11"/>
  <c r="AE54" i="11"/>
  <c r="AE66" i="11"/>
  <c r="AE96" i="11" s="1"/>
  <c r="AE14" i="11"/>
  <c r="AE88" i="11" s="1"/>
  <c r="AE44" i="9"/>
  <c r="AE92" i="9" s="1"/>
  <c r="Y82" i="9"/>
  <c r="I15" i="1" s="1"/>
  <c r="AE29" i="9"/>
  <c r="AE11" i="8"/>
  <c r="AE57" i="7"/>
  <c r="AE49" i="7"/>
  <c r="AC72" i="7"/>
  <c r="H57" i="28" s="1"/>
  <c r="AC49" i="5"/>
  <c r="H35" i="28" s="1"/>
  <c r="G35" i="28"/>
  <c r="G168" i="28"/>
  <c r="I26" i="28"/>
  <c r="I250" i="28"/>
  <c r="W250" i="28" s="1"/>
  <c r="AA49" i="5"/>
  <c r="E35" i="28" s="1"/>
  <c r="AC57" i="4"/>
  <c r="AC54" i="25"/>
  <c r="AA54" i="25"/>
  <c r="AA66" i="21"/>
  <c r="AA87" i="11"/>
  <c r="E92" i="28" s="1"/>
  <c r="F92" i="28"/>
  <c r="AA59" i="4"/>
  <c r="AC55" i="25"/>
  <c r="AC85" i="9"/>
  <c r="H72" i="28" s="1"/>
  <c r="AC67" i="21"/>
  <c r="AA91" i="9"/>
  <c r="E78" i="28" s="1"/>
  <c r="AC71" i="7"/>
  <c r="H56" i="28" s="1"/>
  <c r="AA80" i="14"/>
  <c r="E128" i="28" s="1"/>
  <c r="AC96" i="11"/>
  <c r="H101" i="28" s="1"/>
  <c r="I254" i="28"/>
  <c r="W254" i="28" s="1"/>
  <c r="AC56" i="25"/>
  <c r="I71" i="28"/>
  <c r="W71" i="28" s="1"/>
  <c r="AC84" i="9"/>
  <c r="H71" i="28" s="1"/>
  <c r="AE19" i="17"/>
  <c r="AE32" i="17"/>
  <c r="AE27" i="15"/>
  <c r="AE28" i="15"/>
  <c r="AE59" i="23"/>
  <c r="AE14" i="20"/>
  <c r="AE29" i="13"/>
  <c r="T26" i="26"/>
  <c r="U26" i="26" s="1"/>
  <c r="T12" i="26"/>
  <c r="U12" i="26" s="1"/>
  <c r="T37" i="26"/>
  <c r="U37" i="26" s="1"/>
  <c r="T14" i="26"/>
  <c r="U14" i="26" s="1"/>
  <c r="T31" i="26"/>
  <c r="U31" i="26" s="1"/>
  <c r="T13" i="26"/>
  <c r="U13" i="26" s="1"/>
  <c r="T23" i="26"/>
  <c r="U23" i="26" s="1"/>
  <c r="T38" i="26"/>
  <c r="U38" i="26" s="1"/>
  <c r="AE18" i="7"/>
  <c r="AE67" i="7" s="1"/>
  <c r="I63" i="28"/>
  <c r="W63" i="28" s="1"/>
  <c r="AE27" i="18"/>
  <c r="AE55" i="21"/>
  <c r="AB57" i="25"/>
  <c r="AE36" i="25"/>
  <c r="AE57" i="25" s="1"/>
  <c r="AE45" i="24"/>
  <c r="AE41" i="24"/>
  <c r="AD71" i="21"/>
  <c r="AD63" i="21"/>
  <c r="C26" i="27" s="1"/>
  <c r="AE37" i="14"/>
  <c r="AE67" i="11"/>
  <c r="AE14" i="9"/>
  <c r="AB68" i="21"/>
  <c r="AE19" i="21"/>
  <c r="AB35" i="14"/>
  <c r="AB77" i="14" s="1"/>
  <c r="B19" i="27" s="1"/>
  <c r="AD35" i="14"/>
  <c r="AD77" i="14" s="1"/>
  <c r="C19" i="27" s="1"/>
  <c r="AE14" i="14"/>
  <c r="AB50" i="25"/>
  <c r="AE11" i="25"/>
  <c r="AB48" i="25"/>
  <c r="B30" i="27" s="1"/>
  <c r="AB42" i="11"/>
  <c r="AB93" i="11" s="1"/>
  <c r="AD42" i="11"/>
  <c r="AD93" i="11" s="1"/>
  <c r="Y85" i="11"/>
  <c r="I17" i="1" s="1"/>
  <c r="AB63" i="6"/>
  <c r="AE46" i="6"/>
  <c r="AE63" i="6" s="1"/>
  <c r="AD56" i="6"/>
  <c r="C11" i="27" s="1"/>
  <c r="AE22" i="11"/>
  <c r="AE69" i="10"/>
  <c r="AE66" i="9"/>
  <c r="AE39" i="11"/>
  <c r="AD41" i="9"/>
  <c r="AD90" i="9" s="1"/>
  <c r="AB41" i="9"/>
  <c r="AB82" i="9" s="1"/>
  <c r="AE37" i="7"/>
  <c r="AE27" i="21"/>
  <c r="AE69" i="14"/>
  <c r="AE36" i="6"/>
  <c r="AE18" i="12"/>
  <c r="AC57" i="24"/>
  <c r="AD55" i="24"/>
  <c r="C29" i="27" s="1"/>
  <c r="D130" i="28"/>
  <c r="AC97" i="19"/>
  <c r="D110" i="28"/>
  <c r="AB58" i="25"/>
  <c r="AE11" i="24"/>
  <c r="AE57" i="24" s="1"/>
  <c r="AE50" i="23"/>
  <c r="AE26" i="18"/>
  <c r="Y76" i="17"/>
  <c r="I22" i="1" s="1"/>
  <c r="AE25" i="25"/>
  <c r="AE54" i="25" s="1"/>
  <c r="AE39" i="24"/>
  <c r="AB72" i="21"/>
  <c r="AE58" i="21"/>
  <c r="F138" i="28"/>
  <c r="AE65" i="21"/>
  <c r="AB32" i="5"/>
  <c r="AB51" i="5" s="1"/>
  <c r="AD32" i="5"/>
  <c r="AD51" i="5" s="1"/>
  <c r="AB58" i="4"/>
  <c r="AE16" i="4"/>
  <c r="AE58" i="4" s="1"/>
  <c r="AE14" i="7"/>
  <c r="AE65" i="7" s="1"/>
  <c r="AD56" i="4"/>
  <c r="AE18" i="17"/>
  <c r="AB61" i="6"/>
  <c r="AE27" i="6"/>
  <c r="AE15" i="6"/>
  <c r="AE60" i="6" s="1"/>
  <c r="AB56" i="4"/>
  <c r="AB54" i="4"/>
  <c r="B9" i="27" s="1"/>
  <c r="AE11" i="4"/>
  <c r="S57" i="26"/>
  <c r="D259" i="28" s="1"/>
  <c r="D282" i="28" s="1"/>
  <c r="AC71" i="15"/>
  <c r="H163" i="28" s="1"/>
  <c r="AD65" i="21"/>
  <c r="AB63" i="21"/>
  <c r="B26" i="27" s="1"/>
  <c r="AD44" i="7"/>
  <c r="AD70" i="7" s="1"/>
  <c r="AB44" i="7"/>
  <c r="AB62" i="7" s="1"/>
  <c r="B12" i="27" s="1"/>
  <c r="AD68" i="21"/>
  <c r="AD50" i="25"/>
  <c r="AD48" i="25"/>
  <c r="C30" i="27" s="1"/>
  <c r="AE16" i="14"/>
  <c r="AE26" i="5"/>
  <c r="AE14" i="5"/>
  <c r="AB60" i="4"/>
  <c r="AE39" i="4"/>
  <c r="AE60" i="4" s="1"/>
  <c r="AB60" i="6"/>
  <c r="AC58" i="6"/>
  <c r="AE19" i="20"/>
  <c r="AE32" i="12"/>
  <c r="AE16" i="13"/>
  <c r="T17" i="26"/>
  <c r="U17" i="26" s="1"/>
  <c r="T36" i="26"/>
  <c r="U36" i="26" s="1"/>
  <c r="T29" i="26"/>
  <c r="U29" i="26" s="1"/>
  <c r="E259" i="28"/>
  <c r="T25" i="26"/>
  <c r="U25" i="26" s="1"/>
  <c r="T40" i="26"/>
  <c r="U40" i="26" s="1"/>
  <c r="T18" i="26"/>
  <c r="U18" i="26" s="1"/>
  <c r="T30" i="26"/>
  <c r="U30" i="26" s="1"/>
  <c r="AC53" i="25"/>
  <c r="AC57" i="25"/>
  <c r="AC74" i="15"/>
  <c r="H166" i="28" s="1"/>
  <c r="AE40" i="20"/>
  <c r="AE32" i="23"/>
  <c r="AE44" i="23"/>
  <c r="AE57" i="23"/>
  <c r="AE31" i="13"/>
  <c r="AE70" i="13"/>
  <c r="T22" i="26"/>
  <c r="U22" i="26" s="1"/>
  <c r="T42" i="26"/>
  <c r="U42" i="26" s="1"/>
  <c r="T33" i="26"/>
  <c r="U33" i="26" s="1"/>
  <c r="T11" i="26"/>
  <c r="U11" i="26" s="1"/>
  <c r="T28" i="26"/>
  <c r="U28" i="26" s="1"/>
  <c r="T49" i="26"/>
  <c r="U49" i="26" s="1"/>
  <c r="T21" i="26"/>
  <c r="U21" i="26" s="1"/>
  <c r="AB55" i="24"/>
  <c r="B29" i="27" s="1"/>
  <c r="AB70" i="21"/>
  <c r="AE26" i="24"/>
  <c r="AD70" i="21"/>
  <c r="AE42" i="21"/>
  <c r="AE35" i="25"/>
  <c r="AE56" i="25" s="1"/>
  <c r="AE16" i="25"/>
  <c r="AE52" i="25" s="1"/>
  <c r="AB71" i="21"/>
  <c r="AE51" i="21"/>
  <c r="AD72" i="21"/>
  <c r="AB69" i="21"/>
  <c r="AE37" i="21"/>
  <c r="AE69" i="21" s="1"/>
  <c r="AE31" i="21"/>
  <c r="AE55" i="13"/>
  <c r="AE59" i="7"/>
  <c r="AE66" i="7" s="1"/>
  <c r="AE27" i="14"/>
  <c r="AE23" i="21"/>
  <c r="AB65" i="21"/>
  <c r="AE53" i="13"/>
  <c r="AE58" i="11"/>
  <c r="AE19" i="9"/>
  <c r="AE13" i="9"/>
  <c r="AE55" i="7"/>
  <c r="AE35" i="5"/>
  <c r="D37" i="28"/>
  <c r="AE11" i="5"/>
  <c r="AE45" i="5" s="1"/>
  <c r="AE13" i="14"/>
  <c r="AE46" i="11"/>
  <c r="AE27" i="9"/>
  <c r="AE44" i="16"/>
  <c r="AE22" i="14"/>
  <c r="AE50" i="11"/>
  <c r="AE24" i="11"/>
  <c r="AE22" i="10"/>
  <c r="AE32" i="9"/>
  <c r="AE26" i="9"/>
  <c r="AE53" i="7"/>
  <c r="AB56" i="6"/>
  <c r="B11" i="27" s="1"/>
  <c r="AB62" i="6"/>
  <c r="AE41" i="6"/>
  <c r="AE62" i="6" s="1"/>
  <c r="AE26" i="14"/>
  <c r="AE33" i="13"/>
  <c r="AE11" i="11"/>
  <c r="AE87" i="11" s="1"/>
  <c r="AE68" i="9"/>
  <c r="AE17" i="9"/>
  <c r="AE56" i="7"/>
  <c r="AE39" i="7"/>
  <c r="Y43" i="5"/>
  <c r="I11" i="1" s="1"/>
  <c r="G62" i="28"/>
  <c r="G106" i="28"/>
  <c r="G203" i="28"/>
  <c r="G94" i="28"/>
  <c r="G202" i="28"/>
  <c r="AE42" i="18"/>
  <c r="AE32" i="18"/>
  <c r="AE31" i="18"/>
  <c r="AE40" i="18"/>
  <c r="AE49" i="18"/>
  <c r="AE21" i="18"/>
  <c r="AE16" i="18"/>
  <c r="AE77" i="18" s="1"/>
  <c r="AE14" i="18"/>
  <c r="AE76" i="18" s="1"/>
  <c r="AD73" i="18"/>
  <c r="C23" i="27" s="1"/>
  <c r="AE36" i="18"/>
  <c r="AE28" i="18"/>
  <c r="AE34" i="18"/>
  <c r="AE11" i="18"/>
  <c r="AE75" i="18" s="1"/>
  <c r="AE12" i="8"/>
  <c r="AE44" i="8"/>
  <c r="AE33" i="8"/>
  <c r="AE47" i="8"/>
  <c r="AE41" i="8"/>
  <c r="AE30" i="8"/>
  <c r="AE14" i="8"/>
  <c r="AE18" i="8"/>
  <c r="AE64" i="8" s="1"/>
  <c r="AE25" i="8"/>
  <c r="I83" i="28"/>
  <c r="W83" i="28" s="1"/>
  <c r="I84" i="28"/>
  <c r="W84" i="28" s="1"/>
  <c r="AE14" i="10"/>
  <c r="AE75" i="10" s="1"/>
  <c r="AE40" i="10"/>
  <c r="AE39" i="10"/>
  <c r="AE67" i="10"/>
  <c r="AE20" i="10"/>
  <c r="AE29" i="22"/>
  <c r="AE16" i="22"/>
  <c r="AE20" i="22"/>
  <c r="AE24" i="13"/>
  <c r="AE12" i="13"/>
  <c r="Y91" i="19"/>
  <c r="I25" i="1" s="1"/>
  <c r="AE11" i="19"/>
  <c r="AE51" i="19"/>
  <c r="D188" i="28"/>
  <c r="AE41" i="19"/>
  <c r="AE98" i="19" s="1"/>
  <c r="AE26" i="16"/>
  <c r="AE19" i="16"/>
  <c r="AE34" i="9"/>
  <c r="AC86" i="3"/>
  <c r="AC83" i="3"/>
  <c r="AE23" i="3"/>
  <c r="AE64" i="3"/>
  <c r="AE83" i="3" s="1"/>
  <c r="AC95" i="19"/>
  <c r="H184" i="28" s="1"/>
  <c r="AE63" i="10"/>
  <c r="AE59" i="10"/>
  <c r="AE11" i="10"/>
  <c r="AE74" i="10" s="1"/>
  <c r="AE36" i="10"/>
  <c r="AE43" i="10"/>
  <c r="AE41" i="10"/>
  <c r="AE29" i="10"/>
  <c r="AE16" i="10"/>
  <c r="AE76" i="10" s="1"/>
  <c r="D82" i="28"/>
  <c r="AE55" i="10"/>
  <c r="AE38" i="10"/>
  <c r="AE46" i="10"/>
  <c r="AE35" i="22"/>
  <c r="AE45" i="22"/>
  <c r="AA84" i="13"/>
  <c r="E123" i="28" s="1"/>
  <c r="AE14" i="13"/>
  <c r="AE28" i="13"/>
  <c r="AE42" i="13"/>
  <c r="AE41" i="13"/>
  <c r="AE61" i="13"/>
  <c r="AE65" i="13"/>
  <c r="AE11" i="13"/>
  <c r="AE34" i="13"/>
  <c r="AE21" i="16"/>
  <c r="AC101" i="12"/>
  <c r="H111" i="28" s="1"/>
  <c r="AE87" i="12"/>
  <c r="AE86" i="12"/>
  <c r="AE89" i="12"/>
  <c r="AE88" i="12"/>
  <c r="AE11" i="12"/>
  <c r="AE66" i="12"/>
  <c r="AE19" i="12"/>
  <c r="AE38" i="12"/>
  <c r="AB42" i="12"/>
  <c r="AB100" i="12" s="1"/>
  <c r="AD42" i="12"/>
  <c r="AD100" i="12" s="1"/>
  <c r="Y92" i="12"/>
  <c r="I18" i="1" s="1"/>
  <c r="AE49" i="12"/>
  <c r="AE31" i="12"/>
  <c r="AC94" i="19"/>
  <c r="H183" i="28" s="1"/>
  <c r="AA94" i="19"/>
  <c r="I183" i="28"/>
  <c r="W183" i="28" s="1"/>
  <c r="AE22" i="19"/>
  <c r="AE16" i="20"/>
  <c r="AE29" i="20"/>
  <c r="AE41" i="3"/>
  <c r="AE84" i="3" s="1"/>
  <c r="AE38" i="3"/>
  <c r="AE51" i="3"/>
  <c r="AE86" i="3" s="1"/>
  <c r="AC78" i="3"/>
  <c r="AE54" i="3"/>
  <c r="Y74" i="3"/>
  <c r="AC77" i="3"/>
  <c r="AE63" i="3"/>
  <c r="AC84" i="3"/>
  <c r="AE17" i="3"/>
  <c r="AC85" i="3"/>
  <c r="AE47" i="3"/>
  <c r="AE11" i="3"/>
  <c r="AE76" i="3" s="1"/>
  <c r="AC81" i="3"/>
  <c r="AE13" i="3"/>
  <c r="AE77" i="3" s="1"/>
  <c r="AE36" i="3"/>
  <c r="AE29" i="3"/>
  <c r="AB34" i="3"/>
  <c r="AB74" i="3" s="1"/>
  <c r="B8" i="27" s="1"/>
  <c r="AE26" i="3"/>
  <c r="AE37" i="23"/>
  <c r="AE20" i="23"/>
  <c r="AE53" i="23"/>
  <c r="AE42" i="23"/>
  <c r="AE55" i="23"/>
  <c r="AE11" i="23"/>
  <c r="AE79" i="23" s="1"/>
  <c r="AE40" i="23"/>
  <c r="AE16" i="23"/>
  <c r="D216" i="28"/>
  <c r="AE34" i="22"/>
  <c r="AE11" i="22"/>
  <c r="AE72" i="22" s="1"/>
  <c r="AE39" i="22"/>
  <c r="AE14" i="22"/>
  <c r="AE11" i="20"/>
  <c r="AE70" i="20" s="1"/>
  <c r="AE34" i="20"/>
  <c r="AE30" i="20"/>
  <c r="AE27" i="20"/>
  <c r="AD38" i="20"/>
  <c r="AD76" i="20" s="1"/>
  <c r="AB38" i="20"/>
  <c r="AB76" i="20" s="1"/>
  <c r="I184" i="28"/>
  <c r="W184" i="28" s="1"/>
  <c r="D187" i="28"/>
  <c r="AE56" i="19"/>
  <c r="AE14" i="19"/>
  <c r="AE94" i="19" s="1"/>
  <c r="AD49" i="19"/>
  <c r="AD91" i="19" s="1"/>
  <c r="C24" i="27" s="1"/>
  <c r="AB49" i="19"/>
  <c r="AB99" i="19" s="1"/>
  <c r="AE45" i="19"/>
  <c r="AE33" i="19"/>
  <c r="AE97" i="19" s="1"/>
  <c r="AA69" i="15"/>
  <c r="AE30" i="15"/>
  <c r="AE31" i="15"/>
  <c r="AE29" i="15"/>
  <c r="AE18" i="15"/>
  <c r="AE35" i="15"/>
  <c r="AE14" i="15"/>
  <c r="AE36" i="15"/>
  <c r="AE11" i="15"/>
  <c r="AE67" i="15" s="1"/>
  <c r="AD33" i="15"/>
  <c r="AD65" i="15" s="1"/>
  <c r="AB33" i="15"/>
  <c r="AB73" i="15" s="1"/>
  <c r="AE16" i="15"/>
  <c r="AE32" i="15"/>
  <c r="D165" i="28"/>
  <c r="AE31" i="17"/>
  <c r="AD35" i="17"/>
  <c r="AB35" i="17"/>
  <c r="AB84" i="17" s="1"/>
  <c r="AE12" i="17"/>
  <c r="AE27" i="17"/>
  <c r="AE42" i="17"/>
  <c r="D154" i="28"/>
  <c r="AE16" i="17"/>
  <c r="G36" i="28"/>
  <c r="C261" i="28"/>
  <c r="AE37" i="16"/>
  <c r="AE27" i="16"/>
  <c r="AE47" i="16"/>
  <c r="AE43" i="16"/>
  <c r="AE39" i="16"/>
  <c r="AE30" i="16"/>
  <c r="AE17" i="16"/>
  <c r="AE49" i="16"/>
  <c r="AE45" i="16"/>
  <c r="AE41" i="16"/>
  <c r="AE24" i="16"/>
  <c r="AC69" i="21" l="1"/>
  <c r="H210" i="28" s="1"/>
  <c r="AA83" i="17"/>
  <c r="E153" i="28" s="1"/>
  <c r="F199" i="28"/>
  <c r="G199" i="28" s="1"/>
  <c r="I129" i="28"/>
  <c r="W129" i="28" s="1"/>
  <c r="AA63" i="24"/>
  <c r="E243" i="28" s="1"/>
  <c r="F160" i="28"/>
  <c r="AE78" i="13"/>
  <c r="D276" i="28"/>
  <c r="G249" i="28"/>
  <c r="AA52" i="25"/>
  <c r="E250" i="28" s="1"/>
  <c r="F149" i="28"/>
  <c r="I176" i="28"/>
  <c r="W176" i="28" s="1"/>
  <c r="AA86" i="14"/>
  <c r="E134" i="28" s="1"/>
  <c r="AE81" i="17"/>
  <c r="AE58" i="25"/>
  <c r="AA67" i="21"/>
  <c r="E208" i="28" s="1"/>
  <c r="AE77" i="10"/>
  <c r="AA61" i="4"/>
  <c r="E28" i="28" s="1"/>
  <c r="AE94" i="12"/>
  <c r="AA80" i="18"/>
  <c r="E176" i="28" s="1"/>
  <c r="AA81" i="17"/>
  <c r="E151" i="28" s="1"/>
  <c r="AC85" i="17"/>
  <c r="H155" i="28" s="1"/>
  <c r="AC48" i="5"/>
  <c r="H34" i="28" s="1"/>
  <c r="AA81" i="23"/>
  <c r="E228" i="28" s="1"/>
  <c r="AE70" i="21"/>
  <c r="AE87" i="14"/>
  <c r="AA57" i="24"/>
  <c r="E237" i="28" s="1"/>
  <c r="F99" i="28"/>
  <c r="G99" i="28" s="1"/>
  <c r="D269" i="28"/>
  <c r="AE80" i="14"/>
  <c r="AA80" i="23"/>
  <c r="E227" i="28" s="1"/>
  <c r="G252" i="28"/>
  <c r="D274" i="28"/>
  <c r="D272" i="28"/>
  <c r="F253" i="28"/>
  <c r="G253" i="28" s="1"/>
  <c r="AE99" i="12"/>
  <c r="AE77" i="13"/>
  <c r="AE86" i="17"/>
  <c r="AE48" i="5"/>
  <c r="F189" i="28"/>
  <c r="AE74" i="22"/>
  <c r="AE72" i="21"/>
  <c r="AC59" i="24"/>
  <c r="H239" i="28" s="1"/>
  <c r="AE85" i="13"/>
  <c r="AE93" i="19"/>
  <c r="AC62" i="8"/>
  <c r="H61" i="28" s="1"/>
  <c r="AE81" i="14"/>
  <c r="D278" i="28"/>
  <c r="G207" i="28"/>
  <c r="D16" i="28"/>
  <c r="AA78" i="3"/>
  <c r="AA84" i="3"/>
  <c r="H12" i="28"/>
  <c r="F11" i="28"/>
  <c r="G11" i="28" s="1"/>
  <c r="I10" i="28"/>
  <c r="W10" i="28" s="1"/>
  <c r="H18" i="28"/>
  <c r="H19" i="28"/>
  <c r="H11" i="28"/>
  <c r="H17" i="28"/>
  <c r="AA86" i="3"/>
  <c r="F14" i="28"/>
  <c r="I14" i="28"/>
  <c r="W14" i="28" s="1"/>
  <c r="H15" i="28"/>
  <c r="H20" i="28"/>
  <c r="AC61" i="4"/>
  <c r="H26" i="28"/>
  <c r="D280" i="28"/>
  <c r="H255" i="28"/>
  <c r="H251" i="28"/>
  <c r="H208" i="28"/>
  <c r="H24" i="28"/>
  <c r="I45" i="28"/>
  <c r="W45" i="28" s="1"/>
  <c r="F254" i="28"/>
  <c r="G254" i="28" s="1"/>
  <c r="G251" i="28"/>
  <c r="D273" i="28"/>
  <c r="E207" i="28"/>
  <c r="I25" i="28"/>
  <c r="W25" i="28" s="1"/>
  <c r="AC61" i="6"/>
  <c r="I43" i="28"/>
  <c r="W43" i="28" s="1"/>
  <c r="E41" i="28"/>
  <c r="H250" i="28"/>
  <c r="E251" i="28"/>
  <c r="H41" i="28"/>
  <c r="E26" i="28"/>
  <c r="E252" i="28"/>
  <c r="F24" i="28"/>
  <c r="G24" i="28" s="1"/>
  <c r="G41" i="28"/>
  <c r="AC58" i="25"/>
  <c r="H207" i="28"/>
  <c r="H254" i="28"/>
  <c r="E253" i="28"/>
  <c r="H253" i="28"/>
  <c r="H252" i="28"/>
  <c r="I27" i="28"/>
  <c r="W27" i="28" s="1"/>
  <c r="I46" i="28"/>
  <c r="W46" i="28" s="1"/>
  <c r="F166" i="28"/>
  <c r="AE73" i="22"/>
  <c r="AE89" i="9"/>
  <c r="AC74" i="22"/>
  <c r="H218" i="28" s="1"/>
  <c r="I182" i="28"/>
  <c r="W182" i="28" s="1"/>
  <c r="I149" i="28"/>
  <c r="W149" i="28" s="1"/>
  <c r="AE78" i="17"/>
  <c r="G139" i="28"/>
  <c r="AE57" i="16"/>
  <c r="AC78" i="13"/>
  <c r="H117" i="28" s="1"/>
  <c r="AC74" i="10"/>
  <c r="H82" i="28" s="1"/>
  <c r="AC91" i="9"/>
  <c r="H78" i="28" s="1"/>
  <c r="F60" i="28"/>
  <c r="AC65" i="7"/>
  <c r="H50" i="28" s="1"/>
  <c r="AC64" i="7"/>
  <c r="H49" i="28" s="1"/>
  <c r="AE68" i="7"/>
  <c r="G49" i="28"/>
  <c r="AA56" i="25"/>
  <c r="AC80" i="3"/>
  <c r="I256" i="28"/>
  <c r="W256" i="28" s="1"/>
  <c r="AD85" i="14"/>
  <c r="I133" i="28" s="1"/>
  <c r="W133" i="28" s="1"/>
  <c r="AE60" i="24"/>
  <c r="AE69" i="7"/>
  <c r="AE59" i="16"/>
  <c r="AE87" i="23"/>
  <c r="AD83" i="13"/>
  <c r="AC83" i="13" s="1"/>
  <c r="H122" i="28" s="1"/>
  <c r="AE66" i="8"/>
  <c r="AD99" i="19"/>
  <c r="AC99" i="19" s="1"/>
  <c r="H188" i="28" s="1"/>
  <c r="AB70" i="7"/>
  <c r="AB90" i="9"/>
  <c r="F77" i="28" s="1"/>
  <c r="AE85" i="17"/>
  <c r="AE101" i="19"/>
  <c r="AE75" i="22"/>
  <c r="AE68" i="15"/>
  <c r="I144" i="28"/>
  <c r="W144" i="28" s="1"/>
  <c r="F238" i="28"/>
  <c r="G238" i="28" s="1"/>
  <c r="AE81" i="23"/>
  <c r="AE62" i="8"/>
  <c r="AE76" i="22"/>
  <c r="AE79" i="22"/>
  <c r="AE58" i="16"/>
  <c r="AE79" i="13"/>
  <c r="I223" i="28"/>
  <c r="W223" i="28" s="1"/>
  <c r="AE85" i="9"/>
  <c r="AE61" i="8"/>
  <c r="AE86" i="9"/>
  <c r="AB67" i="8"/>
  <c r="F66" i="28" s="1"/>
  <c r="AE77" i="22"/>
  <c r="AE61" i="16"/>
  <c r="AE87" i="9"/>
  <c r="I51" i="28"/>
  <c r="AC66" i="7"/>
  <c r="H51" i="28" s="1"/>
  <c r="AE83" i="17"/>
  <c r="AE82" i="23"/>
  <c r="AE70" i="15"/>
  <c r="AD73" i="15"/>
  <c r="AC73" i="15" s="1"/>
  <c r="H165" i="28" s="1"/>
  <c r="AE64" i="7"/>
  <c r="F122" i="28"/>
  <c r="I222" i="28"/>
  <c r="W222" i="28" s="1"/>
  <c r="AC52" i="5"/>
  <c r="H38" i="28" s="1"/>
  <c r="AE86" i="23"/>
  <c r="AD84" i="17"/>
  <c r="I154" i="28" s="1"/>
  <c r="W154" i="28" s="1"/>
  <c r="AE75" i="15"/>
  <c r="AE83" i="14"/>
  <c r="AE88" i="9"/>
  <c r="AE71" i="21"/>
  <c r="AE65" i="24"/>
  <c r="AE72" i="15"/>
  <c r="AE84" i="14"/>
  <c r="AE83" i="23"/>
  <c r="AE84" i="23"/>
  <c r="AE80" i="17"/>
  <c r="AB85" i="14"/>
  <c r="AE82" i="14"/>
  <c r="AE65" i="8"/>
  <c r="AE81" i="13"/>
  <c r="AE68" i="8"/>
  <c r="AE69" i="8"/>
  <c r="AE96" i="19"/>
  <c r="AE100" i="19"/>
  <c r="AE55" i="16"/>
  <c r="AE80" i="13"/>
  <c r="AE82" i="13"/>
  <c r="AE82" i="17"/>
  <c r="AE77" i="20"/>
  <c r="AE73" i="20"/>
  <c r="AE75" i="20"/>
  <c r="AE71" i="20"/>
  <c r="AE72" i="20"/>
  <c r="AE74" i="20"/>
  <c r="AE78" i="10"/>
  <c r="AE79" i="10"/>
  <c r="AE81" i="10"/>
  <c r="G111" i="28"/>
  <c r="D271" i="28"/>
  <c r="D267" i="28"/>
  <c r="W26" i="28"/>
  <c r="C263" i="28"/>
  <c r="C283" i="28"/>
  <c r="C285" i="28" s="1"/>
  <c r="AE52" i="5"/>
  <c r="AE46" i="5"/>
  <c r="AC46" i="5"/>
  <c r="H32" i="28" s="1"/>
  <c r="AE97" i="12"/>
  <c r="AE102" i="12"/>
  <c r="AE103" i="12"/>
  <c r="AE95" i="12"/>
  <c r="I93" i="28"/>
  <c r="W93" i="28" s="1"/>
  <c r="AE94" i="11"/>
  <c r="AE90" i="11"/>
  <c r="AE95" i="11"/>
  <c r="AE91" i="11"/>
  <c r="AC82" i="17"/>
  <c r="H152" i="28" s="1"/>
  <c r="B14" i="27"/>
  <c r="AD82" i="9"/>
  <c r="C14" i="27" s="1"/>
  <c r="AA62" i="24"/>
  <c r="E242" i="28" s="1"/>
  <c r="I178" i="28"/>
  <c r="W178" i="28" s="1"/>
  <c r="AE79" i="18"/>
  <c r="AC76" i="18"/>
  <c r="H172" i="28" s="1"/>
  <c r="AE83" i="18"/>
  <c r="AC77" i="18"/>
  <c r="H173" i="28" s="1"/>
  <c r="AE82" i="18"/>
  <c r="AE80" i="18"/>
  <c r="AE78" i="18"/>
  <c r="AE81" i="18"/>
  <c r="AD52" i="16"/>
  <c r="C20" i="27" s="1"/>
  <c r="AB57" i="26"/>
  <c r="I259" i="28" s="1"/>
  <c r="AC76" i="3"/>
  <c r="I243" i="28"/>
  <c r="W243" i="28" s="1"/>
  <c r="I240" i="28"/>
  <c r="W240" i="28" s="1"/>
  <c r="AB72" i="10"/>
  <c r="B15" i="27" s="1"/>
  <c r="AA64" i="7"/>
  <c r="E49" i="28" s="1"/>
  <c r="F155" i="28"/>
  <c r="G155" i="28" s="1"/>
  <c r="G227" i="28"/>
  <c r="AC80" i="23"/>
  <c r="H227" i="28" s="1"/>
  <c r="AA67" i="7"/>
  <c r="E52" i="28" s="1"/>
  <c r="AE35" i="16"/>
  <c r="AE52" i="16" s="1"/>
  <c r="AD59" i="8"/>
  <c r="C13" i="27" s="1"/>
  <c r="D13" i="27" s="1"/>
  <c r="AE39" i="8"/>
  <c r="AE59" i="8" s="1"/>
  <c r="AA59" i="24"/>
  <c r="E239" i="28" s="1"/>
  <c r="I9" i="1"/>
  <c r="AC92" i="11"/>
  <c r="H97" i="28" s="1"/>
  <c r="AE85" i="3"/>
  <c r="AC79" i="3"/>
  <c r="I13" i="28"/>
  <c r="W13" i="28" s="1"/>
  <c r="U57" i="26"/>
  <c r="AD70" i="22"/>
  <c r="C27" i="27" s="1"/>
  <c r="AE43" i="22"/>
  <c r="AE78" i="22" s="1"/>
  <c r="AD72" i="10"/>
  <c r="C15" i="27" s="1"/>
  <c r="AE79" i="3"/>
  <c r="AA77" i="3"/>
  <c r="I28" i="28"/>
  <c r="AC62" i="6"/>
  <c r="I44" i="28"/>
  <c r="W44" i="28" s="1"/>
  <c r="AC60" i="6"/>
  <c r="AE61" i="6"/>
  <c r="AC60" i="4"/>
  <c r="AC63" i="6"/>
  <c r="D11" i="27"/>
  <c r="AE56" i="6"/>
  <c r="AC58" i="4"/>
  <c r="AA57" i="4"/>
  <c r="D9" i="27"/>
  <c r="D26" i="27"/>
  <c r="AB70" i="22"/>
  <c r="B27" i="27" s="1"/>
  <c r="AA78" i="22"/>
  <c r="E222" i="28" s="1"/>
  <c r="AB75" i="13"/>
  <c r="B18" i="27" s="1"/>
  <c r="I231" i="28"/>
  <c r="W231" i="28" s="1"/>
  <c r="AB82" i="3"/>
  <c r="D8" i="27"/>
  <c r="G242" i="28"/>
  <c r="G239" i="28"/>
  <c r="D29" i="27"/>
  <c r="AA86" i="23"/>
  <c r="E233" i="28" s="1"/>
  <c r="AC80" i="14"/>
  <c r="H128" i="28" s="1"/>
  <c r="G128" i="28"/>
  <c r="AA82" i="14"/>
  <c r="E130" i="28" s="1"/>
  <c r="AC91" i="11"/>
  <c r="H96" i="28" s="1"/>
  <c r="AC79" i="14"/>
  <c r="H127" i="28" s="1"/>
  <c r="AA80" i="17"/>
  <c r="E150" i="28" s="1"/>
  <c r="AC87" i="14"/>
  <c r="H135" i="28" s="1"/>
  <c r="AA79" i="14"/>
  <c r="E127" i="28" s="1"/>
  <c r="AA83" i="14"/>
  <c r="E131" i="28" s="1"/>
  <c r="G135" i="28"/>
  <c r="AC80" i="10"/>
  <c r="H88" i="28" s="1"/>
  <c r="AE44" i="10"/>
  <c r="AE80" i="10" s="1"/>
  <c r="AC77" i="10"/>
  <c r="H85" i="28" s="1"/>
  <c r="G79" i="28"/>
  <c r="AC92" i="9"/>
  <c r="H79" i="28" s="1"/>
  <c r="AA86" i="9"/>
  <c r="E73" i="28" s="1"/>
  <c r="AC69" i="7"/>
  <c r="H54" i="28" s="1"/>
  <c r="AD62" i="7"/>
  <c r="C12" i="27" s="1"/>
  <c r="D12" i="27" s="1"/>
  <c r="AD82" i="3"/>
  <c r="AE73" i="18"/>
  <c r="AA78" i="17"/>
  <c r="E148" i="28" s="1"/>
  <c r="AD76" i="17"/>
  <c r="C21" i="27" s="1"/>
  <c r="AE35" i="17"/>
  <c r="AE84" i="17" s="1"/>
  <c r="AB52" i="16"/>
  <c r="B20" i="27" s="1"/>
  <c r="AC80" i="13"/>
  <c r="H119" i="28" s="1"/>
  <c r="AA87" i="14"/>
  <c r="E135" i="28" s="1"/>
  <c r="D19" i="27"/>
  <c r="AE38" i="13"/>
  <c r="AE83" i="13" s="1"/>
  <c r="AA83" i="13"/>
  <c r="E122" i="28" s="1"/>
  <c r="AC94" i="11"/>
  <c r="H99" i="28" s="1"/>
  <c r="AA92" i="11"/>
  <c r="E97" i="28" s="1"/>
  <c r="AC90" i="11"/>
  <c r="H95" i="28" s="1"/>
  <c r="AD85" i="11"/>
  <c r="C16" i="27" s="1"/>
  <c r="AA88" i="11"/>
  <c r="E93" i="28" s="1"/>
  <c r="F93" i="28"/>
  <c r="AA90" i="11"/>
  <c r="E95" i="28" s="1"/>
  <c r="AC87" i="9"/>
  <c r="H74" i="28" s="1"/>
  <c r="AC88" i="9"/>
  <c r="H75" i="28" s="1"/>
  <c r="AA69" i="7"/>
  <c r="E54" i="28" s="1"/>
  <c r="AA92" i="9"/>
  <c r="E79" i="28" s="1"/>
  <c r="G52" i="28"/>
  <c r="AC68" i="7"/>
  <c r="H53" i="28" s="1"/>
  <c r="AC67" i="7"/>
  <c r="H52" i="28" s="1"/>
  <c r="AD43" i="5"/>
  <c r="C10" i="27" s="1"/>
  <c r="AE32" i="5"/>
  <c r="AB43" i="5"/>
  <c r="B10" i="27" s="1"/>
  <c r="G26" i="28"/>
  <c r="AA87" i="9"/>
  <c r="E74" i="28" s="1"/>
  <c r="F124" i="28"/>
  <c r="G124" i="28" s="1"/>
  <c r="G250" i="28"/>
  <c r="AC60" i="16"/>
  <c r="H144" i="28" s="1"/>
  <c r="F195" i="28"/>
  <c r="G195" i="28" s="1"/>
  <c r="AC95" i="12"/>
  <c r="H105" i="28" s="1"/>
  <c r="I163" i="28"/>
  <c r="W163" i="28" s="1"/>
  <c r="I107" i="28"/>
  <c r="W107" i="28" s="1"/>
  <c r="I230" i="28"/>
  <c r="W230" i="28" s="1"/>
  <c r="AA95" i="12"/>
  <c r="E105" i="28" s="1"/>
  <c r="AA82" i="13"/>
  <c r="E121" i="28" s="1"/>
  <c r="AC66" i="8"/>
  <c r="H65" i="28" s="1"/>
  <c r="AA55" i="16"/>
  <c r="E139" i="28" s="1"/>
  <c r="AC103" i="12"/>
  <c r="H113" i="28" s="1"/>
  <c r="G53" i="28"/>
  <c r="I166" i="28"/>
  <c r="W166" i="28" s="1"/>
  <c r="I156" i="28"/>
  <c r="W156" i="28" s="1"/>
  <c r="G105" i="28"/>
  <c r="AA101" i="12"/>
  <c r="E111" i="28" s="1"/>
  <c r="AC85" i="13"/>
  <c r="H124" i="28" s="1"/>
  <c r="AC61" i="8"/>
  <c r="H60" i="28" s="1"/>
  <c r="F96" i="28"/>
  <c r="G96" i="28" s="1"/>
  <c r="G54" i="28"/>
  <c r="G78" i="28"/>
  <c r="AC72" i="20"/>
  <c r="H196" i="28" s="1"/>
  <c r="AA88" i="9"/>
  <c r="E75" i="28" s="1"/>
  <c r="G127" i="28"/>
  <c r="AA68" i="7"/>
  <c r="E53" i="28" s="1"/>
  <c r="AC79" i="13"/>
  <c r="H118" i="28" s="1"/>
  <c r="G74" i="28"/>
  <c r="G95" i="28"/>
  <c r="I150" i="28"/>
  <c r="W150" i="28" s="1"/>
  <c r="AC93" i="11"/>
  <c r="H98" i="28" s="1"/>
  <c r="I98" i="28"/>
  <c r="W98" i="28" s="1"/>
  <c r="AC64" i="8"/>
  <c r="H63" i="28" s="1"/>
  <c r="I31" i="28"/>
  <c r="AC45" i="5"/>
  <c r="H31" i="28" s="1"/>
  <c r="I77" i="28"/>
  <c r="W77" i="28" s="1"/>
  <c r="AC90" i="9"/>
  <c r="H77" i="28" s="1"/>
  <c r="I92" i="28"/>
  <c r="W92" i="28" s="1"/>
  <c r="AC87" i="11"/>
  <c r="H92" i="28" s="1"/>
  <c r="AA71" i="7"/>
  <c r="E56" i="28" s="1"/>
  <c r="F56" i="28"/>
  <c r="G56" i="28" s="1"/>
  <c r="F57" i="28"/>
  <c r="G57" i="28" s="1"/>
  <c r="AA72" i="7"/>
  <c r="E57" i="28" s="1"/>
  <c r="I211" i="28"/>
  <c r="W211" i="28" s="1"/>
  <c r="AC70" i="21"/>
  <c r="AA46" i="5"/>
  <c r="E32" i="28" s="1"/>
  <c r="F32" i="28"/>
  <c r="G32" i="28" s="1"/>
  <c r="F129" i="28"/>
  <c r="AA81" i="14"/>
  <c r="E129" i="28" s="1"/>
  <c r="AC68" i="21"/>
  <c r="I209" i="28"/>
  <c r="W209" i="28" s="1"/>
  <c r="I206" i="28"/>
  <c r="AC65" i="21"/>
  <c r="F34" i="28"/>
  <c r="G34" i="28" s="1"/>
  <c r="AA48" i="5"/>
  <c r="E34" i="28" s="1"/>
  <c r="F44" i="28"/>
  <c r="AA61" i="6"/>
  <c r="F38" i="28"/>
  <c r="G38" i="28" s="1"/>
  <c r="AA52" i="5"/>
  <c r="E38" i="28" s="1"/>
  <c r="AE42" i="11"/>
  <c r="AE93" i="11" s="1"/>
  <c r="AB85" i="11"/>
  <c r="B16" i="27" s="1"/>
  <c r="AA84" i="14"/>
  <c r="E132" i="28" s="1"/>
  <c r="F132" i="28"/>
  <c r="AA85" i="9"/>
  <c r="E72" i="28" s="1"/>
  <c r="F72" i="28"/>
  <c r="G72" i="28" s="1"/>
  <c r="I130" i="28"/>
  <c r="W130" i="28" s="1"/>
  <c r="AC82" i="14"/>
  <c r="H130" i="28" s="1"/>
  <c r="F76" i="28"/>
  <c r="AA89" i="9"/>
  <c r="E76" i="28" s="1"/>
  <c r="I123" i="28"/>
  <c r="W123" i="28" s="1"/>
  <c r="F23" i="28"/>
  <c r="AA56" i="4"/>
  <c r="F245" i="28"/>
  <c r="AA65" i="24"/>
  <c r="E245" i="28" s="1"/>
  <c r="I73" i="28"/>
  <c r="AC86" i="9"/>
  <c r="H73" i="28" s="1"/>
  <c r="F46" i="28"/>
  <c r="AA63" i="6"/>
  <c r="D30" i="27"/>
  <c r="AE68" i="21"/>
  <c r="I131" i="28"/>
  <c r="W131" i="28" s="1"/>
  <c r="W276" i="28" s="1"/>
  <c r="AC83" i="14"/>
  <c r="H131" i="28" s="1"/>
  <c r="F206" i="28"/>
  <c r="AA65" i="21"/>
  <c r="F210" i="28"/>
  <c r="G210" i="28" s="1"/>
  <c r="AA69" i="21"/>
  <c r="F212" i="28"/>
  <c r="AA71" i="21"/>
  <c r="G75" i="28"/>
  <c r="I161" i="28"/>
  <c r="W161" i="28" s="1"/>
  <c r="F43" i="28"/>
  <c r="AA60" i="6"/>
  <c r="F27" i="28"/>
  <c r="AA60" i="4"/>
  <c r="F37" i="28"/>
  <c r="AA51" i="5"/>
  <c r="E37" i="28" s="1"/>
  <c r="AC50" i="25"/>
  <c r="I248" i="28"/>
  <c r="W248" i="28" s="1"/>
  <c r="I55" i="28"/>
  <c r="W55" i="28" s="1"/>
  <c r="AC70" i="7"/>
  <c r="H55" i="28" s="1"/>
  <c r="AA65" i="7"/>
  <c r="E50" i="28" s="1"/>
  <c r="F50" i="28"/>
  <c r="G50" i="28" s="1"/>
  <c r="AA58" i="4"/>
  <c r="F25" i="28"/>
  <c r="F100" i="28"/>
  <c r="AA95" i="11"/>
  <c r="E100" i="28" s="1"/>
  <c r="AE50" i="25"/>
  <c r="AE48" i="25"/>
  <c r="F209" i="28"/>
  <c r="AA68" i="21"/>
  <c r="F255" i="28"/>
  <c r="G255" i="28" s="1"/>
  <c r="AA57" i="25"/>
  <c r="G196" i="28"/>
  <c r="I132" i="28"/>
  <c r="W132" i="28" s="1"/>
  <c r="AC84" i="14"/>
  <c r="H132" i="28" s="1"/>
  <c r="AA70" i="21"/>
  <c r="F211" i="28"/>
  <c r="AC86" i="23"/>
  <c r="H233" i="28" s="1"/>
  <c r="I233" i="28"/>
  <c r="W233" i="28" s="1"/>
  <c r="AE44" i="7"/>
  <c r="AE70" i="7" s="1"/>
  <c r="AB76" i="17"/>
  <c r="B21" i="27" s="1"/>
  <c r="F213" i="28"/>
  <c r="AA72" i="21"/>
  <c r="F256" i="28"/>
  <c r="AA58" i="25"/>
  <c r="I100" i="28"/>
  <c r="W100" i="28" s="1"/>
  <c r="AC95" i="11"/>
  <c r="H100" i="28" s="1"/>
  <c r="I212" i="28"/>
  <c r="W212" i="28" s="1"/>
  <c r="AC71" i="21"/>
  <c r="F240" i="28"/>
  <c r="AA60" i="24"/>
  <c r="E240" i="28" s="1"/>
  <c r="AC76" i="20"/>
  <c r="H200" i="28" s="1"/>
  <c r="G121" i="28"/>
  <c r="AC82" i="13"/>
  <c r="H121" i="28" s="1"/>
  <c r="F45" i="28"/>
  <c r="AA62" i="6"/>
  <c r="F31" i="28"/>
  <c r="AA45" i="5"/>
  <c r="E31" i="28" s="1"/>
  <c r="I213" i="28"/>
  <c r="AC72" i="21"/>
  <c r="I245" i="28"/>
  <c r="W245" i="28" s="1"/>
  <c r="H245" i="28"/>
  <c r="F71" i="28"/>
  <c r="AA84" i="9"/>
  <c r="E71" i="28" s="1"/>
  <c r="AE56" i="4"/>
  <c r="AE54" i="4"/>
  <c r="I23" i="28"/>
  <c r="I266" i="28" s="1"/>
  <c r="AC56" i="4"/>
  <c r="AC51" i="5"/>
  <c r="H37" i="28" s="1"/>
  <c r="I37" i="28"/>
  <c r="W37" i="28" s="1"/>
  <c r="AE63" i="21"/>
  <c r="AE55" i="24"/>
  <c r="I237" i="28"/>
  <c r="W237" i="28" s="1"/>
  <c r="H237" i="28"/>
  <c r="AE41" i="9"/>
  <c r="AE90" i="9" s="1"/>
  <c r="F248" i="28"/>
  <c r="AA50" i="25"/>
  <c r="AE35" i="14"/>
  <c r="AE85" i="14" s="1"/>
  <c r="F101" i="28"/>
  <c r="G101" i="28" s="1"/>
  <c r="AA96" i="11"/>
  <c r="E101" i="28" s="1"/>
  <c r="I134" i="28"/>
  <c r="W134" i="28" s="1"/>
  <c r="AC86" i="14"/>
  <c r="H134" i="28" s="1"/>
  <c r="AA84" i="17"/>
  <c r="E154" i="28" s="1"/>
  <c r="G97" i="28"/>
  <c r="AC79" i="18"/>
  <c r="H175" i="28" s="1"/>
  <c r="I179" i="28"/>
  <c r="W179" i="28" s="1"/>
  <c r="AC83" i="18"/>
  <c r="H179" i="28" s="1"/>
  <c r="F175" i="28"/>
  <c r="G175" i="28" s="1"/>
  <c r="AA79" i="18"/>
  <c r="E175" i="28" s="1"/>
  <c r="F174" i="28"/>
  <c r="AA78" i="18"/>
  <c r="E174" i="28" s="1"/>
  <c r="F171" i="28"/>
  <c r="AA75" i="18"/>
  <c r="E171" i="28" s="1"/>
  <c r="F172" i="28"/>
  <c r="G172" i="28" s="1"/>
  <c r="AA76" i="18"/>
  <c r="E172" i="28" s="1"/>
  <c r="I177" i="28"/>
  <c r="W177" i="28" s="1"/>
  <c r="AC81" i="18"/>
  <c r="H177" i="28" s="1"/>
  <c r="F178" i="28"/>
  <c r="AA82" i="18"/>
  <c r="E178" i="28" s="1"/>
  <c r="I174" i="28"/>
  <c r="W174" i="28" s="1"/>
  <c r="AC78" i="18"/>
  <c r="H174" i="28" s="1"/>
  <c r="D23" i="27"/>
  <c r="F177" i="28"/>
  <c r="AA81" i="18"/>
  <c r="E177" i="28" s="1"/>
  <c r="I171" i="28"/>
  <c r="W171" i="28" s="1"/>
  <c r="AC75" i="18"/>
  <c r="H171" i="28" s="1"/>
  <c r="F173" i="28"/>
  <c r="G173" i="28" s="1"/>
  <c r="AA77" i="18"/>
  <c r="E173" i="28" s="1"/>
  <c r="AA83" i="18"/>
  <c r="E179" i="28" s="1"/>
  <c r="F179" i="28"/>
  <c r="AC65" i="8"/>
  <c r="H64" i="28" s="1"/>
  <c r="AC69" i="8"/>
  <c r="H68" i="28" s="1"/>
  <c r="AC67" i="8"/>
  <c r="H66" i="28" s="1"/>
  <c r="I66" i="28"/>
  <c r="W66" i="28" s="1"/>
  <c r="AC75" i="10"/>
  <c r="H83" i="28" s="1"/>
  <c r="AC81" i="10"/>
  <c r="H89" i="28" s="1"/>
  <c r="F64" i="28"/>
  <c r="G64" i="28" s="1"/>
  <c r="AA65" i="8"/>
  <c r="E64" i="28" s="1"/>
  <c r="I67" i="28"/>
  <c r="AC68" i="8"/>
  <c r="H67" i="28" s="1"/>
  <c r="AA68" i="8"/>
  <c r="E67" i="28" s="1"/>
  <c r="F67" i="28"/>
  <c r="AC76" i="10"/>
  <c r="H84" i="28" s="1"/>
  <c r="F61" i="28"/>
  <c r="G61" i="28" s="1"/>
  <c r="AA62" i="8"/>
  <c r="E61" i="28" s="1"/>
  <c r="F65" i="28"/>
  <c r="G65" i="28" s="1"/>
  <c r="AA66" i="8"/>
  <c r="E65" i="28" s="1"/>
  <c r="AA64" i="8"/>
  <c r="E63" i="28" s="1"/>
  <c r="F63" i="28"/>
  <c r="G63" i="28" s="1"/>
  <c r="F68" i="28"/>
  <c r="G68" i="28" s="1"/>
  <c r="AA69" i="8"/>
  <c r="E68" i="28" s="1"/>
  <c r="AA79" i="22"/>
  <c r="E223" i="28" s="1"/>
  <c r="F120" i="28"/>
  <c r="AC76" i="22"/>
  <c r="H220" i="28" s="1"/>
  <c r="F220" i="28"/>
  <c r="G220" i="28" s="1"/>
  <c r="AA77" i="22"/>
  <c r="E221" i="28" s="1"/>
  <c r="AA99" i="19"/>
  <c r="W76" i="28"/>
  <c r="AC89" i="9"/>
  <c r="H76" i="28" s="1"/>
  <c r="AA73" i="15"/>
  <c r="F20" i="28"/>
  <c r="F275" i="28" s="1"/>
  <c r="F12" i="28"/>
  <c r="AE78" i="3"/>
  <c r="AE80" i="3"/>
  <c r="AE81" i="3"/>
  <c r="F185" i="28"/>
  <c r="G185" i="28" s="1"/>
  <c r="AC96" i="19"/>
  <c r="H185" i="28" s="1"/>
  <c r="I88" i="28"/>
  <c r="W88" i="28" s="1"/>
  <c r="G83" i="28"/>
  <c r="AA75" i="10"/>
  <c r="E83" i="28" s="1"/>
  <c r="F88" i="28"/>
  <c r="AA80" i="10"/>
  <c r="E88" i="28" s="1"/>
  <c r="F89" i="28"/>
  <c r="G89" i="28" s="1"/>
  <c r="AA81" i="10"/>
  <c r="E89" i="28" s="1"/>
  <c r="I87" i="28"/>
  <c r="W87" i="28" s="1"/>
  <c r="AC79" i="10"/>
  <c r="H87" i="28" s="1"/>
  <c r="F86" i="28"/>
  <c r="AA78" i="10"/>
  <c r="E86" i="28" s="1"/>
  <c r="F82" i="28"/>
  <c r="AA74" i="10"/>
  <c r="E82" i="28" s="1"/>
  <c r="F84" i="28"/>
  <c r="G84" i="28" s="1"/>
  <c r="AA76" i="10"/>
  <c r="E84" i="28" s="1"/>
  <c r="I86" i="28"/>
  <c r="W86" i="28" s="1"/>
  <c r="AC78" i="10"/>
  <c r="H86" i="28" s="1"/>
  <c r="F85" i="28"/>
  <c r="G85" i="28" s="1"/>
  <c r="AA77" i="10"/>
  <c r="E85" i="28" s="1"/>
  <c r="AA79" i="10"/>
  <c r="E87" i="28" s="1"/>
  <c r="F87" i="28"/>
  <c r="AC78" i="22"/>
  <c r="H222" i="28" s="1"/>
  <c r="I217" i="28"/>
  <c r="W217" i="28" s="1"/>
  <c r="F216" i="28"/>
  <c r="AA72" i="22"/>
  <c r="E216" i="28" s="1"/>
  <c r="I219" i="28"/>
  <c r="W219" i="28" s="1"/>
  <c r="AC81" i="13"/>
  <c r="H120" i="28" s="1"/>
  <c r="I120" i="28"/>
  <c r="W120" i="28" s="1"/>
  <c r="F119" i="28"/>
  <c r="G119" i="28" s="1"/>
  <c r="AA80" i="13"/>
  <c r="E119" i="28" s="1"/>
  <c r="F118" i="28"/>
  <c r="G118" i="28" s="1"/>
  <c r="AA79" i="13"/>
  <c r="E118" i="28" s="1"/>
  <c r="AA78" i="13"/>
  <c r="E117" i="28" s="1"/>
  <c r="F117" i="28"/>
  <c r="G117" i="28" s="1"/>
  <c r="I141" i="28"/>
  <c r="W141" i="28" s="1"/>
  <c r="AC59" i="16"/>
  <c r="H143" i="28" s="1"/>
  <c r="AC61" i="16"/>
  <c r="H145" i="28" s="1"/>
  <c r="AA54" i="16"/>
  <c r="E138" i="28" s="1"/>
  <c r="F116" i="28"/>
  <c r="AA77" i="13"/>
  <c r="E116" i="28" s="1"/>
  <c r="I116" i="28"/>
  <c r="W116" i="28" s="1"/>
  <c r="AC77" i="13"/>
  <c r="H116" i="28" s="1"/>
  <c r="AC58" i="16"/>
  <c r="H142" i="28" s="1"/>
  <c r="I138" i="28"/>
  <c r="W138" i="28" s="1"/>
  <c r="AC54" i="16"/>
  <c r="H138" i="28" s="1"/>
  <c r="AC98" i="12"/>
  <c r="H108" i="28" s="1"/>
  <c r="AD92" i="12"/>
  <c r="C17" i="27" s="1"/>
  <c r="AE42" i="12"/>
  <c r="AE100" i="12" s="1"/>
  <c r="AA97" i="19"/>
  <c r="E186" i="28" s="1"/>
  <c r="F109" i="28"/>
  <c r="G109" i="28" s="1"/>
  <c r="AC99" i="12"/>
  <c r="H109" i="28" s="1"/>
  <c r="AC94" i="12"/>
  <c r="H104" i="28" s="1"/>
  <c r="I104" i="28"/>
  <c r="W104" i="28" s="1"/>
  <c r="F104" i="28"/>
  <c r="AA94" i="12"/>
  <c r="E104" i="28" s="1"/>
  <c r="F107" i="28"/>
  <c r="AA97" i="12"/>
  <c r="E107" i="28" s="1"/>
  <c r="F113" i="28"/>
  <c r="G113" i="28" s="1"/>
  <c r="AA103" i="12"/>
  <c r="E113" i="28" s="1"/>
  <c r="AB92" i="12"/>
  <c r="B17" i="27" s="1"/>
  <c r="F112" i="28"/>
  <c r="AA102" i="12"/>
  <c r="E112" i="28" s="1"/>
  <c r="I110" i="28"/>
  <c r="W110" i="28" s="1"/>
  <c r="AC100" i="12"/>
  <c r="H110" i="28" s="1"/>
  <c r="I112" i="28"/>
  <c r="W112" i="28" s="1"/>
  <c r="AC102" i="12"/>
  <c r="H112" i="28" s="1"/>
  <c r="F108" i="28"/>
  <c r="G108" i="28" s="1"/>
  <c r="AA98" i="12"/>
  <c r="E108" i="28" s="1"/>
  <c r="F182" i="28"/>
  <c r="I187" i="28"/>
  <c r="W187" i="28" s="1"/>
  <c r="AA98" i="19"/>
  <c r="E187" i="28" s="1"/>
  <c r="F187" i="28"/>
  <c r="I189" i="28"/>
  <c r="W189" i="28" s="1"/>
  <c r="AE49" i="19"/>
  <c r="AE99" i="19" s="1"/>
  <c r="AB91" i="19"/>
  <c r="B24" i="27" s="1"/>
  <c r="I190" i="28"/>
  <c r="W190" i="28" s="1"/>
  <c r="F184" i="28"/>
  <c r="G184" i="28" s="1"/>
  <c r="AA72" i="20"/>
  <c r="E196" i="28" s="1"/>
  <c r="AC71" i="20"/>
  <c r="H195" i="28" s="1"/>
  <c r="AD68" i="20"/>
  <c r="C25" i="27" s="1"/>
  <c r="AE38" i="20"/>
  <c r="AE68" i="20" s="1"/>
  <c r="F18" i="28"/>
  <c r="AA80" i="3"/>
  <c r="F17" i="28"/>
  <c r="AA83" i="3"/>
  <c r="AA85" i="3"/>
  <c r="F19" i="28"/>
  <c r="F13" i="28"/>
  <c r="AA79" i="3"/>
  <c r="F15" i="28"/>
  <c r="AA81" i="3"/>
  <c r="AE34" i="3"/>
  <c r="AE74" i="3" s="1"/>
  <c r="F10" i="28"/>
  <c r="AA76" i="3"/>
  <c r="I234" i="28"/>
  <c r="W234" i="28" s="1"/>
  <c r="H234" i="28"/>
  <c r="AA79" i="23"/>
  <c r="E226" i="28" s="1"/>
  <c r="F226" i="28"/>
  <c r="E234" i="28"/>
  <c r="F234" i="28"/>
  <c r="F229" i="28"/>
  <c r="E229" i="28"/>
  <c r="F231" i="28"/>
  <c r="E231" i="28"/>
  <c r="F230" i="28"/>
  <c r="E230" i="28"/>
  <c r="H229" i="28"/>
  <c r="I229" i="28"/>
  <c r="W229" i="28" s="1"/>
  <c r="I228" i="28"/>
  <c r="W228" i="28" s="1"/>
  <c r="H228" i="28"/>
  <c r="I226" i="28"/>
  <c r="W226" i="28" s="1"/>
  <c r="AC79" i="23"/>
  <c r="H226" i="28" s="1"/>
  <c r="F217" i="28"/>
  <c r="E217" i="28"/>
  <c r="I216" i="28"/>
  <c r="W216" i="28" s="1"/>
  <c r="AC72" i="22"/>
  <c r="H216" i="28" s="1"/>
  <c r="I221" i="28"/>
  <c r="W221" i="28" s="1"/>
  <c r="H221" i="28"/>
  <c r="F218" i="28"/>
  <c r="G218" i="28" s="1"/>
  <c r="E218" i="28"/>
  <c r="E219" i="28"/>
  <c r="F219" i="28"/>
  <c r="AC75" i="20"/>
  <c r="H199" i="28" s="1"/>
  <c r="I201" i="28"/>
  <c r="W201" i="28" s="1"/>
  <c r="F201" i="28"/>
  <c r="I197" i="28"/>
  <c r="W197" i="28" s="1"/>
  <c r="AB68" i="20"/>
  <c r="B25" i="27" s="1"/>
  <c r="I198" i="28"/>
  <c r="W198" i="28" s="1"/>
  <c r="AA76" i="20"/>
  <c r="I200" i="28"/>
  <c r="W200" i="28" s="1"/>
  <c r="F198" i="28"/>
  <c r="E198" i="28"/>
  <c r="E197" i="28"/>
  <c r="F197" i="28"/>
  <c r="F194" i="28"/>
  <c r="AA70" i="20"/>
  <c r="E194" i="28" s="1"/>
  <c r="I194" i="28"/>
  <c r="W194" i="28" s="1"/>
  <c r="AC70" i="20"/>
  <c r="H194" i="28" s="1"/>
  <c r="I186" i="28"/>
  <c r="W186" i="28" s="1"/>
  <c r="H186" i="28"/>
  <c r="E190" i="28"/>
  <c r="F190" i="28"/>
  <c r="F183" i="28"/>
  <c r="G183" i="28" s="1"/>
  <c r="E183" i="28"/>
  <c r="AC75" i="15"/>
  <c r="H167" i="28" s="1"/>
  <c r="I167" i="28"/>
  <c r="W167" i="28" s="1"/>
  <c r="C22" i="27"/>
  <c r="AA75" i="15"/>
  <c r="E167" i="28" s="1"/>
  <c r="F167" i="28"/>
  <c r="AC72" i="15"/>
  <c r="H164" i="28" s="1"/>
  <c r="I164" i="28"/>
  <c r="W164" i="28" s="1"/>
  <c r="AE33" i="15"/>
  <c r="AE73" i="15" s="1"/>
  <c r="AC70" i="15"/>
  <c r="H162" i="28" s="1"/>
  <c r="I162" i="28"/>
  <c r="W162" i="28" s="1"/>
  <c r="AC68" i="15"/>
  <c r="H160" i="28" s="1"/>
  <c r="I160" i="28"/>
  <c r="W160" i="28" s="1"/>
  <c r="AB65" i="15"/>
  <c r="B22" i="27" s="1"/>
  <c r="F162" i="28"/>
  <c r="E162" i="28"/>
  <c r="F164" i="28"/>
  <c r="E164" i="28"/>
  <c r="E163" i="28"/>
  <c r="F163" i="28"/>
  <c r="F161" i="28"/>
  <c r="E161" i="28"/>
  <c r="I159" i="28"/>
  <c r="W159" i="28" s="1"/>
  <c r="AC67" i="15"/>
  <c r="H159" i="28" s="1"/>
  <c r="AA67" i="15"/>
  <c r="E159" i="28" s="1"/>
  <c r="F159" i="28"/>
  <c r="I148" i="28"/>
  <c r="W148" i="28" s="1"/>
  <c r="AC78" i="17"/>
  <c r="H148" i="28" s="1"/>
  <c r="F152" i="28"/>
  <c r="G152" i="28" s="1"/>
  <c r="E152" i="28"/>
  <c r="I153" i="28"/>
  <c r="W153" i="28" s="1"/>
  <c r="H153" i="28"/>
  <c r="E156" i="28"/>
  <c r="F156" i="28"/>
  <c r="H151" i="28"/>
  <c r="I151" i="28"/>
  <c r="W151" i="28" s="1"/>
  <c r="F142" i="28"/>
  <c r="G142" i="28" s="1"/>
  <c r="AA58" i="16"/>
  <c r="E142" i="28" s="1"/>
  <c r="AA60" i="16"/>
  <c r="E144" i="28" s="1"/>
  <c r="F144" i="28"/>
  <c r="F145" i="28"/>
  <c r="G145" i="28" s="1"/>
  <c r="AA61" i="16"/>
  <c r="E145" i="28" s="1"/>
  <c r="AA57" i="16"/>
  <c r="E141" i="28" s="1"/>
  <c r="F141" i="28"/>
  <c r="F143" i="28"/>
  <c r="G143" i="28" s="1"/>
  <c r="AA59" i="16"/>
  <c r="E143" i="28" s="1"/>
  <c r="D24" i="27" l="1"/>
  <c r="D18" i="27"/>
  <c r="F30" i="27"/>
  <c r="E30" i="27" s="1"/>
  <c r="F29" i="27"/>
  <c r="E29" i="27" s="1"/>
  <c r="F26" i="27"/>
  <c r="E26" i="27" s="1"/>
  <c r="F23" i="27"/>
  <c r="E23" i="27" s="1"/>
  <c r="F18" i="27"/>
  <c r="E18" i="27" s="1"/>
  <c r="F20" i="27"/>
  <c r="E20" i="27" s="1"/>
  <c r="G129" i="28"/>
  <c r="G82" i="28"/>
  <c r="F15" i="27"/>
  <c r="E15" i="27" s="1"/>
  <c r="G71" i="28"/>
  <c r="F14" i="27"/>
  <c r="E14" i="27" s="1"/>
  <c r="G60" i="28"/>
  <c r="F13" i="27"/>
  <c r="E13" i="27" s="1"/>
  <c r="F11" i="27"/>
  <c r="E11" i="27" s="1"/>
  <c r="F9" i="27"/>
  <c r="E9" i="27" s="1"/>
  <c r="F10" i="27"/>
  <c r="E10" i="27" s="1"/>
  <c r="G176" i="28"/>
  <c r="G43" i="28"/>
  <c r="G14" i="28"/>
  <c r="E10" i="28"/>
  <c r="E19" i="28"/>
  <c r="E12" i="28"/>
  <c r="E13" i="28"/>
  <c r="E17" i="28"/>
  <c r="G46" i="28"/>
  <c r="E15" i="28"/>
  <c r="E14" i="28"/>
  <c r="E20" i="28"/>
  <c r="E11" i="28"/>
  <c r="H13" i="28"/>
  <c r="H10" i="28"/>
  <c r="H14" i="28"/>
  <c r="E18" i="28"/>
  <c r="E256" i="28"/>
  <c r="E24" i="28"/>
  <c r="H46" i="28"/>
  <c r="H44" i="28"/>
  <c r="E25" i="28"/>
  <c r="E209" i="28"/>
  <c r="E27" i="28"/>
  <c r="E210" i="28"/>
  <c r="E46" i="28"/>
  <c r="H43" i="28"/>
  <c r="E248" i="28"/>
  <c r="H212" i="28"/>
  <c r="H248" i="28"/>
  <c r="H209" i="28"/>
  <c r="E254" i="28"/>
  <c r="H256" i="28"/>
  <c r="H23" i="28"/>
  <c r="H213" i="28"/>
  <c r="E45" i="28"/>
  <c r="E211" i="28"/>
  <c r="E255" i="28"/>
  <c r="E43" i="28"/>
  <c r="E212" i="28"/>
  <c r="E206" i="28"/>
  <c r="E23" i="28"/>
  <c r="E44" i="28"/>
  <c r="H206" i="28"/>
  <c r="H211" i="28"/>
  <c r="H25" i="28"/>
  <c r="H27" i="28"/>
  <c r="H45" i="28"/>
  <c r="G45" i="28"/>
  <c r="E213" i="28"/>
  <c r="H28" i="28"/>
  <c r="D14" i="27"/>
  <c r="G182" i="28"/>
  <c r="G149" i="28"/>
  <c r="D20" i="27"/>
  <c r="G144" i="28"/>
  <c r="AC85" i="14"/>
  <c r="H133" i="28" s="1"/>
  <c r="I122" i="28"/>
  <c r="W122" i="28" s="1"/>
  <c r="G93" i="28"/>
  <c r="AA67" i="8"/>
  <c r="E66" i="28" s="1"/>
  <c r="AC84" i="17"/>
  <c r="H154" i="28" s="1"/>
  <c r="AE67" i="8"/>
  <c r="AE60" i="16"/>
  <c r="W51" i="28"/>
  <c r="G51" i="28"/>
  <c r="G223" i="28"/>
  <c r="AE76" i="20"/>
  <c r="F276" i="28"/>
  <c r="I276" i="28"/>
  <c r="F270" i="28"/>
  <c r="W73" i="28"/>
  <c r="W270" i="28" s="1"/>
  <c r="I270" i="28"/>
  <c r="W67" i="28"/>
  <c r="I268" i="28"/>
  <c r="F267" i="28"/>
  <c r="F268" i="28"/>
  <c r="W31" i="28"/>
  <c r="I267" i="28"/>
  <c r="F269" i="28"/>
  <c r="F266" i="28"/>
  <c r="G178" i="28"/>
  <c r="F265" i="28"/>
  <c r="I274" i="28"/>
  <c r="W259" i="28"/>
  <c r="W282" i="28" s="1"/>
  <c r="I282" i="28"/>
  <c r="W274" i="28"/>
  <c r="F272" i="28"/>
  <c r="I269" i="28"/>
  <c r="C286" i="28"/>
  <c r="F278" i="28"/>
  <c r="W278" i="28"/>
  <c r="G256" i="28"/>
  <c r="F274" i="28"/>
  <c r="F271" i="28"/>
  <c r="W206" i="28"/>
  <c r="I271" i="28"/>
  <c r="W23" i="28"/>
  <c r="W265" i="28" s="1"/>
  <c r="I265" i="28"/>
  <c r="W213" i="28"/>
  <c r="I272" i="28"/>
  <c r="I273" i="28"/>
  <c r="G27" i="28"/>
  <c r="F280" i="28"/>
  <c r="W273" i="28"/>
  <c r="I280" i="28"/>
  <c r="G25" i="28"/>
  <c r="F273" i="28"/>
  <c r="W28" i="28"/>
  <c r="I278" i="28"/>
  <c r="W280" i="28"/>
  <c r="AE43" i="5"/>
  <c r="AE51" i="5"/>
  <c r="F259" i="28"/>
  <c r="U59" i="26"/>
  <c r="AE70" i="22"/>
  <c r="AE76" i="17"/>
  <c r="D15" i="27"/>
  <c r="G240" i="28"/>
  <c r="C32" i="27"/>
  <c r="G243" i="28"/>
  <c r="AE75" i="13"/>
  <c r="D27" i="27"/>
  <c r="B32" i="27"/>
  <c r="D32" i="27" s="1"/>
  <c r="AC82" i="3"/>
  <c r="I16" i="28"/>
  <c r="AA90" i="9"/>
  <c r="E77" i="28" s="1"/>
  <c r="AE72" i="10"/>
  <c r="G28" i="28"/>
  <c r="G44" i="28"/>
  <c r="F222" i="28"/>
  <c r="G222" i="28" s="1"/>
  <c r="G231" i="28"/>
  <c r="AE82" i="9"/>
  <c r="D21" i="27"/>
  <c r="D16" i="27"/>
  <c r="AE62" i="7"/>
  <c r="D10" i="27"/>
  <c r="G156" i="28"/>
  <c r="G163" i="28"/>
  <c r="G161" i="28"/>
  <c r="G248" i="28"/>
  <c r="I165" i="28"/>
  <c r="W165" i="28" s="1"/>
  <c r="G107" i="28"/>
  <c r="G230" i="28"/>
  <c r="G166" i="28"/>
  <c r="G31" i="28"/>
  <c r="G206" i="28"/>
  <c r="G37" i="28"/>
  <c r="G23" i="28"/>
  <c r="G100" i="28"/>
  <c r="G150" i="28"/>
  <c r="G73" i="28"/>
  <c r="F98" i="28"/>
  <c r="G98" i="28" s="1"/>
  <c r="AA93" i="11"/>
  <c r="E98" i="28" s="1"/>
  <c r="F133" i="28"/>
  <c r="G133" i="28" s="1"/>
  <c r="AA85" i="14"/>
  <c r="E133" i="28" s="1"/>
  <c r="G209" i="28"/>
  <c r="G123" i="28"/>
  <c r="G233" i="28"/>
  <c r="G134" i="28"/>
  <c r="AE77" i="14"/>
  <c r="F55" i="28"/>
  <c r="G55" i="28" s="1"/>
  <c r="AA70" i="7"/>
  <c r="E55" i="28" s="1"/>
  <c r="G211" i="28"/>
  <c r="G212" i="28"/>
  <c r="G131" i="28"/>
  <c r="G245" i="28"/>
  <c r="G132" i="28"/>
  <c r="G92" i="28"/>
  <c r="F154" i="28"/>
  <c r="G154" i="28" s="1"/>
  <c r="D22" i="27"/>
  <c r="G237" i="28"/>
  <c r="AE85" i="11"/>
  <c r="G213" i="28"/>
  <c r="G77" i="28"/>
  <c r="G130" i="28"/>
  <c r="G151" i="28"/>
  <c r="G19" i="28"/>
  <c r="G228" i="28"/>
  <c r="G76" i="28"/>
  <c r="G186" i="28"/>
  <c r="G221" i="28"/>
  <c r="G148" i="28"/>
  <c r="G15" i="28"/>
  <c r="G160" i="28"/>
  <c r="G18" i="28"/>
  <c r="G153" i="28"/>
  <c r="G13" i="28"/>
  <c r="G12" i="28"/>
  <c r="G138" i="28"/>
  <c r="G17" i="28"/>
  <c r="G189" i="28"/>
  <c r="G20" i="28"/>
  <c r="G275" i="28" s="1"/>
  <c r="G179" i="28"/>
  <c r="G177" i="28"/>
  <c r="G174" i="28"/>
  <c r="G171" i="28"/>
  <c r="G66" i="28"/>
  <c r="G67" i="28"/>
  <c r="G120" i="28"/>
  <c r="AE92" i="12"/>
  <c r="AE82" i="3"/>
  <c r="G88" i="28"/>
  <c r="G87" i="28"/>
  <c r="G217" i="28"/>
  <c r="G86" i="28"/>
  <c r="G219" i="28"/>
  <c r="G216" i="28"/>
  <c r="G116" i="28"/>
  <c r="D17" i="27"/>
  <c r="G104" i="28"/>
  <c r="AA100" i="12"/>
  <c r="E110" i="28" s="1"/>
  <c r="F110" i="28"/>
  <c r="G110" i="28" s="1"/>
  <c r="G112" i="28"/>
  <c r="G187" i="28"/>
  <c r="I188" i="28"/>
  <c r="W188" i="28" s="1"/>
  <c r="AE91" i="19"/>
  <c r="G190" i="28"/>
  <c r="D25" i="27"/>
  <c r="F16" i="28"/>
  <c r="F8" i="27" s="1"/>
  <c r="E8" i="27" s="1"/>
  <c r="AA82" i="3"/>
  <c r="G229" i="28"/>
  <c r="G234" i="28"/>
  <c r="G226" i="28"/>
  <c r="G197" i="28"/>
  <c r="G201" i="28"/>
  <c r="G198" i="28"/>
  <c r="G194" i="28"/>
  <c r="F200" i="28"/>
  <c r="G200" i="28" s="1"/>
  <c r="E200" i="28"/>
  <c r="F188" i="28"/>
  <c r="F24" i="27" s="1"/>
  <c r="E24" i="27" s="1"/>
  <c r="E188" i="28"/>
  <c r="AE65" i="15"/>
  <c r="G164" i="28"/>
  <c r="G162" i="28"/>
  <c r="G167" i="28"/>
  <c r="G159" i="28"/>
  <c r="F165" i="28"/>
  <c r="F22" i="27" s="1"/>
  <c r="E22" i="27" s="1"/>
  <c r="E165" i="28"/>
  <c r="G141" i="28"/>
  <c r="F27" i="27" l="1"/>
  <c r="E27" i="27" s="1"/>
  <c r="F25" i="27"/>
  <c r="E25" i="27" s="1"/>
  <c r="F21" i="27"/>
  <c r="E21" i="27" s="1"/>
  <c r="F19" i="27"/>
  <c r="E19" i="27" s="1"/>
  <c r="F17" i="27"/>
  <c r="E17" i="27" s="1"/>
  <c r="F16" i="27"/>
  <c r="E16" i="27" s="1"/>
  <c r="F12" i="27"/>
  <c r="E12" i="27" s="1"/>
  <c r="E16" i="28"/>
  <c r="H16" i="28"/>
  <c r="G122" i="28"/>
  <c r="G276" i="28"/>
  <c r="W16" i="28"/>
  <c r="W269" i="28"/>
  <c r="G269" i="28"/>
  <c r="W272" i="28"/>
  <c r="W271" i="28"/>
  <c r="G270" i="28"/>
  <c r="G268" i="28"/>
  <c r="G267" i="28"/>
  <c r="W267" i="28"/>
  <c r="W268" i="28"/>
  <c r="G278" i="28"/>
  <c r="G259" i="28"/>
  <c r="G282" i="28" s="1"/>
  <c r="F282" i="28"/>
  <c r="G272" i="28"/>
  <c r="G274" i="28"/>
  <c r="W266" i="28"/>
  <c r="G271" i="28"/>
  <c r="G273" i="28"/>
  <c r="G280" i="28"/>
  <c r="G10" i="28"/>
  <c r="G266" i="28" s="1"/>
  <c r="G165" i="28"/>
  <c r="G16" i="28"/>
  <c r="G188" i="28"/>
  <c r="G265" i="28" l="1"/>
  <c r="Y45" i="23"/>
  <c r="Y77" i="23" l="1"/>
  <c r="I29" i="1" s="1"/>
  <c r="I35" i="1" s="1"/>
  <c r="K29" i="1" s="1"/>
  <c r="Y85" i="23"/>
  <c r="D232" i="28" s="1"/>
  <c r="AB45" i="23"/>
  <c r="AB85" i="23" s="1"/>
  <c r="AD45" i="23"/>
  <c r="AD85" i="23" s="1"/>
  <c r="D279" i="28" l="1"/>
  <c r="D277" i="28"/>
  <c r="L29" i="1"/>
  <c r="M29" i="1" s="1"/>
  <c r="AB77" i="23"/>
  <c r="B28" i="27" s="1"/>
  <c r="AE45" i="23"/>
  <c r="AE85" i="23" s="1"/>
  <c r="D261" i="28"/>
  <c r="AD77" i="23"/>
  <c r="C28" i="27" s="1"/>
  <c r="K33" i="1"/>
  <c r="K23" i="1"/>
  <c r="K22" i="1"/>
  <c r="K28" i="1"/>
  <c r="K30" i="1"/>
  <c r="K13" i="1"/>
  <c r="K27" i="1"/>
  <c r="K21" i="1"/>
  <c r="K9" i="1"/>
  <c r="K24" i="1"/>
  <c r="K18" i="1"/>
  <c r="K19" i="1"/>
  <c r="K14" i="1"/>
  <c r="K10" i="1"/>
  <c r="K20" i="1"/>
  <c r="K11" i="1"/>
  <c r="K12" i="1"/>
  <c r="K26" i="1"/>
  <c r="K25" i="1"/>
  <c r="K15" i="1"/>
  <c r="K16" i="1"/>
  <c r="K17" i="1"/>
  <c r="K31" i="1"/>
  <c r="D263" i="28" l="1"/>
  <c r="D283" i="28"/>
  <c r="D285" i="28" s="1"/>
  <c r="L16" i="1"/>
  <c r="M16" i="1" s="1"/>
  <c r="L15" i="1"/>
  <c r="M15" i="1" s="1"/>
  <c r="L11" i="1"/>
  <c r="M11" i="1" s="1"/>
  <c r="L19" i="1"/>
  <c r="M19" i="1" s="1"/>
  <c r="L21" i="1"/>
  <c r="M21" i="1" s="1"/>
  <c r="L28" i="1"/>
  <c r="M28" i="1" s="1"/>
  <c r="C34" i="27"/>
  <c r="C36" i="27" s="1"/>
  <c r="C40" i="27" s="1"/>
  <c r="AA85" i="23"/>
  <c r="E232" i="28" s="1"/>
  <c r="F232" i="28"/>
  <c r="F28" i="27" s="1"/>
  <c r="E28" i="27" s="1"/>
  <c r="L31" i="1"/>
  <c r="M31" i="1" s="1"/>
  <c r="L25" i="1"/>
  <c r="M25" i="1" s="1"/>
  <c r="L20" i="1"/>
  <c r="M20" i="1" s="1"/>
  <c r="L18" i="1"/>
  <c r="M18" i="1" s="1"/>
  <c r="L27" i="1"/>
  <c r="M27" i="1" s="1"/>
  <c r="L22" i="1"/>
  <c r="M22" i="1" s="1"/>
  <c r="I232" i="28"/>
  <c r="I277" i="28" s="1"/>
  <c r="AC85" i="23"/>
  <c r="H232" i="28" s="1"/>
  <c r="AE77" i="23"/>
  <c r="L12" i="1"/>
  <c r="M12" i="1" s="1"/>
  <c r="L14" i="1"/>
  <c r="M14" i="1" s="1"/>
  <c r="K35" i="1"/>
  <c r="L9" i="1"/>
  <c r="M9" i="1" s="1"/>
  <c r="L30" i="1"/>
  <c r="M30" i="1" s="1"/>
  <c r="L33" i="1"/>
  <c r="M33" i="1" s="1"/>
  <c r="L17" i="1"/>
  <c r="M17" i="1" s="1"/>
  <c r="L26" i="1"/>
  <c r="M26" i="1" s="1"/>
  <c r="L10" i="1"/>
  <c r="M10" i="1" s="1"/>
  <c r="L24" i="1"/>
  <c r="M24" i="1" s="1"/>
  <c r="L13" i="1"/>
  <c r="M13" i="1" s="1"/>
  <c r="L23" i="1"/>
  <c r="M23" i="1" s="1"/>
  <c r="D28" i="27"/>
  <c r="B34" i="27"/>
  <c r="F279" i="28" l="1"/>
  <c r="F277" i="28"/>
  <c r="W232" i="28"/>
  <c r="I279" i="28"/>
  <c r="D286" i="28"/>
  <c r="D34" i="27"/>
  <c r="D36" i="27" s="1"/>
  <c r="B36" i="27"/>
  <c r="B40" i="27" s="1"/>
  <c r="M35" i="1"/>
  <c r="L35" i="1"/>
  <c r="G232" i="28"/>
  <c r="F261" i="28"/>
  <c r="F283" i="28" s="1"/>
  <c r="I261" i="28"/>
  <c r="G279" i="28" l="1"/>
  <c r="G277" i="28"/>
  <c r="F285" i="28"/>
  <c r="W279" i="28"/>
  <c r="W277" i="28"/>
  <c r="W261" i="28"/>
  <c r="W283" i="28" s="1"/>
  <c r="I283" i="28"/>
  <c r="I285" i="28" s="1"/>
  <c r="I263" i="28"/>
  <c r="G261" i="28"/>
  <c r="F263" i="28"/>
  <c r="F286" i="28" l="1"/>
  <c r="W263" i="28"/>
  <c r="W285" i="28"/>
  <c r="I286" i="28"/>
  <c r="G263" i="28"/>
  <c r="G283" i="28"/>
  <c r="G285" i="28" s="1"/>
  <c r="W286" i="28" l="1"/>
  <c r="G286" i="28"/>
</calcChain>
</file>

<file path=xl/sharedStrings.xml><?xml version="1.0" encoding="utf-8"?>
<sst xmlns="http://schemas.openxmlformats.org/spreadsheetml/2006/main" count="9672" uniqueCount="814">
  <si>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</si>
  <si>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</si>
  <si>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</si>
  <si>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</si>
  <si>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</si>
  <si>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</si>
  <si>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</si>
  <si>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</si>
  <si>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</si>
  <si>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</si>
  <si>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</si>
  <si>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</si>
  <si>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</si>
  <si>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</si>
  <si>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</si>
  <si>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</si>
  <si>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</si>
  <si>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</si>
  <si>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</si>
  <si>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</si>
  <si>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</si>
  <si>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</si>
  <si>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</si>
  <si>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</si>
  <si>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</si>
  <si>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</si>
  <si>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</si>
  <si>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</si>
  <si>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</si>
  <si>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</si>
  <si>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</si>
  <si>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</si>
  <si>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</si>
  <si>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</si>
  <si>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</si>
  <si>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</si>
  <si>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</si>
  <si>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</si>
  <si>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</si>
  <si>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</si>
  <si>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</si>
  <si>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</si>
  <si>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</si>
  <si>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</si>
  <si>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</si>
  <si>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</si>
  <si>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</si>
  <si>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</si>
  <si>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</si>
  <si>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</si>
  <si>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</si>
  <si>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</si>
  <si>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</si>
  <si>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</si>
  <si>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</si>
  <si>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</si>
  <si>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</si>
  <si>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</si>
  <si>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</si>
  <si>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</si>
  <si>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</si>
  <si>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</si>
  <si>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</si>
  <si>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</si>
  <si>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</si>
  <si>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</si>
  <si>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</si>
  <si>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</si>
  <si>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</si>
  <si>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</si>
  <si>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</si>
  <si>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</si>
  <si>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</si>
  <si>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</si>
  <si>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</si>
  <si>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</si>
  <si>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</si>
  <si>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</si>
  <si>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</si>
  <si>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</si>
  <si>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</si>
  <si>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</si>
  <si>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</si>
  <si>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</si>
  <si>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</si>
  <si>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</si>
  <si>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</si>
  <si>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</si>
  <si>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</si>
  <si>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</si>
  <si>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</si>
  <si>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</si>
  <si>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</si>
  <si>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</si>
  <si>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</si>
  <si>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</si>
  <si>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</si>
  <si>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</si>
  <si>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</si>
  <si>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</si>
  <si>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</si>
  <si>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</si>
  <si>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</si>
  <si>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</si>
  <si>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</si>
  <si>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</si>
  <si>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</si>
  <si>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</si>
  <si>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</si>
  <si>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</si>
  <si>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</si>
  <si>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</si>
  <si>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</si>
  <si>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</si>
  <si>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</si>
  <si>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</si>
  <si>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</si>
  <si>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</si>
  <si>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</si>
  <si>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</si>
  <si>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</si>
  <si>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</si>
  <si>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</si>
  <si>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</si>
  <si>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</si>
  <si>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</si>
  <si>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</si>
  <si>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</si>
  <si>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</si>
  <si>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</si>
  <si>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</si>
  <si>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</si>
  <si>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</si>
  <si>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</si>
  <si>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</si>
  <si>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</si>
  <si>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</si>
  <si>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</si>
  <si>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</si>
  <si>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</si>
  <si>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</si>
  <si>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</si>
  <si>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</si>
  <si>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</si>
  <si>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</si>
  <si>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</si>
  <si>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</si>
  <si>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</si>
  <si>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</si>
  <si>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</si>
  <si>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</si>
  <si>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</si>
  <si>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</si>
  <si>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</si>
  <si>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</si>
  <si>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</si>
  <si>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</si>
  <si>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</si>
  <si>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</si>
  <si>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</si>
  <si>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</si>
  <si>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</si>
  <si>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</si>
  <si>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</si>
  <si>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</si>
  <si>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</si>
  <si>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</si>
  <si>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</si>
  <si>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</si>
  <si>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</si>
  <si>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</si>
  <si>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</si>
  <si>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</si>
  <si>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</si>
  <si>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</si>
  <si>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</si>
  <si>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</si>
  <si>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</si>
  <si>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</si>
  <si>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</si>
  <si>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</si>
  <si>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</si>
  <si>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</si>
  <si>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</si>
  <si>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</si>
  <si>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</si>
  <si>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</si>
  <si>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</si>
  <si>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</si>
  <si>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</si>
  <si>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</si>
  <si>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</si>
  <si>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</si>
  <si>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</si>
  <si>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</si>
  <si>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</si>
  <si>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</si>
  <si>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</si>
  <si>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</si>
  <si>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</si>
  <si>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</si>
  <si>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</si>
  <si>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</si>
  <si>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</si>
  <si>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</si>
  <si>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</si>
  <si>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</si>
  <si>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</si>
  <si>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</si>
  <si>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</si>
  <si>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</si>
  <si>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</si>
  <si>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</si>
  <si>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</si>
  <si>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</si>
  <si>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</si>
  <si>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</si>
  <si>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</si>
  <si>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</si>
  <si>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</si>
  <si>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</si>
  <si>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</si>
  <si>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</si>
  <si>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</si>
  <si>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</si>
  <si>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</si>
  <si>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</si>
  <si>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</si>
  <si>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</si>
  <si>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</si>
  <si>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</si>
  <si>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</si>
  <si>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</si>
  <si>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</si>
  <si>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</si>
  <si>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</si>
  <si>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</si>
  <si>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</si>
  <si>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</si>
  <si>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</si>
  <si>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</si>
  <si>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</si>
  <si>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</si>
  <si>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</si>
  <si>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</si>
  <si>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</si>
  <si>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</si>
  <si>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</si>
  <si>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</si>
  <si>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</si>
  <si>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</si>
  <si>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</si>
  <si>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</si>
  <si>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</si>
  <si>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</si>
  <si>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</si>
  <si>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</si>
  <si>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</si>
  <si>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</si>
  <si>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</si>
  <si>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</si>
  <si>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</si>
  <si>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</si>
  <si>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</si>
  <si>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</si>
  <si>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</si>
  <si>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</si>
  <si>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</si>
  <si>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</si>
  <si>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</si>
  <si>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</si>
  <si>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</si>
  <si>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</si>
  <si>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</si>
  <si>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</si>
  <si>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</si>
  <si>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</si>
  <si>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</si>
  <si>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</si>
  <si>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</si>
  <si>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</si>
  <si>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</si>
  <si>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</si>
  <si>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</si>
  <si>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</si>
  <si>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</si>
  <si>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</si>
  <si>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</si>
  <si>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</si>
  <si>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</si>
  <si>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</si>
  <si>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</si>
  <si>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</si>
  <si>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</si>
  <si>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</si>
  <si>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</si>
  <si>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</si>
  <si>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</si>
  <si>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</si>
  <si>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</si>
  <si>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</si>
  <si>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</si>
  <si>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</si>
  <si>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</si>
  <si>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</si>
  <si>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</si>
  <si>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</si>
  <si>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</si>
  <si>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</si>
  <si>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</si>
  <si>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</si>
  <si>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</si>
  <si>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</si>
  <si>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</si>
  <si>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</si>
  <si>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</si>
  <si>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</si>
  <si>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</si>
  <si>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</si>
  <si>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</si>
  <si>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</si>
  <si>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</si>
  <si>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</si>
  <si>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</si>
  <si>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</si>
  <si>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</si>
  <si>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</si>
  <si>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</si>
  <si>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</si>
  <si>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</si>
  <si>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</si>
  <si>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</si>
  <si>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</si>
  <si>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</si>
  <si>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</si>
  <si>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</si>
  <si>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</si>
  <si>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</si>
  <si>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</si>
  <si>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</si>
  <si>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</si>
  <si>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</si>
  <si>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</si>
  <si>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</si>
  <si>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</si>
  <si>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</si>
  <si>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</si>
  <si>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</si>
  <si>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</si>
  <si>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</si>
  <si>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</si>
  <si>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</si>
  <si>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</si>
  <si>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</si>
  <si>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</si>
  <si>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</si>
  <si>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</si>
  <si>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</si>
  <si>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</si>
  <si>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</si>
  <si>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</si>
  <si>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</si>
  <si>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</si>
  <si>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</si>
  <si>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</si>
  <si>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</si>
  <si>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</si>
  <si>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</si>
  <si>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</si>
  <si>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</si>
  <si>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</si>
  <si>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</si>
  <si>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</si>
  <si>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</si>
  <si>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</si>
  <si>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</si>
  <si>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</si>
  <si>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</si>
  <si>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</si>
  <si>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</si>
  <si>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</si>
  <si>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</si>
  <si>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</si>
  <si>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</si>
  <si>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</si>
  <si>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</si>
  <si>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</si>
  <si>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</si>
  <si>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</si>
  <si>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</si>
  <si>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</si>
  <si>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</si>
  <si>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</si>
  <si>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</si>
  <si>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</si>
  <si>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</si>
  <si>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</si>
  <si>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</si>
  <si>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</si>
  <si>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</si>
  <si>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</si>
  <si>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</si>
  <si>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</si>
  <si>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</si>
  <si>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</si>
  <si>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</si>
  <si>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</si>
  <si>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</si>
  <si>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</si>
  <si>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</si>
  <si>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</si>
  <si>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</si>
  <si>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</si>
  <si>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</si>
  <si>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</si>
  <si>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</si>
  <si>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</si>
  <si>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</si>
  <si>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</si>
  <si>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</si>
  <si>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</si>
  <si>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</si>
  <si>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</si>
  <si>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</si>
  <si>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</si>
  <si>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</si>
  <si>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</si>
  <si>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</si>
  <si>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</si>
  <si>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</si>
  <si>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</si>
  <si>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</si>
  <si>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</si>
  <si>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</si>
  <si>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</si>
  <si>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</si>
  <si>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</si>
  <si>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</si>
  <si>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</si>
  <si>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</si>
  <si>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</si>
  <si>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</si>
  <si>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</si>
  <si>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</si>
  <si>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</si>
  <si>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</si>
  <si>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</si>
  <si>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</si>
  <si>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</si>
  <si>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</si>
  <si>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</si>
  <si>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</si>
  <si>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</si>
  <si>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</si>
  <si>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</si>
  <si>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</si>
  <si>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</si>
  <si>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</si>
  <si>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</si>
  <si>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</si>
  <si>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</si>
  <si>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</si>
  <si>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</si>
  <si>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</si>
  <si>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</si>
  <si>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</si>
  <si>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</si>
  <si>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</si>
  <si>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</si>
  <si>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</si>
  <si>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</si>
  <si>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</si>
  <si>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</si>
  <si>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</si>
  <si>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</si>
  <si>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</si>
  <si>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</si>
  <si>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</si>
  <si>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</si>
  <si>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</si>
  <si>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</si>
  <si>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</si>
  <si>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</si>
  <si>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</si>
  <si>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</si>
  <si>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</si>
  <si>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</si>
  <si>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</si>
  <si>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</si>
  <si>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</si>
  <si>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</si>
  <si>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</si>
  <si>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</si>
  <si>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</si>
  <si>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</si>
  <si>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</si>
  <si>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</si>
  <si>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</si>
  <si>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</si>
  <si>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</si>
  <si>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</si>
  <si>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</si>
  <si>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</si>
  <si>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</si>
  <si>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</si>
  <si>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</si>
  <si>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</si>
  <si>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</si>
  <si>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</si>
  <si>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</si>
  <si>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</si>
  <si>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</si>
  <si>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</si>
  <si>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</si>
  <si>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</si>
  <si>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</si>
  <si>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</si>
  <si>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</si>
  <si>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</si>
  <si>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</si>
  <si>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</si>
  <si>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</si>
  <si>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</si>
  <si>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</si>
  <si>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</si>
  <si>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</si>
  <si>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</si>
  <si>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</si>
  <si>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</si>
  <si>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</si>
  <si>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</si>
  <si>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</si>
  <si>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</si>
  <si>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</si>
  <si>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</si>
  <si>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</si>
  <si>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</si>
  <si>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</si>
  <si>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</si>
  <si>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</si>
  <si>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</si>
  <si>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</si>
  <si>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</si>
  <si>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</si>
  <si>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</si>
  <si>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</si>
  <si>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</si>
  <si>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</si>
  <si>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</si>
  <si>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</si>
  <si>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</si>
  <si>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</si>
  <si>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</si>
  <si>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</si>
  <si>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</si>
  <si>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</si>
  <si>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</si>
  <si>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</si>
  <si>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</si>
  <si>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</si>
  <si>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</si>
  <si>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</si>
  <si>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</si>
  <si>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</si>
  <si>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</si>
  <si>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</si>
  <si>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</si>
  <si>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</si>
  <si>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</si>
  <si>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</si>
  <si>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</si>
  <si>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</si>
  <si>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</si>
  <si>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</si>
  <si>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</si>
  <si>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</si>
  <si>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</si>
  <si>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</si>
  <si>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</si>
  <si>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</si>
  <si>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</si>
  <si>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</si>
  <si>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</si>
  <si>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</si>
  <si>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</si>
  <si>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</si>
  <si>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</si>
  <si>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</si>
  <si>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</si>
  <si>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</si>
  <si>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</si>
  <si>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</si>
  <si>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</si>
  <si>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</si>
  <si>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</si>
  <si>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</si>
  <si>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</si>
  <si>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</si>
  <si>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</si>
  <si>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</si>
  <si>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</si>
  <si>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</si>
  <si>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</si>
  <si>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</si>
  <si>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</si>
  <si>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</si>
  <si>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</si>
  <si>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</si>
  <si>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</si>
  <si>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</si>
  <si>
    <t>Pellings</t>
  </si>
  <si>
    <t>Mulalley</t>
  </si>
  <si>
    <t>Less Previous Certificate</t>
  </si>
  <si>
    <t>Pellings Projected Final Account</t>
  </si>
  <si>
    <t>Tendered Rate</t>
  </si>
  <si>
    <t>25 Herbert Street</t>
  </si>
  <si>
    <t>128 Prince of Wales Road</t>
  </si>
  <si>
    <t>London Borough of Camden - NW5</t>
  </si>
  <si>
    <t>Valuation 1</t>
  </si>
  <si>
    <t>Valuation 2</t>
  </si>
  <si>
    <t>Valuation 3</t>
  </si>
  <si>
    <t>Valuation 4</t>
  </si>
  <si>
    <t>Valuation 5</t>
  </si>
  <si>
    <t>Valuation 6</t>
  </si>
  <si>
    <t>Valuation 7</t>
  </si>
  <si>
    <t>Valuation 8</t>
  </si>
  <si>
    <t>Supply and Install Pram Shed Doors</t>
  </si>
  <si>
    <t>Valuation No.6 - Project Overheads &amp; Scaffold</t>
  </si>
  <si>
    <t>Supply and install Bauder reinforced system to walkway deck</t>
  </si>
  <si>
    <t>Supply and install Bauder reinforced system to upstands, kerbs, outlets and details</t>
  </si>
  <si>
    <t>Replacement Balcony Outlets - Pro Sum</t>
  </si>
  <si>
    <t>Balustrade repairs - Pro Sum</t>
  </si>
  <si>
    <t>Provisional Sum for concrete repairs to underside of balcony walkways</t>
  </si>
  <si>
    <t>Class O Decs</t>
  </si>
  <si>
    <t>FED Renewals</t>
  </si>
  <si>
    <t>Smoke Alarms</t>
  </si>
  <si>
    <t>Emergency Lighting</t>
  </si>
  <si>
    <t>Roof works to Lift Motor Room - Pro Sum</t>
  </si>
  <si>
    <t>Replace Single Pane Dormer Louvres - Pro Sum</t>
  </si>
  <si>
    <t>Decoration of handrail on roof - Pro Sum</t>
  </si>
  <si>
    <t>Pressure clean to coping stone on parapet</t>
  </si>
  <si>
    <t>Extra over cost for battery powerd scaffold alarms</t>
  </si>
  <si>
    <t>E/O for additional Batteries to Alarms</t>
  </si>
  <si>
    <t>Scaffold adaptation to Lift Motor Room (including amendments to design)</t>
  </si>
  <si>
    <t>% increase on M2 rate in SC001 for scaffold above 5 storeys and not exceeding 10 storeys</t>
  </si>
  <si>
    <t>Window:Overhaul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</si>
  <si>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Window:Overhaul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</si>
  <si>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Dormers:Renew lead covering to dormers including remove old lead, cut, fit and dress new covering including all nailing and caps, drips, welted edges, bossed ends and intersections and all labours and remove waste and debris.</t>
  </si>
  <si>
    <t>BALCONY WALKWAY</t>
  </si>
  <si>
    <t>MOTOR ROOM</t>
  </si>
  <si>
    <t>nr.</t>
  </si>
  <si>
    <t>Prov</t>
  </si>
  <si>
    <t xml:space="preserve">item </t>
  </si>
  <si>
    <t>No</t>
  </si>
  <si>
    <t>nr</t>
  </si>
  <si>
    <t>PRAM SHED</t>
  </si>
  <si>
    <t>Labourer - Half a day per store to move contents in preperation for works (Provisional)</t>
  </si>
  <si>
    <t>Days</t>
  </si>
  <si>
    <t>Asphalt:Renew asphalt to access balcony including take up existing asphalt and underlay, lay 25mm two coat work to deck and gutter on new isolating membrane, 13mm two coat work to upstands, downstands and including chases cut into brickwork or concrete and pointed in cement mortar and dressing asphalt around outlets, gullies and the like (measured all inclusive area over horizontal surfaces only), and remove waste and debris.</t>
  </si>
  <si>
    <t>Asphalt:Renew asphalt skirting ne 225mm high comprising 13mm two coat asphalt laid direct to structural background including all angles, coves and fillets, turn top edge into prepared groove, and remove waste and debris.</t>
  </si>
  <si>
    <t>Provisional Sum: Uplift specification of balcony works to Bauder System</t>
  </si>
  <si>
    <t>Extra over cost for battery powered scaffold alarms</t>
  </si>
  <si>
    <t>BALCONY</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</si>
  <si>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</si>
  <si>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Soaker:Renew or refix lead soaker not exceeding 250x330mm, including all necessary labours and remove waste and debris.</t>
  </si>
  <si>
    <t>Fascia/Barge:Renew fascia or barge with proprietary PVCu board ne 300mm wide fixed to roof timbers, remove/refix rainwater goods and any cabling, remove existing board, adjust roof tiles and felt, renewal of any support battens and all joints, including all cutting and packing to ensure line and level.</t>
  </si>
  <si>
    <t>Gutter:Renew any gutter with ne 112mm PVCu gutter of any profile including support brackets fixed to fascia complete with all necessary angles, outlets stop ends, including cutting, making gutters line and level and connections to existing guttering and downpipes, and remove waste and debris.</t>
  </si>
  <si>
    <t>Downpipe:Renew round or square PVCu downpipe to over 2, ne 4 storey dwelling complete with new brackets plugged to brickwork and all necessary branches, offset projections, hopperhead, shoe, terminal and slate if required including all cutting and making joints and make good to structure and all finishes, and remove waste and debris.</t>
  </si>
  <si>
    <t>Insulation:Supply and lay ne 270mm thick insulation quilt to loft area including gain access and moving/replacing contents within loft area in order to undertake work.</t>
  </si>
  <si>
    <t>Gutter:Renew lead chimney gutter lining not exceeding 450mm girth, clean out groove of brickwork, wedge with lead and repoint in mastic, including all necessary labours and remove waste and debris.</t>
  </si>
  <si>
    <t>Chimney:Rake out joints to brickwork to chimney stack, min 12mm, and repoint in cement lime mortar (1:1:6) to match existing and remove waste and debris.</t>
  </si>
  <si>
    <t xml:space="preserve">Timber integral routed draught proof seals to be installed around the
whole window. </t>
  </si>
  <si>
    <t>Remove Asbestos from loftspace in accordance with asbestos survey (AIB)</t>
  </si>
  <si>
    <t>PROVISIONAL SUM: Gate Post and Gate:Renew or repair any single fitting to post or timber or metal gate including any gate hinge, gudgeon, band, pivot plate or pivot socket, spring, any post or gate catch or bolt, remove waste and debris (measured per complete fitting)</t>
  </si>
  <si>
    <t>No.</t>
  </si>
  <si>
    <t>ASBESTOS REMOVAL</t>
  </si>
  <si>
    <t>Provisional Sum: Class O Decorations</t>
  </si>
  <si>
    <t>Provisional Sum: Class O Upgrade</t>
  </si>
  <si>
    <t>Provisional Sum: Front Entrance Doors Renewals</t>
  </si>
  <si>
    <t>Provisional Sum: Remove and replace external wastepipe due to current crack resulting in leak</t>
  </si>
  <si>
    <r>
      <t xml:space="preserve">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 </t>
    </r>
    <r>
      <rPr>
        <b/>
        <sz val="11"/>
        <color theme="1"/>
        <rFont val="Calibri"/>
        <family val="2"/>
        <scheme val="minor"/>
      </rPr>
      <t>(Provisional: Front and Rear)</t>
    </r>
  </si>
  <si>
    <t>Wall:Rake out existing joints of brickwork min 12mm and repoint brickwork in mortar to match existing and remove waste and debris.</t>
  </si>
  <si>
    <t>Provisional Item: Replace flat roof as a result of Bauder Report. (Rear)</t>
  </si>
  <si>
    <t>Provisional Item: Extra Items to window replacement</t>
  </si>
  <si>
    <t>Provisional Item: Removal of Asbestos Containing Materials in accordance with Asbestos survey, to be conducted</t>
  </si>
  <si>
    <t>Bow/Bay:Renew lead covering to flat bow/bay roof ne 3.00sm (measured on plan) including remove old lead, cut, fit and dress new covering including all nailing and caps, drips, welted edges, bossed ends and intersections, dressing to upstands and kerbs, clean out/reform grooves and wedge upstands with lead and repoint in cement mortar (1:3). Cut and dress lead around rainwater outlets.</t>
  </si>
  <si>
    <t>Slate:Remove existing lead or proprietary slate to ne 150mm diameter pipe and replace with 500x500mm lead slate with 200mm high collar to ne 150mm diameter pipe including all labours and remove waste and debris.</t>
  </si>
  <si>
    <t>Porch:Renew lead covering to porch including remove old lead, cut, fit and dress new porch covering including all nailing and caps, drips, welted edges, bossed ends and intersections and all labours and remove waste and debris.</t>
  </si>
  <si>
    <t>Flashing:Renew lead stepped flashing not exceeding 225mm girth, clean out groove of brickwork, wedge with lead and repoint in mastic, including all necessary labours and remove waste and debris.</t>
  </si>
  <si>
    <t>Wall:Hack off any thickness of render from walls, rake out and prepare brickwork or blockwork to receive rendering and remove waste and debris.</t>
  </si>
  <si>
    <t>Wall:Apply 12mm cement and sand render (1:3) with waterproofing agent and dry dash finish to external walls, dub out as necessary with cement and sand, including all labours and remove waste and debris.</t>
  </si>
  <si>
    <t>Render Repairs:Renew bellcast to any render over openings or above dampcourse, hack off, fix bellcast bead and form bellcast externally and and remove waste and debris.</t>
  </si>
  <si>
    <t>Wall:Rake out existing mortar joint as necessary min 12mm and repoint in mortar to match existing in joints to cills, sides of door/window frames or concrete cladding joints etc and remove waste and debris.</t>
  </si>
  <si>
    <t>Additional Battery for Lighting</t>
  </si>
  <si>
    <r>
      <rPr>
        <b/>
        <sz val="11"/>
        <color theme="1"/>
        <rFont val="Calibri"/>
        <family val="2"/>
        <scheme val="minor"/>
      </rPr>
      <t xml:space="preserve">PROVISIONAL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t>
    </r>
  </si>
  <si>
    <t xml:space="preserve">Window: Window survey to be carried out and issued. Highlighting any further remedial works required above the overhaul allowance. </t>
  </si>
  <si>
    <t xml:space="preserve">Timber integral routed draught proof seals to be installed around the
whole window. 
</t>
  </si>
  <si>
    <t xml:space="preserve">Provisional sum for timber repairs </t>
  </si>
  <si>
    <t>Removal of Asbestos Roof Tiles as per Asbestos Survey requirements</t>
  </si>
  <si>
    <t>Valley:Renew lead valley gutter not exceeding 800mm girth, complete with valley boards and tilting fillets, remove and refix roof tiles or slates as required, including all necessary labours and remove waste and debris.</t>
  </si>
  <si>
    <t>Lead parapet gutter 915mm therefore extra over</t>
  </si>
  <si>
    <t>Lead T-Prene Jpints to parapet gutter due to no steps in construction to allow for movement</t>
  </si>
  <si>
    <t>Flashing:Renew lead apron flashing not exceeding 300mm girth, clean out groove of brickwork, wedge with lead and repoint in mastic, including all necessary labours and remove waste and debris.</t>
  </si>
  <si>
    <t>Roof:Renew any existing flat roof covering with elastomeric sheet roofing system, strip existing covering, clear away to tip, lay 3.5mm aluminium lined elastomeric bitumen vapour barrier, 4mm glass fibre reinforced elastomeric bitumen underlay and 5mm polyester reinforced elastomeric bitumen capping sheet with mineral surface finish, including all kerbs, upstands, downstands, drips, angles, dressing into outlets, around pipes etc, and remove waste and debris.</t>
  </si>
  <si>
    <t>Downpipe:Renew round or square PVCu downpipe to ne 2 storey dwelling complete with new brackets plugged to brickwork and all necessary branches, offset projections, hopperhead, shoe, terminal and slate if required including all cutting and making joints and make good to structure and all finishes, and remove waste and debris.</t>
  </si>
  <si>
    <t>Provisional Sum: Emergency Lighting</t>
  </si>
  <si>
    <t>DOOR</t>
  </si>
  <si>
    <t>Door:Renew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</si>
  <si>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Flashing:Renew lead cover flashing not exceeding 150mm girth, clean out groove of brickwork, wedge with lead and repoint in mastic, including all necessary labours and remove waste and debris.</t>
  </si>
  <si>
    <t>Slate: Renew any size natural slates to roof fixed with clips or copper nails including double courses at eaves, verges cuttings, all labours renewing roofing felt and battens, and remove waste and debris.</t>
  </si>
  <si>
    <t xml:space="preserve">Timber Sash integral routed draught proof seals to be installed around the
whole window. 
</t>
  </si>
  <si>
    <t>Lead parapet gutter 1300mm therefore extra over</t>
  </si>
  <si>
    <t>Roof:Renew lead roof covering including remove old lead, cut, fit and dress new roof covering including all nailing and caps, drips, welted edges, bossed ends and intersections and all labours and remove waste and debris.</t>
  </si>
  <si>
    <t xml:space="preserve">Provisional Sum: Class O Upgrade </t>
  </si>
  <si>
    <t>Provisional Sum: Pointing work to Lead Work</t>
  </si>
  <si>
    <t>Modular Beams (Measured as lm include inside/outside face of scaffold- 2 beams included)</t>
  </si>
  <si>
    <t>Additional batteries for lighting</t>
  </si>
  <si>
    <t>Chimney:Supply and fix new Colt type cowl to chimney pot.</t>
  </si>
  <si>
    <t>Provisional Item: Removal of Asbestos Containing Materials in accordance with Asbestos survey (Floor Tiles presumed asbestos under existing laminate flooring)</t>
  </si>
  <si>
    <t>Window:Renew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</si>
  <si>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LABOUR</t>
  </si>
  <si>
    <t>2 x Laborours for 1 day to clean lean-to</t>
  </si>
  <si>
    <t>Provisional Item: Renew Perspex roofing - survey required</t>
  </si>
  <si>
    <t>Provisional Sum: Class O'Decorations</t>
  </si>
  <si>
    <t xml:space="preserve">Window:Window survey to be carried out and issued. Highlighting any further remedial works required above the overhaul allowance. </t>
  </si>
  <si>
    <t xml:space="preserve">Provisional Sum: Front Entrance Doors Renewals </t>
  </si>
  <si>
    <t>days</t>
  </si>
  <si>
    <t>Lm</t>
  </si>
  <si>
    <t>Provisional Sum: Remedial works to Ringbeam, Window Bay, Porch ceiling following structural engineer recommendations</t>
  </si>
  <si>
    <t>FRA</t>
  </si>
  <si>
    <t>Provisional Sum: Additional FRA Works</t>
  </si>
  <si>
    <t>Remove and Dispose of Asbestos containing floor tile</t>
  </si>
  <si>
    <t>Screed:Lay cement and sand floor screed ne 40mm thick, trowel smooth for floor finish, clean off, grout sub-base with cement slurry, apply liquid damp proof membrane and remove waste and debris.</t>
  </si>
  <si>
    <t>Provisional Sum: Structural Engineer survey/report</t>
  </si>
  <si>
    <t>Lead parapet gutter 1100mm therefore extra over</t>
  </si>
  <si>
    <t>Provisional Sum: Decorate rear external timber staircase</t>
  </si>
  <si>
    <t>Previously Certified</t>
  </si>
  <si>
    <t>Nett Amount Certified</t>
  </si>
  <si>
    <t>Soffit Repairs</t>
  </si>
  <si>
    <t>Roof Overhaul Allowance</t>
  </si>
  <si>
    <t>Replace defective Spindle, supply and fit new</t>
  </si>
  <si>
    <t>Remove defective bolts and replace with new</t>
  </si>
  <si>
    <t>De-Rust and prime fixings into ceiling</t>
  </si>
  <si>
    <t>Structural Engineer Survey, issue of report and repairs drawing</t>
  </si>
  <si>
    <t>Structural Engineer visits, review of CCTV Survey and issuing of Trail Pit Locations</t>
  </si>
  <si>
    <t>CCTV Drainage Survey</t>
  </si>
  <si>
    <t>Structural Engineer Survey for roof gable repairs</t>
  </si>
  <si>
    <t>PROVISIONAL SUM: Sheet Flooring: Supply and lay minimum 2.0mm felt backed vinyl sheet flooring with adhesive to and including supply and lay approved sheet sub base including all necessary cutting, all labours and clean off, and remove waste and debris.</t>
  </si>
  <si>
    <t>Cill:Cut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</si>
  <si>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Balustrading:Wire brush, prepare for and apply one coat of primer, one undercoat, two coats of gloss paint on ornamental metal balustrading, railings or gates (measured both sides).</t>
  </si>
  <si>
    <t>PROV SUM: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</si>
  <si>
    <t>Provisional Sum: Allow provisional sum for additional works to the fire alarm system.</t>
  </si>
  <si>
    <t xml:space="preserve">Provisional Sum: Allow provisional sum for additional works to clear waste and debris from fire escape routes. </t>
  </si>
  <si>
    <t>Provisional Sum: Allow provisional sum for additional fire stopping works</t>
  </si>
  <si>
    <t>Provisional Sum: Allow provisional sum for additional signage</t>
  </si>
  <si>
    <t>Provisional Sum: Allow provisional sum for additional electrical works</t>
  </si>
  <si>
    <t xml:space="preserve">Skips to clear rubbish from sheds (enclosed) </t>
  </si>
  <si>
    <t>m</t>
  </si>
  <si>
    <t>Provisional allowance for trial pits</t>
  </si>
  <si>
    <t>PROV</t>
  </si>
  <si>
    <t>Total Check</t>
  </si>
  <si>
    <t>Valuation 9</t>
  </si>
  <si>
    <t>Valuation 10</t>
  </si>
  <si>
    <t>Actual cost required</t>
  </si>
  <si>
    <t>Exceeds tender</t>
  </si>
  <si>
    <t>Comments</t>
  </si>
  <si>
    <t>Valuation</t>
  </si>
  <si>
    <t xml:space="preserve">Subject to agreement </t>
  </si>
  <si>
    <t>Location not known</t>
  </si>
  <si>
    <t>Clarification required</t>
  </si>
  <si>
    <t xml:space="preserve">Change to requirement required which one?to be agreed with LBC </t>
  </si>
  <si>
    <t xml:space="preserve">This block was not fully scaffolded </t>
  </si>
  <si>
    <t>Block not fully scaffolded and extra hire subject to agreement</t>
  </si>
  <si>
    <t>Requirement changed to external repairs</t>
  </si>
  <si>
    <t>Provisional sum - uplift to be justified</t>
  </si>
  <si>
    <t>ENERGY EFFICIENCY</t>
  </si>
  <si>
    <t>Clarification and actual cost required</t>
  </si>
  <si>
    <t>Subject to agreement</t>
  </si>
  <si>
    <t>Paid elsewhere</t>
  </si>
  <si>
    <t>included in roof cost</t>
  </si>
  <si>
    <t>Up and over allowed</t>
  </si>
  <si>
    <t>Justification required</t>
  </si>
  <si>
    <t>One door only known to be renewed</t>
  </si>
  <si>
    <t>Included elsewhere</t>
  </si>
  <si>
    <t>Confirm if any works undertaken and provide firm cost as required.</t>
  </si>
  <si>
    <t>Provide firm cost</t>
  </si>
  <si>
    <t>Is this SOR item or Provisional Sum? Or Provisional item</t>
  </si>
  <si>
    <t>Is this required as well as vinyl?</t>
  </si>
  <si>
    <t>Check formula</t>
  </si>
  <si>
    <t>Actual cost needed</t>
  </si>
  <si>
    <t>Actual cost required if work to be done</t>
  </si>
  <si>
    <t xml:space="preserve">Actual cost required </t>
  </si>
  <si>
    <t>included elsewhere</t>
  </si>
  <si>
    <t>Not agreed - deemed to be included</t>
  </si>
  <si>
    <t>To be agreed</t>
  </si>
  <si>
    <t>Quantity not agreed</t>
  </si>
  <si>
    <t>Comment</t>
  </si>
  <si>
    <t>Not agreed</t>
  </si>
  <si>
    <t>Up and over paid</t>
  </si>
  <si>
    <t>Not agreed; more information required</t>
  </si>
  <si>
    <t>Not agreed; more information required/Actual cost needed</t>
  </si>
  <si>
    <t>Location required</t>
  </si>
  <si>
    <t>Actual cost to be provided</t>
  </si>
  <si>
    <t>Query on quantity</t>
  </si>
  <si>
    <t>Actual works and costs to be provided</t>
  </si>
  <si>
    <t>More detail  required</t>
  </si>
  <si>
    <t>To  be agreed</t>
  </si>
  <si>
    <t>Actual cost required if works undertaken</t>
  </si>
  <si>
    <t>Query on Quantity</t>
  </si>
  <si>
    <t>Valuation 11</t>
  </si>
  <si>
    <t>Valuation 12</t>
  </si>
  <si>
    <t>Various</t>
  </si>
  <si>
    <t>Contingency</t>
  </si>
  <si>
    <t>Valuation No.14 -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</si>
</sst>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43" formatCode="_-* #,##0.00_-;\-* #,##0.00_-;_-* &quot;-&quot;??_-;_-@_-"/>
    <numFmt numFmtId="164" formatCode="&quot;£&quot;#,##0.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
      <sz val="11"/>
      <color rgb="FFFF0000"/>
      <name val="Arial"/>
      <family val="2"/>
    </font>
    <font>
      <sz val="11"/>
      <name val="Calibri"/>
      <family val="2"/>
      <scheme val="minor"/>
    </font>
    <font>
      <sz val="11"/>
      <color rgb="FF00B050"/>
      <name val="Calibri"/>
      <family val="2"/>
      <scheme val="minor"/>
    </font>
    <font>
      <u/>
      <sz val="12"/>
      <color rgb="FF00B050"/>
      <name val="Arial"/>
      <family val="2"/>
    </font>
    <font>
      <b/>
      <sz val="11"/>
      <color rgb="FFFF0000"/>
      <name val="Calibri"/>
      <family val="2"/>
      <scheme val="minor"/>
    </font>
    <font>
      <sz val="11"/>
      <color theme="1"/>
      <name val="Wingdings 2"/>
      <family val="1"/>
      <charset val="2"/>
    </font>
    <font>
      <b/>
      <sz val="11"/>
      <color rgb="FF00B0F0"/>
      <name val="Calibri"/>
      <family val="2"/>
      <scheme val="minor"/>
    </font>
    <font>
      <sz val="11"/>
      <color rgb="FF00B0F0"/>
      <name val="Calibri"/>
      <family val="2"/>
      <scheme val="minor"/>
    </font>
    <font>
      <b/>
      <sz val="11"/>
      <color theme="1"/>
      <name val="Wingdings 2"/>
      <family val="1"/>
      <charset val="2"/>
    </font>
    <font>
      <sz val="11"/>
      <color rgb="FFFF0000"/>
      <name val="Wingdings 2"/>
      <family val="1"/>
      <charset val="2"/>
    </font>
  </fonts>
  <fills count="11">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s>
  <borders count="65">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tted">
        <color auto="1"/>
      </left>
      <right style="thin">
        <color auto="1"/>
      </right>
      <top style="thin">
        <color auto="1"/>
      </top>
      <bottom/>
      <diagonal/>
    </border>
    <border>
      <left style="medium">
        <color theme="1" tint="0.499984740745262"/>
      </left>
      <right style="medium">
        <color theme="1" tint="0.499984740745262"/>
      </right>
      <top style="medium">
        <color theme="1" tint="0.499984740745262"/>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medium">
        <color indexed="64"/>
      </top>
      <bottom style="medium">
        <color indexed="64"/>
      </bottom>
      <diagonal/>
    </border>
    <border>
      <left style="thin">
        <color auto="1"/>
      </left>
      <right/>
      <top style="thin">
        <color auto="1"/>
      </top>
      <bottom style="medium">
        <color indexed="64"/>
      </bottom>
      <diagonal/>
    </border>
    <border>
      <left/>
      <right/>
      <top style="medium">
        <color indexed="64"/>
      </top>
      <bottom/>
      <diagonal/>
    </border>
    <border>
      <left style="medium">
        <color auto="1"/>
      </left>
      <right style="medium">
        <color auto="1"/>
      </right>
      <top style="hair">
        <color auto="1"/>
      </top>
      <bottom style="double">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style="double">
        <color indexed="64"/>
      </bottom>
      <diagonal/>
    </border>
  </borders>
  <cellStyleXfs count="15">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xf numFmtId="0" fontId="7" fillId="0" borderId="0"/>
    <xf numFmtId="43"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10">
    <xf numFmtId="0" fontId="0" fillId="0" borderId="0" xfId="0"/>
    <xf numFmtId="0" fontId="8" fillId="0" borderId="0" xfId="0" applyFont="1" applyFill="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9" xfId="0" applyNumberFormat="1" applyFont="1" applyFill="1" applyBorder="1"/>
    <xf numFmtId="44" fontId="14" fillId="6" borderId="7" xfId="0" applyNumberFormat="1" applyFont="1" applyFill="1" applyBorder="1" applyAlignment="1">
      <alignment horizontal="center" vertical="center" wrapText="1"/>
    </xf>
    <xf numFmtId="44" fontId="7" fillId="6" borderId="29" xfId="0" applyNumberFormat="1" applyFont="1" applyFill="1" applyBorder="1"/>
    <xf numFmtId="44" fontId="14" fillId="7" borderId="7" xfId="0" applyNumberFormat="1" applyFont="1" applyFill="1" applyBorder="1" applyAlignment="1">
      <alignment horizontal="center" vertical="center" wrapText="1"/>
    </xf>
    <xf numFmtId="44" fontId="7" fillId="7" borderId="29" xfId="0" applyNumberFormat="1" applyFont="1" applyFill="1" applyBorder="1"/>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0" fillId="0" borderId="21" xfId="0" applyNumberFormat="1" applyBorder="1" applyAlignment="1">
      <alignment horizontal="center" vertical="center"/>
    </xf>
    <xf numFmtId="10" fontId="0" fillId="0" borderId="0" xfId="0" applyNumberFormat="1" applyBorder="1" applyAlignment="1">
      <alignment horizontal="center" vertical="center"/>
    </xf>
    <xf numFmtId="0" fontId="7" fillId="4" borderId="38" xfId="0" applyFont="1" applyFill="1" applyBorder="1" applyAlignment="1">
      <alignment horizontal="left"/>
    </xf>
    <xf numFmtId="0" fontId="0" fillId="3" borderId="39" xfId="0" applyFill="1" applyBorder="1" applyAlignment="1">
      <alignment horizontal="left"/>
    </xf>
    <xf numFmtId="44" fontId="7" fillId="0" borderId="0" xfId="0" applyNumberFormat="1" applyFont="1"/>
    <xf numFmtId="44" fontId="0" fillId="0" borderId="0" xfId="0" applyNumberFormat="1"/>
    <xf numFmtId="44" fontId="7" fillId="2" borderId="31" xfId="0" applyNumberFormat="1" applyFont="1" applyFill="1" applyBorder="1"/>
    <xf numFmtId="44" fontId="7" fillId="6" borderId="31" xfId="0" applyNumberFormat="1" applyFont="1" applyFill="1" applyBorder="1"/>
    <xf numFmtId="44" fontId="7" fillId="7" borderId="31" xfId="0" applyNumberFormat="1" applyFont="1" applyFill="1" applyBorder="1"/>
    <xf numFmtId="44" fontId="6" fillId="2" borderId="30" xfId="0" applyNumberFormat="1" applyFont="1" applyFill="1" applyBorder="1" applyAlignment="1">
      <alignment horizontal="center" vertical="center"/>
    </xf>
    <xf numFmtId="44" fontId="6" fillId="6" borderId="30" xfId="0" applyNumberFormat="1" applyFont="1" applyFill="1" applyBorder="1" applyAlignment="1">
      <alignment horizontal="center" vertical="center"/>
    </xf>
    <xf numFmtId="44" fontId="6" fillId="7" borderId="30"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7" fillId="0" borderId="35"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6" xfId="0" applyNumberFormat="1" applyFont="1" applyBorder="1"/>
    <xf numFmtId="44" fontId="6" fillId="0" borderId="6" xfId="0" applyNumberFormat="1" applyFont="1" applyBorder="1"/>
    <xf numFmtId="2" fontId="0" fillId="0" borderId="0" xfId="0" applyNumberFormat="1" applyAlignment="1">
      <alignment horizontal="center" vertical="center"/>
    </xf>
    <xf numFmtId="2" fontId="0" fillId="0" borderId="0" xfId="0" applyNumberFormat="1" applyBorder="1" applyAlignment="1">
      <alignment horizontal="center" vertical="center"/>
    </xf>
    <xf numFmtId="164" fontId="0" fillId="0" borderId="0" xfId="0" applyNumberFormat="1" applyBorder="1" applyAlignment="1">
      <alignment horizontal="center" vertic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0" fontId="17" fillId="0" borderId="0" xfId="0" applyFont="1" applyFill="1" applyAlignment="1">
      <alignment vertical="center"/>
    </xf>
    <xf numFmtId="0" fontId="16" fillId="0" borderId="0" xfId="0" applyFont="1"/>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0" fontId="2" fillId="0" borderId="0" xfId="0" applyFont="1" applyBorder="1" applyAlignment="1">
      <alignment horizontal="center" vertical="center"/>
    </xf>
    <xf numFmtId="164" fontId="15" fillId="0" borderId="0" xfId="0" applyNumberFormat="1" applyFont="1" applyBorder="1" applyAlignment="1">
      <alignment horizontal="center" vertical="center"/>
    </xf>
    <xf numFmtId="0" fontId="2" fillId="0" borderId="0" xfId="0" applyFont="1" applyBorder="1" applyAlignment="1">
      <alignment horizontal="left" vertical="center"/>
    </xf>
    <xf numFmtId="1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xf numFmtId="14" fontId="0" fillId="0" borderId="42" xfId="0" applyNumberFormat="1" applyBorder="1" applyAlignment="1">
      <alignment horizontal="center"/>
    </xf>
    <xf numFmtId="0" fontId="0" fillId="0" borderId="43" xfId="0" applyBorder="1"/>
    <xf numFmtId="2" fontId="0" fillId="0" borderId="42" xfId="0" applyNumberFormat="1" applyBorder="1" applyAlignment="1">
      <alignment horizontal="center"/>
    </xf>
    <xf numFmtId="0" fontId="0" fillId="0" borderId="42" xfId="0" applyBorder="1" applyAlignment="1">
      <alignment horizontal="center"/>
    </xf>
    <xf numFmtId="14" fontId="0" fillId="2" borderId="42" xfId="0" applyNumberFormat="1" applyFill="1" applyBorder="1" applyAlignment="1">
      <alignment horizontal="center"/>
    </xf>
    <xf numFmtId="10" fontId="0" fillId="0" borderId="42" xfId="0" applyNumberFormat="1" applyBorder="1" applyAlignment="1">
      <alignment horizontal="center" vertical="center"/>
    </xf>
    <xf numFmtId="0" fontId="0" fillId="0" borderId="44" xfId="0" applyBorder="1" applyAlignment="1">
      <alignment horizontal="center" vertical="center"/>
    </xf>
    <xf numFmtId="0" fontId="0" fillId="0" borderId="45" xfId="0" applyBorder="1"/>
    <xf numFmtId="0" fontId="2" fillId="0" borderId="42" xfId="0" applyFont="1" applyBorder="1" applyAlignment="1">
      <alignment horizontal="center" vertical="center"/>
    </xf>
    <xf numFmtId="0" fontId="2" fillId="0" borderId="43" xfId="0" applyFont="1" applyBorder="1"/>
    <xf numFmtId="0" fontId="21" fillId="4" borderId="38" xfId="0" applyFont="1" applyFill="1" applyBorder="1" applyAlignment="1">
      <alignment horizontal="left"/>
    </xf>
    <xf numFmtId="44" fontId="21" fillId="0" borderId="35" xfId="0" applyNumberFormat="1" applyFont="1" applyBorder="1"/>
    <xf numFmtId="44" fontId="21" fillId="0" borderId="2" xfId="0" applyNumberFormat="1" applyFont="1" applyBorder="1"/>
    <xf numFmtId="44" fontId="21" fillId="0" borderId="3" xfId="0" applyNumberFormat="1" applyFont="1" applyBorder="1"/>
    <xf numFmtId="44" fontId="21" fillId="0" borderId="5" xfId="0" applyNumberFormat="1" applyFont="1" applyBorder="1"/>
    <xf numFmtId="44" fontId="16" fillId="0" borderId="0" xfId="0" applyNumberFormat="1" applyFont="1"/>
    <xf numFmtId="0" fontId="2" fillId="0" borderId="0" xfId="0" applyFont="1" applyFill="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2"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0" fontId="9" fillId="0" borderId="0" xfId="0" applyFont="1" applyFill="1" applyAlignment="1">
      <alignment horizontal="center" vertical="center"/>
    </xf>
    <xf numFmtId="44" fontId="2" fillId="5" borderId="8" xfId="0" applyNumberFormat="1" applyFont="1" applyFill="1" applyBorder="1" applyAlignment="1">
      <alignment horizontal="center" vertical="center"/>
    </xf>
    <xf numFmtId="44" fontId="2" fillId="5" borderId="9" xfId="0" applyNumberFormat="1" applyFont="1" applyFill="1" applyBorder="1" applyAlignment="1">
      <alignment horizontal="center" vertical="center"/>
    </xf>
    <xf numFmtId="44" fontId="2" fillId="0" borderId="9"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6" borderId="16" xfId="0" applyFont="1" applyFill="1" applyBorder="1" applyAlignment="1">
      <alignment horizontal="center" vertical="center"/>
    </xf>
    <xf numFmtId="44" fontId="21" fillId="2" borderId="29" xfId="0" applyNumberFormat="1" applyFont="1" applyFill="1" applyBorder="1"/>
    <xf numFmtId="44" fontId="21" fillId="6" borderId="29" xfId="0" applyNumberFormat="1" applyFont="1" applyFill="1" applyBorder="1"/>
    <xf numFmtId="44" fontId="21" fillId="7" borderId="29" xfId="0" applyNumberFormat="1" applyFont="1" applyFill="1" applyBorder="1"/>
    <xf numFmtId="0" fontId="2" fillId="0" borderId="16"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4" fontId="2" fillId="5" borderId="8" xfId="0" applyNumberFormat="1" applyFont="1" applyFill="1" applyBorder="1" applyAlignment="1">
      <alignment horizontal="center" vertical="center" wrapText="1"/>
    </xf>
    <xf numFmtId="44" fontId="2" fillId="5" borderId="9" xfId="0" applyNumberFormat="1" applyFont="1" applyFill="1" applyBorder="1" applyAlignment="1">
      <alignment horizontal="center" vertical="center" wrapText="1"/>
    </xf>
    <xf numFmtId="44" fontId="2" fillId="0" borderId="9" xfId="0" applyNumberFormat="1" applyFont="1" applyFill="1" applyBorder="1" applyAlignment="1">
      <alignment horizontal="center" vertical="center" wrapText="1"/>
    </xf>
    <xf numFmtId="44" fontId="2" fillId="0" borderId="7" xfId="0" applyNumberFormat="1" applyFont="1" applyFill="1" applyBorder="1" applyAlignment="1">
      <alignment horizontal="center" vertical="center" wrapText="1"/>
    </xf>
    <xf numFmtId="44" fontId="2" fillId="0" borderId="0"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wrapText="1"/>
    </xf>
    <xf numFmtId="0" fontId="2" fillId="2"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10" fontId="18" fillId="0" borderId="7"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44" fontId="18" fillId="5" borderId="8" xfId="0" applyNumberFormat="1" applyFont="1" applyFill="1" applyBorder="1" applyAlignment="1">
      <alignment horizontal="center" vertical="center" wrapText="1"/>
    </xf>
    <xf numFmtId="44" fontId="18" fillId="5"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0" fontId="18" fillId="0" borderId="0" xfId="0" applyFont="1" applyAlignment="1">
      <alignment wrapText="1"/>
    </xf>
    <xf numFmtId="0" fontId="18" fillId="0" borderId="7"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7" borderId="7" xfId="0" applyFont="1" applyFill="1" applyBorder="1" applyAlignment="1">
      <alignment horizontal="center" vertical="center" wrapText="1"/>
    </xf>
    <xf numFmtId="10" fontId="2" fillId="0" borderId="0" xfId="0" applyNumberFormat="1" applyFont="1" applyAlignment="1">
      <alignment horizontal="center" vertical="center"/>
    </xf>
    <xf numFmtId="16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Border="1" applyAlignment="1">
      <alignment vertical="center" wrapText="1"/>
    </xf>
    <xf numFmtId="0" fontId="0" fillId="0" borderId="0" xfId="0" applyAlignment="1">
      <alignment wrapText="1"/>
    </xf>
    <xf numFmtId="0" fontId="0" fillId="0" borderId="0" xfId="0" applyFill="1" applyAlignment="1">
      <alignment wrapText="1"/>
    </xf>
    <xf numFmtId="14" fontId="0" fillId="6" borderId="42" xfId="0" applyNumberFormat="1" applyFill="1" applyBorder="1" applyAlignment="1">
      <alignment horizontal="center"/>
    </xf>
    <xf numFmtId="44" fontId="6" fillId="0" borderId="42" xfId="0" applyNumberFormat="1" applyFont="1" applyFill="1" applyBorder="1" applyAlignment="1">
      <alignment horizontal="center" vertical="center"/>
    </xf>
    <xf numFmtId="10" fontId="18" fillId="0" borderId="7" xfId="0" applyNumberFormat="1" applyFont="1" applyFill="1" applyBorder="1" applyAlignment="1">
      <alignment horizontal="left" vertical="center" wrapText="1"/>
    </xf>
    <xf numFmtId="0" fontId="0" fillId="0" borderId="21" xfId="0" applyFill="1" applyBorder="1" applyAlignment="1">
      <alignment vertical="top" wrapText="1"/>
    </xf>
    <xf numFmtId="44" fontId="0" fillId="0" borderId="21" xfId="0" applyNumberFormat="1" applyFill="1" applyBorder="1" applyAlignment="1" applyProtection="1">
      <alignment vertical="center"/>
      <protection locked="0"/>
    </xf>
    <xf numFmtId="4" fontId="0" fillId="0" borderId="21" xfId="0" applyNumberFormat="1" applyFill="1" applyBorder="1" applyAlignment="1">
      <alignment vertical="center" wrapText="1"/>
    </xf>
    <xf numFmtId="14" fontId="0" fillId="0" borderId="42" xfId="0" applyNumberFormat="1" applyFill="1" applyBorder="1" applyAlignment="1">
      <alignment horizontal="center"/>
    </xf>
    <xf numFmtId="2" fontId="0" fillId="0" borderId="42" xfId="0" applyNumberFormat="1" applyFill="1" applyBorder="1" applyAlignment="1">
      <alignment horizontal="center"/>
    </xf>
    <xf numFmtId="0" fontId="0" fillId="0" borderId="42" xfId="0" applyFill="1" applyBorder="1" applyAlignment="1">
      <alignment horizontal="center"/>
    </xf>
    <xf numFmtId="0" fontId="2" fillId="6" borderId="46" xfId="0" applyFont="1" applyFill="1" applyBorder="1" applyAlignment="1">
      <alignment horizontal="center" vertical="center"/>
    </xf>
    <xf numFmtId="9" fontId="2" fillId="6" borderId="47" xfId="0" applyNumberFormat="1" applyFont="1" applyFill="1" applyBorder="1" applyAlignment="1">
      <alignment horizontal="center" vertical="center"/>
    </xf>
    <xf numFmtId="0" fontId="2" fillId="6" borderId="47" xfId="0" applyFont="1" applyFill="1" applyBorder="1" applyAlignment="1">
      <alignment horizontal="center" vertical="center"/>
    </xf>
    <xf numFmtId="164" fontId="2" fillId="6" borderId="47" xfId="0" applyNumberFormat="1" applyFont="1" applyFill="1" applyBorder="1" applyAlignment="1">
      <alignment horizontal="center" vertical="center" wrapText="1"/>
    </xf>
    <xf numFmtId="164" fontId="0" fillId="0" borderId="33"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49" xfId="0" applyNumberFormat="1" applyBorder="1" applyAlignment="1">
      <alignment horizontal="center" vertical="center"/>
    </xf>
    <xf numFmtId="164" fontId="0" fillId="0" borderId="50" xfId="0" applyNumberFormat="1" applyBorder="1" applyAlignment="1">
      <alignment horizontal="center" vertical="center"/>
    </xf>
    <xf numFmtId="2" fontId="0" fillId="0" borderId="49" xfId="0" applyNumberFormat="1" applyBorder="1" applyAlignment="1">
      <alignment horizontal="center" vertical="center"/>
    </xf>
    <xf numFmtId="0" fontId="0" fillId="0" borderId="49" xfId="0" applyBorder="1" applyAlignment="1">
      <alignment horizontal="center" vertical="center"/>
    </xf>
    <xf numFmtId="164" fontId="0" fillId="0" borderId="51" xfId="0" applyNumberFormat="1" applyBorder="1" applyAlignment="1">
      <alignment horizontal="center" vertical="center"/>
    </xf>
    <xf numFmtId="164" fontId="0" fillId="0" borderId="52" xfId="0" applyNumberFormat="1" applyBorder="1" applyAlignment="1">
      <alignment horizontal="center" vertical="center"/>
    </xf>
    <xf numFmtId="164" fontId="0" fillId="0" borderId="53" xfId="0" applyNumberFormat="1" applyBorder="1" applyAlignment="1">
      <alignment horizontal="center" vertical="center"/>
    </xf>
    <xf numFmtId="0" fontId="0" fillId="0" borderId="0" xfId="0" applyFont="1" applyFill="1" applyBorder="1" applyAlignment="1">
      <alignment horizontal="left" vertical="center"/>
    </xf>
    <xf numFmtId="44" fontId="0" fillId="0" borderId="0" xfId="0" applyNumberFormat="1" applyFill="1" applyAlignment="1">
      <alignment horizontal="left" vertical="top" wrapText="1"/>
    </xf>
    <xf numFmtId="0" fontId="1" fillId="0" borderId="21" xfId="4" applyBorder="1" applyAlignment="1">
      <alignment horizontal="center" vertical="center" wrapText="1"/>
    </xf>
    <xf numFmtId="10" fontId="2" fillId="0" borderId="0" xfId="0" applyNumberFormat="1" applyFont="1" applyAlignment="1">
      <alignment horizontal="center"/>
    </xf>
    <xf numFmtId="10" fontId="0" fillId="0" borderId="0" xfId="0" applyNumberFormat="1"/>
    <xf numFmtId="44" fontId="0" fillId="0" borderId="0" xfId="0" applyNumberFormat="1" applyAlignment="1">
      <alignment vertical="center"/>
    </xf>
    <xf numFmtId="10" fontId="0" fillId="0" borderId="22" xfId="0" applyNumberFormat="1" applyFont="1" applyFill="1" applyBorder="1" applyAlignment="1">
      <alignment horizontal="left" vertical="center" wrapText="1"/>
    </xf>
    <xf numFmtId="7" fontId="0" fillId="0" borderId="22" xfId="0" applyNumberFormat="1" applyFill="1" applyBorder="1" applyAlignment="1">
      <alignment vertical="center" wrapText="1"/>
    </xf>
    <xf numFmtId="44" fontId="0" fillId="0" borderId="23" xfId="0" applyNumberFormat="1" applyFill="1" applyBorder="1" applyAlignment="1">
      <alignment vertical="center"/>
    </xf>
    <xf numFmtId="44" fontId="0" fillId="0" borderId="54" xfId="0" applyNumberFormat="1" applyFill="1" applyBorder="1" applyAlignment="1">
      <alignment horizontal="center" vertical="center"/>
    </xf>
    <xf numFmtId="44" fontId="0" fillId="0" borderId="32" xfId="0" applyNumberFormat="1" applyFill="1" applyBorder="1" applyAlignment="1" applyProtection="1">
      <alignment vertical="center"/>
      <protection locked="0"/>
    </xf>
    <xf numFmtId="44" fontId="0" fillId="0" borderId="14" xfId="0" applyNumberFormat="1" applyFill="1" applyBorder="1" applyAlignment="1" applyProtection="1">
      <alignment vertical="center"/>
      <protection locked="0"/>
    </xf>
    <xf numFmtId="44" fontId="0" fillId="0" borderId="14" xfId="0" applyNumberFormat="1" applyFill="1" applyBorder="1" applyAlignment="1">
      <alignment horizontal="center" vertical="center"/>
    </xf>
    <xf numFmtId="44" fontId="0" fillId="0" borderId="14" xfId="0" applyNumberFormat="1" applyFill="1" applyBorder="1" applyAlignment="1">
      <alignment vertical="center" wrapText="1"/>
    </xf>
    <xf numFmtId="10" fontId="0" fillId="0" borderId="21" xfId="0" applyNumberFormat="1"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1" xfId="0" applyFont="1" applyFill="1" applyBorder="1" applyAlignment="1">
      <alignment horizontal="center" vertical="center" wrapText="1"/>
    </xf>
    <xf numFmtId="0" fontId="0" fillId="0" borderId="21" xfId="0" applyFill="1" applyBorder="1" applyAlignment="1">
      <alignment horizontal="left" vertical="top" wrapText="1"/>
    </xf>
    <xf numFmtId="0" fontId="0" fillId="0" borderId="21" xfId="0" applyFill="1" applyBorder="1" applyAlignment="1">
      <alignment horizontal="center" vertical="center" wrapText="1"/>
    </xf>
    <xf numFmtId="2" fontId="0" fillId="0" borderId="21" xfId="0" applyNumberFormat="1" applyFill="1" applyBorder="1" applyAlignment="1">
      <alignment horizontal="center" vertical="center" wrapText="1"/>
    </xf>
    <xf numFmtId="0" fontId="0" fillId="0" borderId="21" xfId="0" applyFill="1" applyBorder="1" applyAlignment="1">
      <alignment vertical="center" wrapText="1"/>
    </xf>
    <xf numFmtId="0" fontId="8" fillId="0" borderId="21" xfId="0" applyFont="1" applyFill="1" applyBorder="1" applyAlignment="1">
      <alignment vertical="center"/>
    </xf>
    <xf numFmtId="44" fontId="0" fillId="0" borderId="21" xfId="0" applyNumberFormat="1" applyFill="1" applyBorder="1" applyAlignment="1">
      <alignment vertical="center"/>
    </xf>
    <xf numFmtId="44" fontId="0" fillId="0" borderId="21" xfId="0" applyNumberFormat="1" applyFill="1" applyBorder="1" applyAlignment="1">
      <alignment horizontal="center" vertical="center"/>
    </xf>
    <xf numFmtId="44" fontId="0" fillId="0" borderId="21" xfId="0" applyNumberFormat="1" applyFill="1" applyBorder="1" applyAlignment="1">
      <alignment vertical="center" wrapText="1"/>
    </xf>
    <xf numFmtId="9" fontId="0" fillId="2" borderId="14" xfId="0" applyNumberFormat="1" applyFill="1" applyBorder="1" applyAlignment="1">
      <alignment horizontal="center" vertical="center"/>
    </xf>
    <xf numFmtId="44" fontId="0" fillId="2" borderId="14" xfId="0" applyNumberFormat="1" applyFill="1" applyBorder="1" applyAlignment="1">
      <alignment horizontal="center" vertical="center"/>
    </xf>
    <xf numFmtId="9" fontId="0" fillId="6" borderId="14" xfId="0" applyNumberFormat="1" applyFill="1" applyBorder="1" applyAlignment="1">
      <alignment horizontal="center" vertical="center"/>
    </xf>
    <xf numFmtId="44" fontId="0" fillId="6" borderId="14" xfId="0" applyNumberFormat="1" applyFill="1" applyBorder="1" applyAlignment="1">
      <alignment horizontal="center" vertical="center"/>
    </xf>
    <xf numFmtId="44" fontId="0" fillId="7" borderId="55" xfId="0" applyNumberFormat="1" applyFont="1" applyFill="1" applyBorder="1" applyAlignment="1">
      <alignment horizontal="center" vertical="center"/>
    </xf>
    <xf numFmtId="9" fontId="0" fillId="2" borderId="21" xfId="0" applyNumberFormat="1" applyFill="1" applyBorder="1" applyAlignment="1">
      <alignment horizontal="center" vertical="center"/>
    </xf>
    <xf numFmtId="44" fontId="0" fillId="2" borderId="21" xfId="0" applyNumberFormat="1" applyFill="1" applyBorder="1" applyAlignment="1">
      <alignment horizontal="center" vertical="center"/>
    </xf>
    <xf numFmtId="9" fontId="0" fillId="6" borderId="21" xfId="0" applyNumberFormat="1" applyFill="1" applyBorder="1" applyAlignment="1">
      <alignment horizontal="center" vertical="center"/>
    </xf>
    <xf numFmtId="44" fontId="0" fillId="6" borderId="21" xfId="0" applyNumberFormat="1" applyFill="1" applyBorder="1" applyAlignment="1">
      <alignment horizontal="center" vertical="center"/>
    </xf>
    <xf numFmtId="44" fontId="0" fillId="7" borderId="21" xfId="0" applyNumberFormat="1" applyFont="1" applyFill="1" applyBorder="1" applyAlignment="1">
      <alignment horizontal="center" vertical="center"/>
    </xf>
    <xf numFmtId="9" fontId="16" fillId="2" borderId="21" xfId="0" applyNumberFormat="1" applyFont="1" applyFill="1" applyBorder="1" applyAlignment="1">
      <alignment horizontal="center" vertical="center"/>
    </xf>
    <xf numFmtId="44" fontId="16" fillId="2" borderId="21" xfId="0" applyNumberFormat="1" applyFont="1" applyFill="1" applyBorder="1" applyAlignment="1">
      <alignment horizontal="center" vertical="center"/>
    </xf>
    <xf numFmtId="9" fontId="16" fillId="6" borderId="21" xfId="0" applyNumberFormat="1" applyFont="1" applyFill="1" applyBorder="1" applyAlignment="1">
      <alignment horizontal="center" vertical="center"/>
    </xf>
    <xf numFmtId="44" fontId="16" fillId="6" borderId="21" xfId="0" applyNumberFormat="1" applyFont="1" applyFill="1" applyBorder="1" applyAlignment="1">
      <alignment horizontal="center" vertical="center"/>
    </xf>
    <xf numFmtId="44" fontId="16" fillId="7" borderId="21" xfId="0" applyNumberFormat="1" applyFont="1" applyFill="1" applyBorder="1" applyAlignment="1">
      <alignment horizontal="center" vertical="center"/>
    </xf>
    <xf numFmtId="10" fontId="0" fillId="0" borderId="21" xfId="0" applyNumberFormat="1" applyFont="1" applyFill="1" applyBorder="1" applyAlignment="1">
      <alignment horizontal="left" vertical="center"/>
    </xf>
    <xf numFmtId="0" fontId="0" fillId="0" borderId="21" xfId="0" applyFill="1" applyBorder="1" applyAlignment="1">
      <alignment vertical="center"/>
    </xf>
    <xf numFmtId="0" fontId="0" fillId="0" borderId="21" xfId="0" applyFill="1" applyBorder="1" applyAlignment="1">
      <alignment vertical="top"/>
    </xf>
    <xf numFmtId="7" fontId="0" fillId="0" borderId="21" xfId="0" applyNumberFormat="1" applyFill="1" applyBorder="1" applyAlignment="1">
      <alignment vertical="center" wrapText="1"/>
    </xf>
    <xf numFmtId="14" fontId="0" fillId="0" borderId="21" xfId="0" applyNumberFormat="1" applyFill="1" applyBorder="1" applyAlignment="1">
      <alignment horizontal="center" vertical="center" wrapText="1"/>
    </xf>
    <xf numFmtId="0" fontId="0" fillId="0" borderId="21" xfId="0" applyFont="1" applyFill="1" applyBorder="1" applyAlignment="1">
      <alignment horizontal="left" vertical="center"/>
    </xf>
    <xf numFmtId="0" fontId="8" fillId="0" borderId="21" xfId="0" applyFont="1" applyFill="1" applyBorder="1" applyAlignment="1">
      <alignment vertical="center" wrapText="1"/>
    </xf>
    <xf numFmtId="10" fontId="16" fillId="0" borderId="21" xfId="0" applyNumberFormat="1" applyFont="1" applyFill="1" applyBorder="1" applyAlignment="1">
      <alignment horizontal="left" vertical="center"/>
    </xf>
    <xf numFmtId="0" fontId="16" fillId="0" borderId="21" xfId="0" applyFont="1" applyFill="1" applyBorder="1" applyAlignment="1">
      <alignment horizontal="left" vertical="center" wrapText="1"/>
    </xf>
    <xf numFmtId="0" fontId="16" fillId="0" borderId="21" xfId="0" applyFont="1" applyFill="1" applyBorder="1" applyAlignment="1">
      <alignment horizontal="center" vertical="center" wrapText="1"/>
    </xf>
    <xf numFmtId="0" fontId="16" fillId="0" borderId="21" xfId="0" applyFont="1" applyFill="1" applyBorder="1" applyAlignment="1">
      <alignment horizontal="left" vertical="top" wrapText="1"/>
    </xf>
    <xf numFmtId="2" fontId="16" fillId="0" borderId="21" xfId="0" applyNumberFormat="1" applyFont="1" applyFill="1" applyBorder="1" applyAlignment="1">
      <alignment horizontal="center" vertical="center" wrapText="1"/>
    </xf>
    <xf numFmtId="0" fontId="16" fillId="0" borderId="21" xfId="0" applyFont="1" applyFill="1" applyBorder="1" applyAlignment="1">
      <alignment vertical="center" wrapText="1"/>
    </xf>
    <xf numFmtId="4" fontId="16" fillId="0" borderId="21" xfId="0" applyNumberFormat="1" applyFont="1" applyFill="1" applyBorder="1" applyAlignment="1">
      <alignment vertical="center" wrapText="1"/>
    </xf>
    <xf numFmtId="7" fontId="16" fillId="0" borderId="21" xfId="0" applyNumberFormat="1" applyFont="1" applyFill="1" applyBorder="1" applyAlignment="1">
      <alignment vertical="center"/>
    </xf>
    <xf numFmtId="4" fontId="16" fillId="0" borderId="21" xfId="0" applyNumberFormat="1" applyFont="1" applyFill="1" applyBorder="1" applyAlignment="1">
      <alignment vertical="center"/>
    </xf>
    <xf numFmtId="0" fontId="17" fillId="0" borderId="21" xfId="0" applyFont="1" applyFill="1" applyBorder="1" applyAlignment="1">
      <alignment vertical="center"/>
    </xf>
    <xf numFmtId="44" fontId="16" fillId="0" borderId="21" xfId="0" applyNumberFormat="1" applyFont="1" applyFill="1" applyBorder="1" applyAlignment="1">
      <alignment vertical="center"/>
    </xf>
    <xf numFmtId="44" fontId="16" fillId="0" borderId="21" xfId="0" applyNumberFormat="1" applyFont="1" applyFill="1" applyBorder="1" applyAlignment="1">
      <alignment horizontal="center" vertical="center"/>
    </xf>
    <xf numFmtId="44" fontId="16" fillId="0" borderId="21" xfId="0" applyNumberFormat="1" applyFont="1" applyFill="1" applyBorder="1" applyAlignment="1" applyProtection="1">
      <alignment vertical="center"/>
      <protection locked="0"/>
    </xf>
    <xf numFmtId="0" fontId="16" fillId="0" borderId="21" xfId="0" applyFont="1" applyBorder="1"/>
    <xf numFmtId="44" fontId="0" fillId="0" borderId="21" xfId="0" applyNumberFormat="1" applyBorder="1" applyAlignment="1">
      <alignment horizontal="center" vertical="center"/>
    </xf>
    <xf numFmtId="0" fontId="6" fillId="0" borderId="21" xfId="0" applyFont="1" applyFill="1" applyBorder="1" applyAlignment="1">
      <alignment horizontal="left" vertical="top" wrapText="1"/>
    </xf>
    <xf numFmtId="44" fontId="0" fillId="0" borderId="21" xfId="0" applyNumberFormat="1" applyBorder="1" applyAlignment="1">
      <alignment vertical="center"/>
    </xf>
    <xf numFmtId="0" fontId="0" fillId="0" borderId="21" xfId="0" applyFill="1" applyBorder="1"/>
    <xf numFmtId="10" fontId="0" fillId="0" borderId="56" xfId="0" applyNumberFormat="1" applyFont="1" applyFill="1" applyBorder="1" applyAlignment="1">
      <alignment horizontal="left" vertical="center" wrapText="1"/>
    </xf>
    <xf numFmtId="44" fontId="0" fillId="0" borderId="21" xfId="1" applyFont="1" applyBorder="1" applyAlignment="1">
      <alignment horizontal="center" vertical="center" wrapText="1"/>
    </xf>
    <xf numFmtId="2" fontId="0" fillId="0" borderId="21" xfId="0" applyNumberFormat="1" applyFont="1" applyBorder="1" applyAlignment="1">
      <alignment horizontal="center" vertical="center" wrapText="1"/>
    </xf>
    <xf numFmtId="44" fontId="0" fillId="0" borderId="21" xfId="0" applyNumberFormat="1" applyFont="1" applyFill="1" applyBorder="1" applyAlignment="1" applyProtection="1">
      <alignment vertical="center"/>
      <protection locked="0"/>
    </xf>
    <xf numFmtId="0" fontId="0" fillId="0" borderId="56" xfId="0" applyFont="1" applyFill="1" applyBorder="1" applyAlignment="1">
      <alignment horizontal="left" vertical="center" wrapText="1"/>
    </xf>
    <xf numFmtId="0" fontId="0" fillId="0" borderId="56" xfId="0" applyFont="1" applyFill="1" applyBorder="1" applyAlignment="1">
      <alignment horizontal="center" vertical="center" wrapText="1"/>
    </xf>
    <xf numFmtId="0" fontId="0" fillId="0" borderId="56" xfId="0" applyFill="1" applyBorder="1" applyAlignment="1">
      <alignment horizontal="left" vertical="top" wrapText="1"/>
    </xf>
    <xf numFmtId="0" fontId="0" fillId="0" borderId="56" xfId="0" applyFill="1" applyBorder="1" applyAlignment="1">
      <alignment horizontal="center" vertical="center" wrapText="1"/>
    </xf>
    <xf numFmtId="2" fontId="0" fillId="0" borderId="56" xfId="0" applyNumberFormat="1" applyFill="1" applyBorder="1" applyAlignment="1">
      <alignment horizontal="center" vertical="center" wrapText="1"/>
    </xf>
    <xf numFmtId="0" fontId="0" fillId="0" borderId="56" xfId="0" applyFill="1" applyBorder="1" applyAlignment="1">
      <alignment vertical="center" wrapText="1"/>
    </xf>
    <xf numFmtId="4" fontId="0" fillId="0" borderId="56" xfId="0" applyNumberFormat="1" applyFill="1" applyBorder="1" applyAlignment="1">
      <alignment vertical="center" wrapText="1"/>
    </xf>
    <xf numFmtId="4" fontId="0" fillId="0" borderId="56" xfId="0" applyNumberFormat="1" applyFill="1" applyBorder="1" applyAlignment="1">
      <alignment vertical="center"/>
    </xf>
    <xf numFmtId="0" fontId="0" fillId="0" borderId="21" xfId="0" applyFont="1" applyBorder="1" applyAlignment="1">
      <alignment horizontal="left" vertical="center" wrapText="1"/>
    </xf>
    <xf numFmtId="0" fontId="0" fillId="0" borderId="21" xfId="4" applyFont="1" applyBorder="1" applyAlignment="1">
      <alignment horizontal="center" vertical="center" wrapText="1"/>
    </xf>
    <xf numFmtId="0" fontId="0" fillId="0" borderId="21" xfId="0" applyFont="1" applyBorder="1" applyAlignment="1">
      <alignment wrapText="1"/>
    </xf>
    <xf numFmtId="44" fontId="0" fillId="0" borderId="21" xfId="6" applyNumberFormat="1" applyFont="1" applyBorder="1" applyAlignment="1">
      <alignment horizontal="left" vertical="center" wrapText="1"/>
    </xf>
    <xf numFmtId="0" fontId="22" fillId="0" borderId="21" xfId="0" applyFont="1" applyFill="1" applyBorder="1" applyAlignment="1">
      <alignment horizontal="left" vertical="center" wrapText="1"/>
    </xf>
    <xf numFmtId="0" fontId="22" fillId="0" borderId="21" xfId="0" applyFont="1" applyFill="1" applyBorder="1" applyAlignment="1">
      <alignment horizontal="center" vertical="center" wrapText="1"/>
    </xf>
    <xf numFmtId="2" fontId="0" fillId="0" borderId="21" xfId="0" applyNumberFormat="1" applyFill="1" applyBorder="1" applyAlignment="1">
      <alignment vertical="center" wrapText="1"/>
    </xf>
    <xf numFmtId="0" fontId="0" fillId="0" borderId="21" xfId="0" applyFont="1" applyBorder="1" applyAlignment="1">
      <alignment horizontal="left" vertical="top" wrapText="1"/>
    </xf>
    <xf numFmtId="0" fontId="0" fillId="0" borderId="21" xfId="4" applyFont="1" applyBorder="1" applyAlignment="1">
      <alignment horizontal="center" vertical="top" wrapText="1"/>
    </xf>
    <xf numFmtId="0" fontId="0" fillId="0" borderId="21" xfId="0" applyFont="1" applyFill="1" applyBorder="1" applyAlignment="1">
      <alignment horizontal="left" vertical="top" wrapText="1"/>
    </xf>
    <xf numFmtId="0" fontId="0" fillId="0" borderId="21" xfId="0" applyFont="1" applyBorder="1" applyAlignment="1">
      <alignment horizontal="left" wrapText="1"/>
    </xf>
    <xf numFmtId="0" fontId="0" fillId="0" borderId="21" xfId="0" applyFont="1" applyBorder="1" applyAlignment="1">
      <alignment horizontal="left"/>
    </xf>
    <xf numFmtId="0" fontId="0" fillId="0" borderId="21" xfId="7" applyFont="1" applyFill="1" applyBorder="1" applyAlignment="1">
      <alignment horizontal="left" wrapText="1"/>
    </xf>
    <xf numFmtId="0" fontId="0" fillId="0" borderId="21" xfId="7" applyFont="1" applyBorder="1" applyAlignment="1">
      <alignment horizontal="left" wrapText="1"/>
    </xf>
    <xf numFmtId="44" fontId="0" fillId="0" borderId="21" xfId="6" applyNumberFormat="1" applyFont="1" applyBorder="1" applyAlignment="1">
      <alignment horizontal="right" vertical="top" wrapText="1"/>
    </xf>
    <xf numFmtId="44" fontId="0" fillId="0" borderId="21" xfId="0" applyNumberFormat="1" applyFont="1" applyFill="1" applyBorder="1" applyAlignment="1" applyProtection="1">
      <alignment horizontal="right" vertical="center"/>
      <protection locked="0"/>
    </xf>
    <xf numFmtId="44" fontId="0" fillId="0" borderId="21" xfId="6" applyNumberFormat="1" applyFont="1" applyBorder="1" applyAlignment="1">
      <alignment horizontal="right" vertical="center" wrapText="1"/>
    </xf>
    <xf numFmtId="2" fontId="0" fillId="0" borderId="21" xfId="0" applyNumberFormat="1" applyFont="1" applyBorder="1" applyAlignment="1">
      <alignment horizontal="center" vertical="center"/>
    </xf>
    <xf numFmtId="44" fontId="0" fillId="0" borderId="21" xfId="0" applyNumberFormat="1" applyFont="1" applyBorder="1" applyAlignment="1">
      <alignment horizontal="right" vertical="center"/>
    </xf>
    <xf numFmtId="2" fontId="0" fillId="0" borderId="21" xfId="0" applyNumberFormat="1" applyBorder="1" applyAlignment="1">
      <alignment horizontal="center" vertical="center" wrapText="1"/>
    </xf>
    <xf numFmtId="44" fontId="0" fillId="0" borderId="21" xfId="0" applyNumberFormat="1" applyFill="1" applyBorder="1" applyAlignment="1" applyProtection="1">
      <alignment horizontal="right" vertical="center"/>
      <protection locked="0"/>
    </xf>
    <xf numFmtId="2" fontId="0" fillId="0" borderId="21" xfId="1" applyNumberFormat="1" applyFont="1" applyBorder="1" applyAlignment="1">
      <alignment horizontal="center" vertical="center" wrapText="1"/>
    </xf>
    <xf numFmtId="44" fontId="0" fillId="0" borderId="21" xfId="0" applyNumberFormat="1" applyFont="1" applyBorder="1" applyAlignment="1">
      <alignment horizontal="right"/>
    </xf>
    <xf numFmtId="0" fontId="0" fillId="0" borderId="21" xfId="0" applyFont="1" applyBorder="1" applyAlignment="1">
      <alignment horizontal="left" vertical="center"/>
    </xf>
    <xf numFmtId="2" fontId="0" fillId="0" borderId="21" xfId="0" applyNumberFormat="1" applyFont="1" applyFill="1" applyBorder="1" applyAlignment="1">
      <alignment horizontal="center" vertical="center" wrapText="1"/>
    </xf>
    <xf numFmtId="2" fontId="0" fillId="0" borderId="21" xfId="1" applyNumberFormat="1" applyFont="1" applyFill="1" applyBorder="1" applyAlignment="1">
      <alignment horizontal="center" vertical="center" wrapText="1"/>
    </xf>
    <xf numFmtId="0" fontId="0" fillId="0" borderId="21" xfId="3" applyFont="1" applyFill="1" applyBorder="1" applyAlignment="1">
      <alignment horizontal="left" vertical="center"/>
    </xf>
    <xf numFmtId="0" fontId="0" fillId="0" borderId="21" xfId="3" applyFont="1" applyFill="1" applyBorder="1"/>
    <xf numFmtId="0" fontId="0" fillId="0" borderId="21" xfId="0" applyFont="1" applyBorder="1" applyAlignment="1">
      <alignment horizontal="center" vertical="center" wrapText="1"/>
    </xf>
    <xf numFmtId="0" fontId="3" fillId="0" borderId="21" xfId="3" applyFill="1" applyBorder="1" applyAlignment="1">
      <alignment horizontal="left" vertical="center"/>
    </xf>
    <xf numFmtId="0" fontId="0" fillId="0" borderId="21" xfId="0" applyFont="1" applyFill="1" applyBorder="1" applyAlignment="1">
      <alignment horizontal="left" wrapText="1"/>
    </xf>
    <xf numFmtId="0" fontId="0" fillId="0" borderId="21" xfId="0" applyFont="1" applyBorder="1" applyAlignment="1">
      <alignment horizontal="center"/>
    </xf>
    <xf numFmtId="0" fontId="22" fillId="0" borderId="21" xfId="0" applyFont="1" applyFill="1" applyBorder="1" applyAlignment="1">
      <alignment horizontal="left" vertical="top" wrapText="1"/>
    </xf>
    <xf numFmtId="2" fontId="0" fillId="0" borderId="21" xfId="0" applyNumberFormat="1" applyFill="1" applyBorder="1" applyAlignment="1">
      <alignment horizontal="right" vertical="center" wrapText="1"/>
    </xf>
    <xf numFmtId="2" fontId="0" fillId="0" borderId="21" xfId="0" applyNumberFormat="1" applyFont="1" applyBorder="1" applyAlignment="1">
      <alignment horizontal="right" vertical="center" wrapText="1"/>
    </xf>
    <xf numFmtId="44" fontId="0" fillId="0" borderId="21" xfId="0" applyNumberFormat="1" applyFont="1" applyBorder="1" applyAlignment="1">
      <alignment horizontal="center" vertical="center"/>
    </xf>
    <xf numFmtId="0" fontId="7" fillId="4" borderId="38" xfId="0" applyFont="1" applyFill="1" applyBorder="1" applyAlignment="1">
      <alignment horizontal="left" wrapText="1"/>
    </xf>
    <xf numFmtId="0" fontId="21" fillId="4" borderId="38" xfId="0" applyFont="1" applyFill="1" applyBorder="1" applyAlignment="1">
      <alignment horizontal="left" wrapText="1"/>
    </xf>
    <xf numFmtId="0" fontId="0" fillId="3" borderId="39" xfId="0" applyFill="1" applyBorder="1" applyAlignment="1">
      <alignment horizontal="left" wrapText="1"/>
    </xf>
    <xf numFmtId="164" fontId="2" fillId="6" borderId="57" xfId="0" applyNumberFormat="1" applyFont="1" applyFill="1" applyBorder="1" applyAlignment="1">
      <alignment horizontal="center" vertical="center" wrapText="1"/>
    </xf>
    <xf numFmtId="164" fontId="0" fillId="0" borderId="58" xfId="0" applyNumberFormat="1" applyBorder="1" applyAlignment="1">
      <alignment horizontal="center" vertical="center"/>
    </xf>
    <xf numFmtId="10" fontId="0" fillId="0" borderId="49" xfId="0" applyNumberFormat="1" applyBorder="1" applyAlignment="1">
      <alignment horizontal="center" vertical="center"/>
    </xf>
    <xf numFmtId="10" fontId="0" fillId="6" borderId="49" xfId="0" applyNumberFormat="1" applyFill="1" applyBorder="1" applyAlignment="1">
      <alignment horizontal="center" vertical="center"/>
    </xf>
    <xf numFmtId="10" fontId="0" fillId="0" borderId="51" xfId="0" applyNumberFormat="1" applyBorder="1" applyAlignment="1">
      <alignment horizontal="center" vertical="center"/>
    </xf>
    <xf numFmtId="0" fontId="0" fillId="0" borderId="42" xfId="0" applyBorder="1" applyAlignment="1">
      <alignment horizontal="center" vertical="center"/>
    </xf>
    <xf numFmtId="0" fontId="0" fillId="0" borderId="51" xfId="0" applyBorder="1" applyAlignment="1">
      <alignment horizontal="center" vertical="center"/>
    </xf>
    <xf numFmtId="10" fontId="0" fillId="0" borderId="52" xfId="0" applyNumberFormat="1" applyBorder="1" applyAlignment="1">
      <alignment horizontal="center" vertical="center"/>
    </xf>
    <xf numFmtId="2" fontId="0" fillId="0" borderId="52" xfId="0" applyNumberFormat="1" applyBorder="1" applyAlignment="1">
      <alignment horizontal="center" vertical="center"/>
    </xf>
    <xf numFmtId="0" fontId="0" fillId="0" borderId="52" xfId="0" applyBorder="1" applyAlignment="1">
      <alignment horizontal="center" vertical="center"/>
    </xf>
    <xf numFmtId="0" fontId="0" fillId="0" borderId="42" xfId="0" applyBorder="1"/>
    <xf numFmtId="0" fontId="0" fillId="0" borderId="43" xfId="0" applyBorder="1" applyAlignment="1">
      <alignment horizontal="center" vertical="center"/>
    </xf>
    <xf numFmtId="0" fontId="0" fillId="0" borderId="50" xfId="0" applyBorder="1" applyAlignment="1">
      <alignment horizontal="center" vertical="center"/>
    </xf>
    <xf numFmtId="0" fontId="0" fillId="0" borderId="44" xfId="0" applyBorder="1"/>
    <xf numFmtId="0" fontId="0" fillId="0" borderId="52" xfId="0" applyBorder="1"/>
    <xf numFmtId="0" fontId="0" fillId="0" borderId="52" xfId="0" applyBorder="1" applyAlignment="1">
      <alignment horizontal="left" vertical="center"/>
    </xf>
    <xf numFmtId="0" fontId="0" fillId="0" borderId="53" xfId="0" applyBorder="1" applyAlignment="1">
      <alignment horizontal="center" vertical="center"/>
    </xf>
    <xf numFmtId="0" fontId="2" fillId="0" borderId="46" xfId="0" applyFont="1" applyBorder="1" applyAlignment="1">
      <alignment horizontal="center" vertical="center"/>
    </xf>
    <xf numFmtId="0" fontId="2" fillId="0" borderId="47" xfId="0" applyFont="1" applyBorder="1"/>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10" fontId="2" fillId="0" borderId="47" xfId="0" applyNumberFormat="1" applyFont="1" applyBorder="1" applyAlignment="1">
      <alignment horizontal="center" vertical="center"/>
    </xf>
    <xf numFmtId="164" fontId="2" fillId="0" borderId="47" xfId="0" applyNumberFormat="1" applyFont="1" applyBorder="1" applyAlignment="1">
      <alignment horizontal="center" vertical="center" wrapText="1"/>
    </xf>
    <xf numFmtId="164" fontId="2" fillId="0" borderId="48" xfId="0" applyNumberFormat="1" applyFont="1" applyBorder="1" applyAlignment="1">
      <alignment horizontal="center" vertical="center"/>
    </xf>
    <xf numFmtId="2" fontId="2" fillId="0" borderId="47" xfId="0" applyNumberFormat="1" applyFont="1" applyBorder="1" applyAlignment="1">
      <alignment horizontal="center" vertical="center"/>
    </xf>
    <xf numFmtId="10" fontId="2" fillId="0" borderId="46" xfId="0" applyNumberFormat="1" applyFont="1" applyBorder="1" applyAlignment="1">
      <alignment horizontal="center" vertical="center" wrapText="1"/>
    </xf>
    <xf numFmtId="10" fontId="16" fillId="0" borderId="21" xfId="0" applyNumberFormat="1" applyFont="1" applyFill="1" applyBorder="1" applyAlignment="1">
      <alignment horizontal="left" vertical="center" wrapText="1"/>
    </xf>
    <xf numFmtId="44" fontId="16" fillId="0" borderId="21" xfId="0" applyNumberFormat="1" applyFont="1" applyFill="1" applyBorder="1" applyAlignment="1">
      <alignment vertical="center" wrapText="1"/>
    </xf>
    <xf numFmtId="0" fontId="3" fillId="0" borderId="61" xfId="3" applyFill="1" applyBorder="1"/>
    <xf numFmtId="0" fontId="0" fillId="0" borderId="62" xfId="0" applyBorder="1" applyAlignment="1">
      <alignment horizontal="left" vertical="top" wrapText="1"/>
    </xf>
    <xf numFmtId="0" fontId="1" fillId="0" borderId="61" xfId="4" applyBorder="1" applyAlignment="1">
      <alignment horizontal="left" vertical="top" wrapText="1"/>
    </xf>
    <xf numFmtId="0" fontId="11" fillId="0" borderId="61" xfId="0" applyFont="1" applyBorder="1" applyAlignment="1">
      <alignment wrapText="1"/>
    </xf>
    <xf numFmtId="0" fontId="12" fillId="0" borderId="61" xfId="5" applyFont="1" applyBorder="1" applyAlignment="1" applyProtection="1">
      <alignment horizontal="center" vertical="center"/>
    </xf>
    <xf numFmtId="0" fontId="11" fillId="0" borderId="61" xfId="0" applyFont="1" applyBorder="1" applyAlignment="1">
      <alignment horizontal="right"/>
    </xf>
    <xf numFmtId="44" fontId="0" fillId="0" borderId="61" xfId="1" applyFont="1" applyBorder="1" applyAlignment="1">
      <alignment horizontal="left" vertical="top" wrapText="1"/>
    </xf>
    <xf numFmtId="7" fontId="0" fillId="0" borderId="61" xfId="6" applyNumberFormat="1" applyFont="1" applyBorder="1" applyAlignment="1">
      <alignment horizontal="left" vertical="top" wrapText="1"/>
    </xf>
    <xf numFmtId="44" fontId="11" fillId="0" borderId="61" xfId="0" applyNumberFormat="1" applyFont="1" applyBorder="1"/>
    <xf numFmtId="44" fontId="0" fillId="0" borderId="63" xfId="0" applyNumberFormat="1" applyFill="1" applyBorder="1" applyAlignment="1">
      <alignment vertical="center"/>
    </xf>
    <xf numFmtId="44" fontId="0" fillId="0" borderId="62" xfId="0" applyNumberFormat="1" applyFill="1" applyBorder="1" applyAlignment="1">
      <alignment horizontal="center" vertical="center"/>
    </xf>
    <xf numFmtId="44" fontId="0" fillId="0" borderId="63" xfId="0" applyNumberFormat="1" applyFill="1" applyBorder="1" applyAlignment="1" applyProtection="1">
      <alignment vertical="center"/>
      <protection locked="0"/>
    </xf>
    <xf numFmtId="0" fontId="0" fillId="0" borderId="61" xfId="4" applyFont="1" applyBorder="1" applyAlignment="1">
      <alignment horizontal="left" vertical="top" wrapText="1"/>
    </xf>
    <xf numFmtId="0" fontId="0" fillId="0" borderId="21" xfId="7" applyFont="1" applyBorder="1" applyAlignment="1">
      <alignment wrapText="1"/>
    </xf>
    <xf numFmtId="10" fontId="22" fillId="0" borderId="21" xfId="0" applyNumberFormat="1" applyFont="1" applyFill="1" applyBorder="1" applyAlignment="1">
      <alignment horizontal="left" vertical="center" wrapText="1"/>
    </xf>
    <xf numFmtId="4" fontId="22" fillId="0" borderId="21" xfId="0" applyNumberFormat="1" applyFont="1" applyFill="1" applyBorder="1" applyAlignment="1">
      <alignment vertical="center" wrapText="1"/>
    </xf>
    <xf numFmtId="44" fontId="22" fillId="0" borderId="21" xfId="0" applyNumberFormat="1" applyFont="1" applyFill="1" applyBorder="1" applyAlignment="1" applyProtection="1">
      <alignment vertical="center"/>
      <protection locked="0"/>
    </xf>
    <xf numFmtId="44" fontId="22" fillId="0" borderId="21" xfId="0" applyNumberFormat="1" applyFont="1" applyFill="1" applyBorder="1" applyAlignment="1">
      <alignment horizontal="center" vertical="center"/>
    </xf>
    <xf numFmtId="44" fontId="22" fillId="0" borderId="21" xfId="0" applyNumberFormat="1" applyFont="1" applyFill="1" applyBorder="1" applyAlignment="1">
      <alignment vertical="center" wrapText="1"/>
    </xf>
    <xf numFmtId="44" fontId="22" fillId="0" borderId="21" xfId="0" applyNumberFormat="1" applyFont="1" applyFill="1" applyBorder="1" applyAlignment="1">
      <alignment vertical="center"/>
    </xf>
    <xf numFmtId="10" fontId="23" fillId="0" borderId="21" xfId="0" applyNumberFormat="1"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1" xfId="0" applyFont="1" applyFill="1" applyBorder="1" applyAlignment="1">
      <alignment horizontal="center" vertical="center" wrapText="1"/>
    </xf>
    <xf numFmtId="0" fontId="23" fillId="0" borderId="21" xfId="0" applyFont="1" applyFill="1" applyBorder="1" applyAlignment="1">
      <alignment horizontal="left" vertical="top" wrapText="1"/>
    </xf>
    <xf numFmtId="4" fontId="23" fillId="0" borderId="21" xfId="0" applyNumberFormat="1" applyFont="1" applyFill="1" applyBorder="1" applyAlignment="1">
      <alignment vertical="center" wrapText="1"/>
    </xf>
    <xf numFmtId="44" fontId="23" fillId="0" borderId="21" xfId="0" applyNumberFormat="1" applyFont="1" applyFill="1" applyBorder="1" applyAlignment="1" applyProtection="1">
      <alignment vertical="center"/>
      <protection locked="0"/>
    </xf>
    <xf numFmtId="44" fontId="23" fillId="0" borderId="21" xfId="0" applyNumberFormat="1" applyFont="1" applyFill="1" applyBorder="1" applyAlignment="1">
      <alignment horizontal="center" vertical="center"/>
    </xf>
    <xf numFmtId="44" fontId="23" fillId="0" borderId="21" xfId="0" applyNumberFormat="1" applyFont="1" applyFill="1" applyBorder="1" applyAlignment="1">
      <alignment vertical="center" wrapText="1"/>
    </xf>
    <xf numFmtId="44" fontId="23" fillId="0" borderId="21" xfId="0" applyNumberFormat="1" applyFont="1" applyFill="1" applyBorder="1" applyAlignment="1">
      <alignment vertical="center"/>
    </xf>
    <xf numFmtId="0" fontId="24" fillId="0" borderId="0" xfId="0" applyFont="1" applyFill="1" applyAlignment="1">
      <alignment vertical="center"/>
    </xf>
    <xf numFmtId="9" fontId="23" fillId="2" borderId="21" xfId="0" applyNumberFormat="1" applyFont="1" applyFill="1" applyBorder="1" applyAlignment="1">
      <alignment horizontal="center" vertical="center"/>
    </xf>
    <xf numFmtId="44" fontId="23" fillId="2" borderId="21" xfId="0" applyNumberFormat="1" applyFont="1" applyFill="1" applyBorder="1" applyAlignment="1">
      <alignment horizontal="center" vertical="center"/>
    </xf>
    <xf numFmtId="9" fontId="23" fillId="6" borderId="21" xfId="0" applyNumberFormat="1" applyFont="1" applyFill="1" applyBorder="1" applyAlignment="1">
      <alignment horizontal="center" vertical="center"/>
    </xf>
    <xf numFmtId="44" fontId="23" fillId="6" borderId="28" xfId="0" applyNumberFormat="1" applyFont="1" applyFill="1" applyBorder="1" applyAlignment="1">
      <alignment horizontal="center" vertical="center"/>
    </xf>
    <xf numFmtId="44" fontId="23" fillId="7" borderId="21" xfId="0" applyNumberFormat="1" applyFont="1" applyFill="1" applyBorder="1" applyAlignment="1">
      <alignment horizontal="center" vertical="center"/>
    </xf>
    <xf numFmtId="0" fontId="23" fillId="0" borderId="0" xfId="0" applyFont="1"/>
    <xf numFmtId="0" fontId="23" fillId="0" borderId="15" xfId="0" applyFont="1" applyFill="1" applyBorder="1" applyAlignment="1">
      <alignment horizontal="left" vertical="center" wrapText="1"/>
    </xf>
    <xf numFmtId="0" fontId="23" fillId="0" borderId="15" xfId="0" applyFont="1" applyFill="1" applyBorder="1" applyAlignment="1">
      <alignment horizontal="center" vertical="center" wrapText="1"/>
    </xf>
    <xf numFmtId="0" fontId="23" fillId="0" borderId="15" xfId="0" applyFont="1" applyFill="1" applyBorder="1" applyAlignment="1">
      <alignment horizontal="left" vertical="top" wrapText="1"/>
    </xf>
    <xf numFmtId="4" fontId="23" fillId="0" borderId="15" xfId="0" applyNumberFormat="1" applyFont="1" applyFill="1" applyBorder="1" applyAlignment="1">
      <alignment vertical="center" wrapText="1"/>
    </xf>
    <xf numFmtId="44" fontId="23" fillId="0" borderId="10" xfId="0" applyNumberFormat="1" applyFont="1" applyFill="1" applyBorder="1" applyAlignment="1" applyProtection="1">
      <alignment vertical="center"/>
      <protection locked="0"/>
    </xf>
    <xf numFmtId="44"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4" fontId="23" fillId="0" borderId="10" xfId="0" applyNumberFormat="1" applyFont="1" applyFill="1" applyBorder="1" applyAlignment="1">
      <alignment vertical="center" wrapText="1"/>
    </xf>
    <xf numFmtId="44" fontId="23" fillId="0" borderId="10" xfId="0" applyNumberFormat="1" applyFont="1" applyFill="1" applyBorder="1" applyAlignment="1">
      <alignment vertical="center"/>
    </xf>
    <xf numFmtId="9" fontId="23" fillId="2" borderId="10" xfId="0" applyNumberFormat="1" applyFont="1" applyFill="1" applyBorder="1" applyAlignment="1">
      <alignment horizontal="center" vertical="center"/>
    </xf>
    <xf numFmtId="44" fontId="23" fillId="2" borderId="10" xfId="0" applyNumberFormat="1" applyFont="1" applyFill="1" applyBorder="1" applyAlignment="1">
      <alignment horizontal="center" vertical="center"/>
    </xf>
    <xf numFmtId="9" fontId="23" fillId="6" borderId="10" xfId="0" applyNumberFormat="1" applyFont="1" applyFill="1" applyBorder="1" applyAlignment="1">
      <alignment horizontal="center" vertical="center"/>
    </xf>
    <xf numFmtId="44" fontId="23" fillId="7" borderId="27" xfId="0" applyNumberFormat="1" applyFont="1" applyFill="1" applyBorder="1" applyAlignment="1">
      <alignment horizontal="center" vertical="center"/>
    </xf>
    <xf numFmtId="44" fontId="0" fillId="0" borderId="21" xfId="6" applyFont="1" applyBorder="1" applyAlignment="1">
      <alignment horizontal="center" vertical="center" wrapText="1"/>
    </xf>
    <xf numFmtId="0" fontId="23" fillId="0" borderId="0" xfId="0" applyFont="1" applyFill="1" applyAlignment="1">
      <alignment horizontal="center" vertical="center" wrapText="1"/>
    </xf>
    <xf numFmtId="10" fontId="23" fillId="0" borderId="21" xfId="0" applyNumberFormat="1" applyFont="1" applyFill="1" applyBorder="1" applyAlignment="1">
      <alignment horizontal="left" vertical="center"/>
    </xf>
    <xf numFmtId="0" fontId="23" fillId="0" borderId="21" xfId="4" applyFont="1" applyBorder="1" applyAlignment="1">
      <alignment horizontal="center" vertical="top" wrapText="1"/>
    </xf>
    <xf numFmtId="0" fontId="23" fillId="0" borderId="21" xfId="7" applyFont="1" applyBorder="1" applyAlignment="1">
      <alignment horizontal="left" wrapText="1"/>
    </xf>
    <xf numFmtId="2" fontId="23" fillId="0" borderId="21" xfId="0" applyNumberFormat="1" applyFont="1" applyFill="1" applyBorder="1" applyAlignment="1">
      <alignment horizontal="center" vertical="center" wrapText="1"/>
    </xf>
    <xf numFmtId="0" fontId="23" fillId="0" borderId="21" xfId="0" applyFont="1" applyFill="1" applyBorder="1" applyAlignment="1">
      <alignment vertical="center" wrapText="1"/>
    </xf>
    <xf numFmtId="4" fontId="23" fillId="0" borderId="21" xfId="0" applyNumberFormat="1" applyFont="1" applyFill="1" applyBorder="1" applyAlignment="1">
      <alignment vertical="center"/>
    </xf>
    <xf numFmtId="0" fontId="24" fillId="0" borderId="21" xfId="0" applyFont="1" applyFill="1" applyBorder="1" applyAlignment="1">
      <alignment vertical="center"/>
    </xf>
    <xf numFmtId="2" fontId="23" fillId="0" borderId="21" xfId="1" applyNumberFormat="1" applyFont="1" applyBorder="1" applyAlignment="1">
      <alignment horizontal="center" vertical="center" wrapText="1"/>
    </xf>
    <xf numFmtId="2" fontId="23" fillId="0" borderId="21" xfId="0" applyNumberFormat="1" applyFont="1" applyBorder="1" applyAlignment="1">
      <alignment horizontal="center" vertical="center" wrapText="1"/>
    </xf>
    <xf numFmtId="44" fontId="23" fillId="0" borderId="21" xfId="0" applyNumberFormat="1" applyFont="1" applyFill="1" applyBorder="1" applyAlignment="1" applyProtection="1">
      <alignment horizontal="right" vertical="center"/>
      <protection locked="0"/>
    </xf>
    <xf numFmtId="44" fontId="23" fillId="6" borderId="21" xfId="0" applyNumberFormat="1" applyFont="1" applyFill="1" applyBorder="1" applyAlignment="1">
      <alignment horizontal="center" vertical="center"/>
    </xf>
    <xf numFmtId="7" fontId="23" fillId="0" borderId="21" xfId="0" applyNumberFormat="1" applyFont="1" applyFill="1" applyBorder="1" applyAlignment="1">
      <alignment vertical="center"/>
    </xf>
    <xf numFmtId="0" fontId="23" fillId="0" borderId="21" xfId="0" applyFont="1" applyBorder="1"/>
    <xf numFmtId="0" fontId="25" fillId="0" borderId="0" xfId="0" applyFont="1"/>
    <xf numFmtId="10" fontId="2" fillId="0" borderId="0" xfId="0" applyNumberFormat="1" applyFont="1"/>
    <xf numFmtId="10" fontId="0" fillId="0" borderId="0" xfId="0" applyNumberFormat="1" applyFill="1"/>
    <xf numFmtId="2" fontId="18" fillId="0" borderId="7" xfId="0" applyNumberFormat="1" applyFont="1" applyBorder="1" applyAlignment="1">
      <alignment horizontal="center" vertical="center" wrapText="1"/>
    </xf>
    <xf numFmtId="2" fontId="0" fillId="0" borderId="61" xfId="0" applyNumberFormat="1" applyBorder="1" applyAlignment="1">
      <alignment horizontal="center" vertical="center" wrapText="1"/>
    </xf>
    <xf numFmtId="2" fontId="18" fillId="0" borderId="0" xfId="0" applyNumberFormat="1" applyFont="1" applyAlignment="1">
      <alignment horizontal="center"/>
    </xf>
    <xf numFmtId="2" fontId="0" fillId="0" borderId="0" xfId="0" applyNumberFormat="1" applyAlignment="1">
      <alignment horizontal="center"/>
    </xf>
    <xf numFmtId="44" fontId="18" fillId="0" borderId="0" xfId="0" applyNumberFormat="1" applyFont="1"/>
    <xf numFmtId="44" fontId="18" fillId="0" borderId="7" xfId="0" applyNumberFormat="1" applyFont="1" applyBorder="1" applyAlignment="1">
      <alignment horizontal="center" vertical="center" wrapText="1"/>
    </xf>
    <xf numFmtId="44" fontId="0" fillId="0" borderId="0" xfId="0" applyNumberFormat="1" applyFill="1" applyAlignment="1">
      <alignment vertical="top"/>
    </xf>
    <xf numFmtId="44" fontId="0" fillId="0" borderId="0" xfId="0" applyNumberFormat="1" applyFill="1" applyAlignment="1">
      <alignment vertical="top" wrapText="1"/>
    </xf>
    <xf numFmtId="44" fontId="0" fillId="0" borderId="21" xfId="6" applyNumberFormat="1" applyFont="1" applyBorder="1" applyAlignment="1">
      <alignment horizontal="left" vertical="top" wrapText="1"/>
    </xf>
    <xf numFmtId="44" fontId="0" fillId="0" borderId="21" xfId="0" applyNumberFormat="1" applyBorder="1"/>
    <xf numFmtId="44" fontId="0" fillId="0" borderId="61" xfId="6" applyNumberFormat="1" applyFont="1" applyBorder="1" applyAlignment="1">
      <alignment horizontal="left" vertical="top" wrapText="1"/>
    </xf>
    <xf numFmtId="44" fontId="0" fillId="0" borderId="0" xfId="0" applyNumberFormat="1" applyFill="1" applyAlignment="1">
      <alignment vertical="center" wrapText="1"/>
    </xf>
    <xf numFmtId="44" fontId="2" fillId="0" borderId="7" xfId="0" applyNumberFormat="1" applyFont="1" applyFill="1" applyBorder="1" applyAlignment="1">
      <alignment horizontal="right" vertical="center"/>
    </xf>
    <xf numFmtId="44" fontId="6" fillId="3" borderId="1" xfId="0" applyNumberFormat="1" applyFont="1" applyFill="1" applyBorder="1" applyAlignment="1">
      <alignment horizontal="center" vertical="center" wrapText="1"/>
    </xf>
    <xf numFmtId="44" fontId="6" fillId="3" borderId="34" xfId="0" applyNumberFormat="1" applyFont="1" applyFill="1" applyBorder="1" applyAlignment="1">
      <alignment horizontal="center" vertical="center" wrapText="1"/>
    </xf>
    <xf numFmtId="0" fontId="5" fillId="0" borderId="0" xfId="0" applyFont="1" applyAlignment="1">
      <alignment horizontal="center" vertical="center" wrapText="1"/>
    </xf>
    <xf numFmtId="0" fontId="6" fillId="3" borderId="37" xfId="0" applyFont="1" applyFill="1" applyBorder="1" applyAlignment="1">
      <alignment horizontal="center" vertical="center" wrapText="1"/>
    </xf>
    <xf numFmtId="44" fontId="0" fillId="0" borderId="0" xfId="0" applyNumberFormat="1" applyAlignment="1">
      <alignment horizontal="center" vertical="center"/>
    </xf>
    <xf numFmtId="44" fontId="2" fillId="4" borderId="7" xfId="0" applyNumberFormat="1" applyFont="1" applyFill="1" applyBorder="1" applyAlignment="1">
      <alignment horizontal="center" vertical="center" wrapText="1"/>
    </xf>
    <xf numFmtId="44" fontId="2" fillId="9" borderId="7" xfId="0" applyNumberFormat="1" applyFont="1" applyFill="1" applyBorder="1" applyAlignment="1">
      <alignment horizontal="center" vertical="center" wrapText="1"/>
    </xf>
    <xf numFmtId="44" fontId="2" fillId="7" borderId="7" xfId="0" applyNumberFormat="1" applyFont="1" applyFill="1" applyBorder="1" applyAlignment="1">
      <alignment horizontal="center" vertical="center" wrapText="1"/>
    </xf>
    <xf numFmtId="44" fontId="2" fillId="10" borderId="19" xfId="0" applyNumberFormat="1" applyFont="1" applyFill="1" applyBorder="1" applyAlignment="1">
      <alignment horizontal="center" vertical="center" wrapText="1"/>
    </xf>
    <xf numFmtId="0" fontId="0" fillId="0" borderId="0" xfId="0" applyFont="1"/>
    <xf numFmtId="44" fontId="0" fillId="4" borderId="29" xfId="0" applyNumberFormat="1" applyFont="1" applyFill="1" applyBorder="1"/>
    <xf numFmtId="44" fontId="0" fillId="9" borderId="29" xfId="0" applyNumberFormat="1" applyFont="1" applyFill="1" applyBorder="1"/>
    <xf numFmtId="10" fontId="0" fillId="2" borderId="29" xfId="0" applyNumberFormat="1" applyFont="1" applyFill="1" applyBorder="1" applyAlignment="1">
      <alignment horizontal="center"/>
    </xf>
    <xf numFmtId="44" fontId="0" fillId="2" borderId="29" xfId="0" applyNumberFormat="1" applyFont="1" applyFill="1" applyBorder="1"/>
    <xf numFmtId="44" fontId="0" fillId="7" borderId="29" xfId="0" applyNumberFormat="1" applyFont="1" applyFill="1" applyBorder="1"/>
    <xf numFmtId="10" fontId="0" fillId="6" borderId="29" xfId="0" applyNumberFormat="1" applyFont="1" applyFill="1" applyBorder="1" applyAlignment="1">
      <alignment horizontal="center"/>
    </xf>
    <xf numFmtId="44" fontId="0" fillId="6" borderId="29" xfId="0" applyNumberFormat="1" applyFont="1" applyFill="1" applyBorder="1"/>
    <xf numFmtId="44" fontId="0" fillId="10" borderId="29" xfId="0" applyNumberFormat="1" applyFont="1" applyFill="1" applyBorder="1"/>
    <xf numFmtId="44" fontId="2" fillId="4" borderId="29" xfId="0" applyNumberFormat="1" applyFont="1" applyFill="1" applyBorder="1" applyAlignment="1">
      <alignment horizontal="left" vertical="center"/>
    </xf>
    <xf numFmtId="44" fontId="2" fillId="4" borderId="29" xfId="0" applyNumberFormat="1" applyFont="1" applyFill="1" applyBorder="1"/>
    <xf numFmtId="44" fontId="2" fillId="9" borderId="29" xfId="0" applyNumberFormat="1" applyFont="1" applyFill="1" applyBorder="1"/>
    <xf numFmtId="10" fontId="2" fillId="2" borderId="29" xfId="0" applyNumberFormat="1" applyFont="1" applyFill="1" applyBorder="1" applyAlignment="1">
      <alignment horizontal="center"/>
    </xf>
    <xf numFmtId="44" fontId="2" fillId="2" borderId="29" xfId="0" applyNumberFormat="1" applyFont="1" applyFill="1" applyBorder="1"/>
    <xf numFmtId="44" fontId="2" fillId="7" borderId="29" xfId="0" applyNumberFormat="1" applyFont="1" applyFill="1" applyBorder="1"/>
    <xf numFmtId="10" fontId="2" fillId="6" borderId="29" xfId="0" applyNumberFormat="1" applyFont="1" applyFill="1" applyBorder="1" applyAlignment="1">
      <alignment horizontal="center"/>
    </xf>
    <xf numFmtId="44" fontId="2" fillId="6" borderId="29" xfId="0" applyNumberFormat="1" applyFont="1" applyFill="1" applyBorder="1"/>
    <xf numFmtId="44" fontId="2" fillId="10" borderId="29" xfId="0" applyNumberFormat="1" applyFont="1" applyFill="1" applyBorder="1"/>
    <xf numFmtId="44" fontId="0" fillId="4" borderId="29" xfId="0" applyNumberFormat="1" applyFont="1" applyFill="1" applyBorder="1" applyAlignment="1">
      <alignment horizontal="left" vertical="center"/>
    </xf>
    <xf numFmtId="44" fontId="25" fillId="4" borderId="29" xfId="0" applyNumberFormat="1" applyFont="1" applyFill="1" applyBorder="1" applyAlignment="1">
      <alignment horizontal="left" vertical="center"/>
    </xf>
    <xf numFmtId="44" fontId="25" fillId="4" borderId="29" xfId="0" applyNumberFormat="1" applyFont="1" applyFill="1" applyBorder="1"/>
    <xf numFmtId="44" fontId="25" fillId="9" borderId="29" xfId="0" applyNumberFormat="1" applyFont="1" applyFill="1" applyBorder="1"/>
    <xf numFmtId="10" fontId="25" fillId="2" borderId="29" xfId="0" applyNumberFormat="1" applyFont="1" applyFill="1" applyBorder="1" applyAlignment="1">
      <alignment horizontal="center"/>
    </xf>
    <xf numFmtId="44" fontId="25" fillId="2" borderId="29" xfId="0" applyNumberFormat="1" applyFont="1" applyFill="1" applyBorder="1"/>
    <xf numFmtId="44" fontId="25" fillId="7" borderId="29" xfId="0" applyNumberFormat="1" applyFont="1" applyFill="1" applyBorder="1"/>
    <xf numFmtId="10" fontId="25" fillId="6" borderId="29" xfId="0" applyNumberFormat="1" applyFont="1" applyFill="1" applyBorder="1" applyAlignment="1">
      <alignment horizontal="center"/>
    </xf>
    <xf numFmtId="44" fontId="25" fillId="6" borderId="29" xfId="0" applyNumberFormat="1" applyFont="1" applyFill="1" applyBorder="1"/>
    <xf numFmtId="44" fontId="25" fillId="10" borderId="29" xfId="0" applyNumberFormat="1" applyFont="1" applyFill="1" applyBorder="1"/>
    <xf numFmtId="44" fontId="16" fillId="4" borderId="29" xfId="0" applyNumberFormat="1" applyFont="1" applyFill="1" applyBorder="1" applyAlignment="1">
      <alignment horizontal="left" vertical="center"/>
    </xf>
    <xf numFmtId="44" fontId="16" fillId="4" borderId="29" xfId="0" applyNumberFormat="1" applyFont="1" applyFill="1" applyBorder="1"/>
    <xf numFmtId="44" fontId="16" fillId="9" borderId="29" xfId="0" applyNumberFormat="1" applyFont="1" applyFill="1" applyBorder="1"/>
    <xf numFmtId="10" fontId="16" fillId="2" borderId="29" xfId="0" applyNumberFormat="1" applyFont="1" applyFill="1" applyBorder="1" applyAlignment="1">
      <alignment horizontal="center"/>
    </xf>
    <xf numFmtId="44" fontId="16" fillId="2" borderId="29" xfId="0" applyNumberFormat="1" applyFont="1" applyFill="1" applyBorder="1"/>
    <xf numFmtId="44" fontId="16" fillId="7" borderId="29" xfId="0" applyNumberFormat="1" applyFont="1" applyFill="1" applyBorder="1"/>
    <xf numFmtId="10" fontId="16" fillId="6" borderId="29" xfId="0" applyNumberFormat="1" applyFont="1" applyFill="1" applyBorder="1" applyAlignment="1">
      <alignment horizontal="center"/>
    </xf>
    <xf numFmtId="44" fontId="16" fillId="6" borderId="29" xfId="0" applyNumberFormat="1" applyFont="1" applyFill="1" applyBorder="1"/>
    <xf numFmtId="44" fontId="16" fillId="10" borderId="29" xfId="0" applyNumberFormat="1" applyFont="1" applyFill="1" applyBorder="1"/>
    <xf numFmtId="44" fontId="22" fillId="4" borderId="29" xfId="0" applyNumberFormat="1" applyFont="1" applyFill="1" applyBorder="1" applyAlignment="1">
      <alignment horizontal="left" vertical="center"/>
    </xf>
    <xf numFmtId="44" fontId="22" fillId="4" borderId="29" xfId="0" applyNumberFormat="1" applyFont="1" applyFill="1" applyBorder="1"/>
    <xf numFmtId="44" fontId="22" fillId="9" borderId="29" xfId="0" applyNumberFormat="1" applyFont="1" applyFill="1" applyBorder="1"/>
    <xf numFmtId="10" fontId="22" fillId="2" borderId="29" xfId="0" applyNumberFormat="1" applyFont="1" applyFill="1" applyBorder="1" applyAlignment="1">
      <alignment horizontal="center"/>
    </xf>
    <xf numFmtId="44" fontId="22" fillId="2" borderId="29" xfId="0" applyNumberFormat="1" applyFont="1" applyFill="1" applyBorder="1"/>
    <xf numFmtId="44" fontId="22" fillId="7" borderId="29" xfId="0" applyNumberFormat="1" applyFont="1" applyFill="1" applyBorder="1"/>
    <xf numFmtId="10" fontId="22" fillId="6" borderId="29" xfId="0" applyNumberFormat="1" applyFont="1" applyFill="1" applyBorder="1" applyAlignment="1">
      <alignment horizontal="center"/>
    </xf>
    <xf numFmtId="44" fontId="22" fillId="6" borderId="29" xfId="0" applyNumberFormat="1" applyFont="1" applyFill="1" applyBorder="1"/>
    <xf numFmtId="44" fontId="22" fillId="10" borderId="29" xfId="0" applyNumberFormat="1" applyFont="1" applyFill="1" applyBorder="1"/>
    <xf numFmtId="44" fontId="0" fillId="4" borderId="31" xfId="0" applyNumberFormat="1" applyFont="1" applyFill="1" applyBorder="1"/>
    <xf numFmtId="44" fontId="0" fillId="9" borderId="31" xfId="0" applyNumberFormat="1" applyFont="1" applyFill="1" applyBorder="1"/>
    <xf numFmtId="10" fontId="0" fillId="2" borderId="31" xfId="0" applyNumberFormat="1" applyFont="1" applyFill="1" applyBorder="1" applyAlignment="1">
      <alignment horizontal="center"/>
    </xf>
    <xf numFmtId="44" fontId="0" fillId="2" borderId="31" xfId="0" applyNumberFormat="1" applyFont="1" applyFill="1" applyBorder="1"/>
    <xf numFmtId="10" fontId="0" fillId="6" borderId="31" xfId="0" applyNumberFormat="1" applyFont="1" applyFill="1" applyBorder="1" applyAlignment="1">
      <alignment horizontal="center"/>
    </xf>
    <xf numFmtId="44" fontId="0" fillId="6" borderId="31" xfId="0" applyNumberFormat="1" applyFont="1" applyFill="1" applyBorder="1"/>
    <xf numFmtId="44" fontId="0" fillId="10" borderId="60" xfId="0" applyNumberFormat="1" applyFont="1" applyFill="1" applyBorder="1"/>
    <xf numFmtId="0" fontId="0" fillId="3" borderId="39" xfId="0" applyFont="1" applyFill="1" applyBorder="1" applyAlignment="1">
      <alignment horizontal="left"/>
    </xf>
    <xf numFmtId="44" fontId="2" fillId="10" borderId="16" xfId="0" applyNumberFormat="1" applyFont="1" applyFill="1" applyBorder="1"/>
    <xf numFmtId="44" fontId="0" fillId="0" borderId="0" xfId="0" applyNumberFormat="1" applyFont="1"/>
    <xf numFmtId="10" fontId="0" fillId="0" borderId="0" xfId="0" applyNumberFormat="1" applyFont="1" applyAlignment="1">
      <alignment horizontal="center"/>
    </xf>
    <xf numFmtId="44" fontId="2" fillId="4" borderId="30" xfId="0" applyNumberFormat="1" applyFont="1" applyFill="1" applyBorder="1" applyAlignment="1">
      <alignment horizontal="center" vertical="center"/>
    </xf>
    <xf numFmtId="44" fontId="2" fillId="9" borderId="30" xfId="0" applyNumberFormat="1" applyFont="1" applyFill="1" applyBorder="1" applyAlignment="1">
      <alignment horizontal="center" vertical="center"/>
    </xf>
    <xf numFmtId="10" fontId="2" fillId="2" borderId="30" xfId="0" applyNumberFormat="1" applyFont="1" applyFill="1" applyBorder="1" applyAlignment="1">
      <alignment horizontal="center" vertical="center"/>
    </xf>
    <xf numFmtId="44" fontId="2" fillId="2" borderId="30" xfId="0" applyNumberFormat="1" applyFont="1" applyFill="1" applyBorder="1" applyAlignment="1">
      <alignment horizontal="center" vertical="center"/>
    </xf>
    <xf numFmtId="44" fontId="2" fillId="7" borderId="30" xfId="0" applyNumberFormat="1" applyFont="1" applyFill="1" applyBorder="1" applyAlignment="1">
      <alignment horizontal="center" vertical="center"/>
    </xf>
    <xf numFmtId="10" fontId="2" fillId="6" borderId="30" xfId="0" applyNumberFormat="1" applyFont="1" applyFill="1" applyBorder="1" applyAlignment="1">
      <alignment horizontal="center" vertical="center"/>
    </xf>
    <xf numFmtId="44" fontId="2" fillId="6" borderId="30" xfId="0" applyNumberFormat="1" applyFont="1" applyFill="1" applyBorder="1" applyAlignment="1">
      <alignment horizontal="center" vertical="center"/>
    </xf>
    <xf numFmtId="0" fontId="2" fillId="0" borderId="64" xfId="0" applyFont="1" applyBorder="1"/>
    <xf numFmtId="44" fontId="2" fillId="0" borderId="64" xfId="0" applyNumberFormat="1" applyFont="1" applyBorder="1"/>
    <xf numFmtId="10" fontId="2" fillId="0" borderId="64" xfId="0" applyNumberFormat="1" applyFont="1" applyBorder="1" applyAlignment="1">
      <alignment horizontal="center"/>
    </xf>
    <xf numFmtId="0" fontId="26" fillId="0" borderId="0" xfId="0" applyFont="1" applyAlignment="1">
      <alignment horizontal="center"/>
    </xf>
    <xf numFmtId="44" fontId="26" fillId="0" borderId="0" xfId="0" applyNumberFormat="1" applyFont="1" applyAlignment="1">
      <alignment horizontal="center"/>
    </xf>
    <xf numFmtId="10" fontId="26" fillId="0" borderId="0" xfId="0" applyNumberFormat="1" applyFont="1" applyAlignment="1">
      <alignment horizontal="center"/>
    </xf>
    <xf numFmtId="0" fontId="0" fillId="0" borderId="0" xfId="0"/>
    <xf numFmtId="0" fontId="27" fillId="0" borderId="0" xfId="0" applyFont="1" applyAlignment="1">
      <alignment wrapText="1"/>
    </xf>
    <xf numFmtId="0" fontId="27" fillId="0" borderId="0" xfId="0" applyFont="1" applyAlignment="1">
      <alignment horizontal="center" wrapText="1"/>
    </xf>
    <xf numFmtId="0" fontId="28" fillId="0" borderId="0" xfId="0" applyFont="1" applyAlignment="1">
      <alignment wrapText="1"/>
    </xf>
    <xf numFmtId="0" fontId="27" fillId="0" borderId="0" xfId="0" applyFont="1"/>
    <xf numFmtId="0" fontId="28" fillId="0" borderId="0" xfId="0" applyFont="1"/>
    <xf numFmtId="2" fontId="28" fillId="0" borderId="0" xfId="0" applyNumberFormat="1" applyFont="1"/>
    <xf numFmtId="0" fontId="0" fillId="0" borderId="0" xfId="0" applyAlignment="1">
      <alignment vertical="center"/>
    </xf>
    <xf numFmtId="2" fontId="28" fillId="0" borderId="0" xfId="0" applyNumberFormat="1" applyFont="1" applyAlignment="1">
      <alignment vertical="center"/>
    </xf>
    <xf numFmtId="0" fontId="28" fillId="0" borderId="0" xfId="0" applyFont="1" applyAlignment="1">
      <alignment vertical="center"/>
    </xf>
    <xf numFmtId="0" fontId="28" fillId="0" borderId="0" xfId="0" applyFont="1" applyAlignment="1">
      <alignment horizontal="center"/>
    </xf>
    <xf numFmtId="43" fontId="27" fillId="0" borderId="0" xfId="14" applyFont="1"/>
    <xf numFmtId="0" fontId="28" fillId="0" borderId="0" xfId="0" applyFont="1" applyAlignment="1">
      <alignment vertical="top" wrapText="1"/>
    </xf>
    <xf numFmtId="0" fontId="28" fillId="0" borderId="0" xfId="0" applyFont="1" applyAlignment="1">
      <alignment vertical="top"/>
    </xf>
    <xf numFmtId="0" fontId="28" fillId="0" borderId="0" xfId="0" applyFont="1" applyAlignment="1">
      <alignment vertical="center" wrapText="1"/>
    </xf>
    <xf numFmtId="10" fontId="0" fillId="2" borderId="21" xfId="0" applyNumberFormat="1" applyFont="1" applyFill="1" applyBorder="1" applyAlignment="1">
      <alignment horizontal="left" vertical="center"/>
    </xf>
    <xf numFmtId="0" fontId="0" fillId="2" borderId="21" xfId="0" applyFont="1" applyFill="1" applyBorder="1" applyAlignment="1">
      <alignment horizontal="left" vertical="center"/>
    </xf>
    <xf numFmtId="0" fontId="0" fillId="2" borderId="21" xfId="0" applyFont="1" applyFill="1" applyBorder="1" applyAlignment="1">
      <alignment horizontal="center" vertical="center" wrapText="1"/>
    </xf>
    <xf numFmtId="0" fontId="0" fillId="2" borderId="21" xfId="0" applyFill="1" applyBorder="1" applyAlignment="1">
      <alignment horizontal="left" vertical="top" wrapText="1"/>
    </xf>
    <xf numFmtId="14" fontId="0" fillId="2" borderId="21" xfId="0" applyNumberFormat="1" applyFill="1" applyBorder="1" applyAlignment="1">
      <alignment horizontal="center" vertical="center" wrapText="1"/>
    </xf>
    <xf numFmtId="2" fontId="0" fillId="2" borderId="21" xfId="0" applyNumberFormat="1" applyFill="1" applyBorder="1" applyAlignment="1">
      <alignment horizontal="center" vertical="center" wrapText="1"/>
    </xf>
    <xf numFmtId="0" fontId="0" fillId="2" borderId="21" xfId="0" applyFill="1" applyBorder="1" applyAlignment="1">
      <alignment vertical="center" wrapText="1"/>
    </xf>
    <xf numFmtId="0" fontId="0" fillId="2" borderId="21" xfId="0" applyFill="1" applyBorder="1" applyAlignment="1">
      <alignment horizontal="center" vertical="center" wrapText="1"/>
    </xf>
    <xf numFmtId="4" fontId="0" fillId="2" borderId="21" xfId="0" applyNumberFormat="1" applyFill="1" applyBorder="1" applyAlignment="1">
      <alignment vertical="center" wrapText="1"/>
    </xf>
    <xf numFmtId="0" fontId="0" fillId="2" borderId="21" xfId="0" applyFill="1" applyBorder="1" applyAlignment="1">
      <alignment vertical="top" wrapText="1"/>
    </xf>
    <xf numFmtId="0" fontId="0" fillId="2" borderId="21" xfId="0" applyFill="1" applyBorder="1"/>
    <xf numFmtId="44" fontId="0" fillId="2" borderId="21" xfId="0" applyNumberFormat="1" applyFill="1" applyBorder="1" applyAlignment="1">
      <alignment vertical="center"/>
    </xf>
    <xf numFmtId="0" fontId="8" fillId="2" borderId="0" xfId="0" applyFont="1" applyFill="1" applyAlignment="1">
      <alignment vertical="center"/>
    </xf>
    <xf numFmtId="44" fontId="0" fillId="2" borderId="21" xfId="0" applyNumberFormat="1" applyFont="1" applyFill="1" applyBorder="1" applyAlignment="1">
      <alignment horizontal="center" vertical="center"/>
    </xf>
    <xf numFmtId="0" fontId="28" fillId="2" borderId="0" xfId="0" applyFont="1" applyFill="1"/>
    <xf numFmtId="0" fontId="0" fillId="2" borderId="0" xfId="0" applyFill="1"/>
    <xf numFmtId="0" fontId="27" fillId="2" borderId="0" xfId="0" applyFont="1" applyFill="1"/>
    <xf numFmtId="0" fontId="28" fillId="0" borderId="0" xfId="0" applyFont="1" applyAlignment="1">
      <alignment horizontal="center" vertical="center"/>
    </xf>
    <xf numFmtId="0" fontId="0" fillId="0" borderId="21" xfId="0" applyFont="1" applyBorder="1" applyAlignment="1">
      <alignment vertical="center" wrapText="1"/>
    </xf>
    <xf numFmtId="0" fontId="11" fillId="0" borderId="21" xfId="0" applyFont="1" applyBorder="1" applyAlignment="1">
      <alignment horizontal="right" vertical="center"/>
    </xf>
    <xf numFmtId="44" fontId="0" fillId="0" borderId="21" xfId="1" applyFont="1" applyBorder="1" applyAlignment="1">
      <alignment horizontal="left" vertical="center" wrapText="1"/>
    </xf>
    <xf numFmtId="7" fontId="0" fillId="0" borderId="21" xfId="6" applyNumberFormat="1" applyFont="1" applyBorder="1" applyAlignment="1">
      <alignment horizontal="left" vertical="center" wrapText="1"/>
    </xf>
    <xf numFmtId="44" fontId="11" fillId="0" borderId="21" xfId="0" applyNumberFormat="1" applyFont="1" applyBorder="1" applyAlignme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0" fillId="0" borderId="0" xfId="0" applyAlignment="1">
      <alignment vertical="top" wrapText="1"/>
    </xf>
    <xf numFmtId="9" fontId="22" fillId="2" borderId="21" xfId="0" applyNumberFormat="1" applyFont="1" applyFill="1" applyBorder="1" applyAlignment="1">
      <alignment horizontal="center" vertical="center"/>
    </xf>
    <xf numFmtId="44" fontId="22" fillId="2" borderId="21" xfId="0" applyNumberFormat="1" applyFont="1" applyFill="1" applyBorder="1" applyAlignment="1">
      <alignment horizontal="center" vertical="center"/>
    </xf>
    <xf numFmtId="9" fontId="22" fillId="6" borderId="21" xfId="0" applyNumberFormat="1" applyFont="1" applyFill="1" applyBorder="1" applyAlignment="1">
      <alignment horizontal="center" vertical="center"/>
    </xf>
    <xf numFmtId="44" fontId="22" fillId="6" borderId="21" xfId="0" applyNumberFormat="1" applyFont="1" applyFill="1" applyBorder="1" applyAlignment="1">
      <alignment horizontal="center" vertical="center"/>
    </xf>
    <xf numFmtId="44" fontId="22" fillId="7" borderId="21" xfId="0" applyNumberFormat="1" applyFont="1" applyFill="1" applyBorder="1" applyAlignment="1">
      <alignment horizontal="center" vertical="center"/>
    </xf>
    <xf numFmtId="2" fontId="0" fillId="2" borderId="0" xfId="0" applyNumberFormat="1" applyFill="1"/>
    <xf numFmtId="44" fontId="28" fillId="2" borderId="0" xfId="0" applyNumberFormat="1" applyFont="1" applyFill="1"/>
    <xf numFmtId="2" fontId="27" fillId="2" borderId="0" xfId="0" applyNumberFormat="1" applyFont="1" applyFill="1"/>
    <xf numFmtId="0" fontId="8" fillId="2" borderId="21" xfId="0" applyFont="1" applyFill="1" applyBorder="1" applyAlignment="1">
      <alignment vertical="center"/>
    </xf>
    <xf numFmtId="2" fontId="28" fillId="2" borderId="0" xfId="0" applyNumberFormat="1" applyFont="1" applyFill="1"/>
    <xf numFmtId="0" fontId="28" fillId="2" borderId="0" xfId="0" applyFont="1" applyFill="1" applyAlignment="1">
      <alignment vertical="center"/>
    </xf>
    <xf numFmtId="0" fontId="1" fillId="0" borderId="21" xfId="4" applyBorder="1" applyAlignment="1">
      <alignment horizontal="center" vertical="top" wrapText="1"/>
    </xf>
    <xf numFmtId="1" fontId="2" fillId="0" borderId="0" xfId="0" applyNumberFormat="1" applyFont="1" applyAlignment="1">
      <alignment horizontal="center"/>
    </xf>
    <xf numFmtId="1" fontId="2" fillId="4" borderId="7" xfId="0" applyNumberFormat="1" applyFont="1" applyFill="1" applyBorder="1" applyAlignment="1">
      <alignment horizontal="center" vertical="center" wrapText="1"/>
    </xf>
    <xf numFmtId="1" fontId="0" fillId="4" borderId="29" xfId="0" applyNumberFormat="1" applyFont="1" applyFill="1" applyBorder="1" applyAlignment="1">
      <alignment horizontal="center"/>
    </xf>
    <xf numFmtId="1" fontId="2" fillId="4" borderId="29" xfId="0" applyNumberFormat="1" applyFont="1" applyFill="1" applyBorder="1" applyAlignment="1">
      <alignment horizontal="center" vertical="center"/>
    </xf>
    <xf numFmtId="1" fontId="0" fillId="4" borderId="29" xfId="0" applyNumberFormat="1" applyFont="1" applyFill="1" applyBorder="1" applyAlignment="1">
      <alignment horizontal="center" vertical="center"/>
    </xf>
    <xf numFmtId="1" fontId="25" fillId="4" borderId="29" xfId="0" applyNumberFormat="1" applyFont="1" applyFill="1" applyBorder="1" applyAlignment="1">
      <alignment horizontal="center" vertical="center"/>
    </xf>
    <xf numFmtId="1" fontId="16" fillId="4" borderId="29" xfId="0" applyNumberFormat="1" applyFont="1" applyFill="1" applyBorder="1" applyAlignment="1">
      <alignment horizontal="center" vertical="center"/>
    </xf>
    <xf numFmtId="1" fontId="22" fillId="4" borderId="29" xfId="0" applyNumberFormat="1" applyFont="1" applyFill="1" applyBorder="1" applyAlignment="1">
      <alignment horizontal="center" vertical="center"/>
    </xf>
    <xf numFmtId="1" fontId="0" fillId="4" borderId="31" xfId="0" applyNumberFormat="1" applyFont="1" applyFill="1" applyBorder="1" applyAlignment="1">
      <alignment horizontal="center"/>
    </xf>
    <xf numFmtId="1" fontId="2" fillId="4" borderId="36" xfId="0" applyNumberFormat="1" applyFont="1" applyFill="1" applyBorder="1" applyAlignment="1">
      <alignment horizontal="center"/>
    </xf>
    <xf numFmtId="1" fontId="0" fillId="0" borderId="0" xfId="0" applyNumberFormat="1" applyFont="1" applyAlignment="1">
      <alignment horizontal="center"/>
    </xf>
    <xf numFmtId="1" fontId="2" fillId="0" borderId="64" xfId="0" applyNumberFormat="1" applyFont="1" applyBorder="1" applyAlignment="1">
      <alignment horizontal="center"/>
    </xf>
    <xf numFmtId="1" fontId="26" fillId="0" borderId="0" xfId="0" applyNumberFormat="1" applyFont="1" applyAlignment="1">
      <alignment horizontal="center"/>
    </xf>
    <xf numFmtId="44" fontId="0" fillId="0" borderId="0" xfId="0" applyNumberFormat="1" applyFill="1"/>
    <xf numFmtId="0" fontId="29" fillId="0" borderId="0" xfId="0" applyFont="1" applyAlignment="1">
      <alignment horizontal="center"/>
    </xf>
    <xf numFmtId="0" fontId="30" fillId="0" borderId="0" xfId="0" applyFont="1" applyAlignment="1">
      <alignment horizontal="center"/>
    </xf>
    <xf numFmtId="0" fontId="26" fillId="0" borderId="0" xfId="0" applyFont="1" applyBorder="1" applyAlignment="1">
      <alignment horizontal="center"/>
    </xf>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44" fontId="2" fillId="2" borderId="17" xfId="0" applyNumberFormat="1" applyFont="1" applyFill="1" applyBorder="1" applyAlignment="1">
      <alignment horizontal="center" vertical="center" wrapText="1"/>
    </xf>
    <xf numFmtId="44" fontId="2" fillId="2" borderId="19" xfId="0" applyNumberFormat="1" applyFont="1" applyFill="1" applyBorder="1" applyAlignment="1">
      <alignment horizontal="center" vertical="center" wrapText="1"/>
    </xf>
    <xf numFmtId="44" fontId="2" fillId="6" borderId="17" xfId="0" applyNumberFormat="1" applyFont="1" applyFill="1" applyBorder="1" applyAlignment="1">
      <alignment horizontal="center" vertical="center" wrapText="1"/>
    </xf>
    <xf numFmtId="44" fontId="2" fillId="6" borderId="19" xfId="0" applyNumberFormat="1" applyFont="1" applyFill="1" applyBorder="1" applyAlignment="1">
      <alignment horizontal="center" vertical="center" wrapText="1"/>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wrapText="1"/>
    </xf>
    <xf numFmtId="0" fontId="2" fillId="6" borderId="7" xfId="0" applyFont="1" applyFill="1" applyBorder="1" applyAlignment="1">
      <alignment horizontal="center" vertical="center" wrapText="1"/>
    </xf>
    <xf numFmtId="0" fontId="0" fillId="6" borderId="7" xfId="0" applyFill="1" applyBorder="1" applyAlignment="1">
      <alignment wrapText="1"/>
    </xf>
    <xf numFmtId="0" fontId="18" fillId="0" borderId="0" xfId="0" applyFont="1" applyFill="1" applyBorder="1" applyAlignment="1">
      <alignment horizontal="center" vertical="center"/>
    </xf>
    <xf numFmtId="0" fontId="2" fillId="2" borderId="7" xfId="0" applyFont="1" applyFill="1" applyBorder="1" applyAlignment="1">
      <alignment wrapText="1"/>
    </xf>
    <xf numFmtId="0" fontId="2" fillId="6" borderId="7" xfId="0" applyFont="1" applyFill="1" applyBorder="1" applyAlignment="1">
      <alignment wrapText="1"/>
    </xf>
  </cellXfs>
  <cellStyles count="15">
    <cellStyle name="Comma" xfId="14" builtinId="3"/>
    <cellStyle name="Comma 2" xfId="9" xr:uid="{00000000-0005-0000-0000-000001000000}"/>
    <cellStyle name="Comma 2 2" xfId="12" xr:uid="{00000000-0005-0000-0000-000002000000}"/>
    <cellStyle name="Comma 3" xfId="13" xr:uid="{00000000-0005-0000-0000-000003000000}"/>
    <cellStyle name="Currency" xfId="1" builtinId="4"/>
    <cellStyle name="Currency 2" xfId="10" xr:uid="{00000000-0005-0000-0000-000005000000}"/>
    <cellStyle name="Currency 4 5" xfId="6" xr:uid="{00000000-0005-0000-0000-000006000000}"/>
    <cellStyle name="Currency 4 5 2" xfId="11" xr:uid="{00000000-0005-0000-0000-000007000000}"/>
    <cellStyle name="Normal" xfId="0" builtinId="0"/>
    <cellStyle name="Normal 16 32" xfId="3" xr:uid="{00000000-0005-0000-0000-000009000000}"/>
    <cellStyle name="Normal 2" xfId="5" xr:uid="{00000000-0005-0000-0000-00000A000000}"/>
    <cellStyle name="Normal 2 3" xfId="4" xr:uid="{00000000-0005-0000-0000-00000B000000}"/>
    <cellStyle name="Normal 3" xfId="8" xr:uid="{00000000-0005-0000-0000-00000C000000}"/>
    <cellStyle name="Normal 3 33" xfId="2" xr:uid="{00000000-0005-0000-0000-00000D000000}"/>
    <cellStyle name="Normal 4 33" xfId="7"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efreshError="1"/>
      <sheetData sheetId="1" refreshError="1"/>
      <sheetData sheetId="2" refreshError="1"/>
      <sheetData sheetId="3" refreshError="1"/>
      <sheetData sheetId="4" refreshError="1">
        <row r="1">
          <cell r="J1">
            <v>0</v>
          </cell>
        </row>
        <row r="7">
          <cell r="V7" t="str">
            <v xml:space="preserve">1-44 Denyer House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M35"/>
  <sheetViews>
    <sheetView zoomScale="75" zoomScaleNormal="75" workbookViewId="0">
      <selection activeCell="E5" sqref="E5"/>
    </sheetView>
  </sheetViews>
  <sheetFormatPr defaultRowHeight="15" x14ac:dyDescent="0.25"/>
  <cols>
    <col min="1" max="1" width="3.7109375" customWidth="1"/>
    <col min="2" max="2" width="34.42578125" style="288" customWidth="1"/>
    <col min="3" max="7" width="16.5703125" style="162" customWidth="1"/>
    <col min="8" max="8" width="2.42578125" style="162" customWidth="1"/>
    <col min="9" max="13" width="16.5703125" style="162" customWidth="1"/>
  </cols>
  <sheetData>
    <row r="1" spans="1:13" x14ac:dyDescent="0.25">
      <c r="B1" s="267" t="s">
        <v>592</v>
      </c>
    </row>
    <row r="2" spans="1:13" x14ac:dyDescent="0.25">
      <c r="B2" s="267"/>
    </row>
    <row r="3" spans="1:13" x14ac:dyDescent="0.25">
      <c r="B3" s="267" t="s">
        <v>593</v>
      </c>
    </row>
    <row r="4" spans="1:13" x14ac:dyDescent="0.25">
      <c r="B4" s="267"/>
    </row>
    <row r="5" spans="1:13" x14ac:dyDescent="0.25">
      <c r="B5" s="267" t="s">
        <v>594</v>
      </c>
      <c r="C5" s="169"/>
      <c r="I5" s="169"/>
    </row>
    <row r="6" spans="1:13" ht="15.75" thickBot="1" x14ac:dyDescent="0.3"/>
    <row r="7" spans="1:13" ht="15.75" thickBot="1" x14ac:dyDescent="0.3">
      <c r="C7" s="687" t="s">
        <v>388</v>
      </c>
      <c r="D7" s="688"/>
      <c r="E7" s="688"/>
      <c r="F7" s="688"/>
      <c r="G7" s="689"/>
      <c r="H7" s="161"/>
      <c r="I7" s="687" t="s">
        <v>389</v>
      </c>
      <c r="J7" s="688"/>
      <c r="K7" s="688"/>
      <c r="L7" s="688"/>
      <c r="M7" s="689"/>
    </row>
    <row r="8" spans="1:13" s="150" customFormat="1" ht="48" thickBot="1" x14ac:dyDescent="0.3">
      <c r="A8" s="540"/>
      <c r="B8" s="541" t="s">
        <v>0</v>
      </c>
      <c r="C8" s="538" t="s">
        <v>1</v>
      </c>
      <c r="D8" s="538" t="s">
        <v>2</v>
      </c>
      <c r="E8" s="538" t="s">
        <v>3</v>
      </c>
      <c r="F8" s="538" t="s">
        <v>4</v>
      </c>
      <c r="G8" s="539" t="s">
        <v>5</v>
      </c>
      <c r="H8" s="542"/>
      <c r="I8" s="538" t="s">
        <v>1</v>
      </c>
      <c r="J8" s="538" t="s">
        <v>2</v>
      </c>
      <c r="K8" s="538" t="s">
        <v>3</v>
      </c>
      <c r="L8" s="538" t="s">
        <v>4</v>
      </c>
      <c r="M8" s="539" t="s">
        <v>5</v>
      </c>
    </row>
    <row r="9" spans="1:13" ht="15.75" thickTop="1" x14ac:dyDescent="0.25">
      <c r="A9">
        <v>0</v>
      </c>
      <c r="B9" s="426" t="s">
        <v>501</v>
      </c>
      <c r="C9" s="170">
        <v>181652.97072399998</v>
      </c>
      <c r="D9" s="171">
        <v>4000</v>
      </c>
      <c r="E9" s="172">
        <v>56865.033872080712</v>
      </c>
      <c r="F9" s="172">
        <v>9540.7201838432284</v>
      </c>
      <c r="G9" s="173">
        <f>IF(C9="","",C9+E9+F9)</f>
        <v>248058.72477992391</v>
      </c>
      <c r="I9" s="170">
        <f>'1-44 Denyer House'!Y74</f>
        <v>457974.47561372997</v>
      </c>
      <c r="J9" s="171">
        <v>0</v>
      </c>
      <c r="K9" s="172">
        <f>'Project Overheads &amp; Scaffold'!$S$57*(I9/$I$35)</f>
        <v>303042.92921355332</v>
      </c>
      <c r="L9" s="172">
        <f>SUM(I9:K9)*0.04</f>
        <v>30440.696193091331</v>
      </c>
      <c r="M9" s="173">
        <f>IF(I9="","",I9+K9+L9)</f>
        <v>791458.10102037457</v>
      </c>
    </row>
    <row r="10" spans="1:13" s="184" customFormat="1" x14ac:dyDescent="0.25">
      <c r="A10" s="184">
        <v>1</v>
      </c>
      <c r="B10" s="427" t="s">
        <v>502</v>
      </c>
      <c r="C10" s="234">
        <v>75420.793435000014</v>
      </c>
      <c r="D10" s="235">
        <v>30235.16</v>
      </c>
      <c r="E10" s="236">
        <v>23609.886236635281</v>
      </c>
      <c r="F10" s="236">
        <v>3961.227186865412</v>
      </c>
      <c r="G10" s="237">
        <f>IF(C10="","",C10+E10+F10)</f>
        <v>102991.9068585007</v>
      </c>
      <c r="H10" s="238"/>
      <c r="I10" s="234">
        <f>'1-10 Lissenden Mansions'!Y54</f>
        <v>0</v>
      </c>
      <c r="J10" s="235">
        <v>0</v>
      </c>
      <c r="K10" s="236">
        <f>'Project Overheads &amp; Scaffold'!$S$57*(I10/$I$35)</f>
        <v>0</v>
      </c>
      <c r="L10" s="236">
        <f t="shared" ref="L10:L31" si="0">SUM(I10:K10)*0.04</f>
        <v>0</v>
      </c>
      <c r="M10" s="237">
        <f>IF(I10="","",I10+K10+L10)</f>
        <v>0</v>
      </c>
    </row>
    <row r="11" spans="1:13" x14ac:dyDescent="0.25">
      <c r="A11">
        <v>2</v>
      </c>
      <c r="B11" s="426" t="s">
        <v>503</v>
      </c>
      <c r="C11" s="170">
        <v>85991.809319999986</v>
      </c>
      <c r="D11" s="171">
        <v>68200</v>
      </c>
      <c r="E11" s="172">
        <v>26919.059623489262</v>
      </c>
      <c r="F11" s="172">
        <v>4516.4347577395702</v>
      </c>
      <c r="G11" s="174">
        <f t="shared" ref="G11:G31" si="1">IF(C11="","",C11+E11+F11)</f>
        <v>117427.30370122881</v>
      </c>
      <c r="I11" s="170">
        <f>'25 Troyes House'!Y43</f>
        <v>135398.3725536</v>
      </c>
      <c r="J11" s="171">
        <v>0</v>
      </c>
      <c r="K11" s="172">
        <f>'Project Overheads &amp; Scaffold'!$S$57*(I11/$I$35)</f>
        <v>89593.463422617016</v>
      </c>
      <c r="L11" s="172">
        <f t="shared" si="0"/>
        <v>8999.6734390486799</v>
      </c>
      <c r="M11" s="174">
        <f t="shared" ref="M11:M31" si="2">IF(I11="","",I11+K11+L11)</f>
        <v>233991.50941526567</v>
      </c>
    </row>
    <row r="12" spans="1:13" s="184" customFormat="1" x14ac:dyDescent="0.25">
      <c r="A12" s="184">
        <v>3</v>
      </c>
      <c r="B12" s="427" t="s">
        <v>504</v>
      </c>
      <c r="C12" s="234">
        <v>75381.307449999993</v>
      </c>
      <c r="D12" s="235">
        <v>0</v>
      </c>
      <c r="E12" s="236">
        <v>23597.525459569264</v>
      </c>
      <c r="F12" s="236">
        <v>3959.1533163827703</v>
      </c>
      <c r="G12" s="237">
        <f t="shared" si="1"/>
        <v>102937.98622595203</v>
      </c>
      <c r="H12" s="238"/>
      <c r="I12" s="234">
        <f>'11-20 Lissenden Mansions'!Y56</f>
        <v>0</v>
      </c>
      <c r="J12" s="235">
        <v>0</v>
      </c>
      <c r="K12" s="236">
        <f>'Project Overheads &amp; Scaffold'!$S$57*(I12/$I$35)</f>
        <v>0</v>
      </c>
      <c r="L12" s="236">
        <f t="shared" si="0"/>
        <v>0</v>
      </c>
      <c r="M12" s="237">
        <f t="shared" si="2"/>
        <v>0</v>
      </c>
    </row>
    <row r="13" spans="1:13" x14ac:dyDescent="0.25">
      <c r="A13">
        <v>4</v>
      </c>
      <c r="B13" s="426" t="s">
        <v>505</v>
      </c>
      <c r="C13" s="170">
        <v>7001.8316509999995</v>
      </c>
      <c r="D13" s="171">
        <v>1050</v>
      </c>
      <c r="E13" s="172">
        <v>2191.8683323141327</v>
      </c>
      <c r="F13" s="172">
        <v>367.74799933256531</v>
      </c>
      <c r="G13" s="174">
        <f t="shared" si="1"/>
        <v>9561.4479826466977</v>
      </c>
      <c r="I13" s="170">
        <f>'5 Gillies Street'!Y62</f>
        <v>21822.42004112</v>
      </c>
      <c r="J13" s="171">
        <v>0</v>
      </c>
      <c r="K13" s="172">
        <f>'Project Overheads &amp; Scaffold'!$S$57*(I13/$I$35)</f>
        <v>14439.953412092067</v>
      </c>
      <c r="L13" s="172">
        <f t="shared" si="0"/>
        <v>1450.4949381284825</v>
      </c>
      <c r="M13" s="174">
        <f t="shared" si="2"/>
        <v>37712.868391340548</v>
      </c>
    </row>
    <row r="14" spans="1:13" x14ac:dyDescent="0.25">
      <c r="A14">
        <v>5</v>
      </c>
      <c r="B14" s="426" t="s">
        <v>506</v>
      </c>
      <c r="C14" s="170">
        <v>10788.96679</v>
      </c>
      <c r="D14" s="171">
        <v>2150</v>
      </c>
      <c r="E14" s="172">
        <v>3377.4012035854166</v>
      </c>
      <c r="F14" s="172">
        <v>566.65471974341665</v>
      </c>
      <c r="G14" s="174">
        <f t="shared" si="1"/>
        <v>14733.022713328834</v>
      </c>
      <c r="I14" s="170">
        <f>'8 Dale Road'!Y59</f>
        <v>17851.148363799999</v>
      </c>
      <c r="J14" s="171">
        <v>0</v>
      </c>
      <c r="K14" s="172">
        <f>'Project Overheads &amp; Scaffold'!$S$57*(I14/$I$35)</f>
        <v>11812.152375396488</v>
      </c>
      <c r="L14" s="172">
        <f t="shared" si="0"/>
        <v>1186.5320295678594</v>
      </c>
      <c r="M14" s="174">
        <f t="shared" si="2"/>
        <v>30849.832768764347</v>
      </c>
    </row>
    <row r="15" spans="1:13" x14ac:dyDescent="0.25">
      <c r="A15">
        <v>6</v>
      </c>
      <c r="B15" s="426" t="s">
        <v>507</v>
      </c>
      <c r="C15" s="170">
        <v>17176.160334</v>
      </c>
      <c r="D15" s="171">
        <v>3650</v>
      </c>
      <c r="E15" s="172">
        <v>5376.8619103356878</v>
      </c>
      <c r="F15" s="172">
        <v>902.12088977342751</v>
      </c>
      <c r="G15" s="174">
        <f t="shared" si="1"/>
        <v>23455.143134109116</v>
      </c>
      <c r="I15" s="170">
        <f>'11 Gillies Street'!Y82</f>
        <v>43085.890443696015</v>
      </c>
      <c r="J15" s="171">
        <v>0</v>
      </c>
      <c r="K15" s="172">
        <f>'Project Overheads &amp; Scaffold'!$S$57*(I15/$I$35)</f>
        <v>28510.048360958139</v>
      </c>
      <c r="L15" s="172">
        <f t="shared" si="0"/>
        <v>2863.8375521861662</v>
      </c>
      <c r="M15" s="174">
        <f t="shared" si="2"/>
        <v>74459.776356840317</v>
      </c>
    </row>
    <row r="16" spans="1:13" x14ac:dyDescent="0.25">
      <c r="A16">
        <v>7</v>
      </c>
      <c r="B16" s="426" t="s">
        <v>508</v>
      </c>
      <c r="C16" s="170">
        <v>14003.534678000002</v>
      </c>
      <c r="D16" s="171">
        <v>1700</v>
      </c>
      <c r="E16" s="172">
        <v>4383.6963998966321</v>
      </c>
      <c r="F16" s="172">
        <v>735.48924311586541</v>
      </c>
      <c r="G16" s="174">
        <f t="shared" si="1"/>
        <v>19122.720321012501</v>
      </c>
      <c r="I16" s="170">
        <f>'30 Grove Terrace'!Y72</f>
        <v>38693.157746771998</v>
      </c>
      <c r="J16" s="171">
        <v>0</v>
      </c>
      <c r="K16" s="172">
        <f>'Project Overheads &amp; Scaffold'!$S$57*(I16/$I$35)</f>
        <v>25603.365446055323</v>
      </c>
      <c r="L16" s="172">
        <f t="shared" si="0"/>
        <v>2571.8609277130927</v>
      </c>
      <c r="M16" s="174">
        <f t="shared" si="2"/>
        <v>66868.384120540417</v>
      </c>
    </row>
    <row r="17" spans="1:13" x14ac:dyDescent="0.25">
      <c r="A17">
        <v>8</v>
      </c>
      <c r="B17" s="426" t="s">
        <v>509</v>
      </c>
      <c r="C17" s="170">
        <v>15466.562183000002</v>
      </c>
      <c r="D17" s="171">
        <v>2150</v>
      </c>
      <c r="E17" s="172">
        <v>4841.6856543306576</v>
      </c>
      <c r="F17" s="172">
        <v>812.3299134932264</v>
      </c>
      <c r="G17" s="174">
        <f t="shared" si="1"/>
        <v>21120.577750823886</v>
      </c>
      <c r="I17" s="170">
        <f>'25 Elaine Grove'!Y85</f>
        <v>35524.695732399996</v>
      </c>
      <c r="J17" s="171">
        <v>0</v>
      </c>
      <c r="K17" s="172">
        <f>'Project Overheads &amp; Scaffold'!$S$57*(I17/$I$35)</f>
        <v>23506.785699661305</v>
      </c>
      <c r="L17" s="172">
        <f t="shared" si="0"/>
        <v>2361.2592572824519</v>
      </c>
      <c r="M17" s="174">
        <f t="shared" si="2"/>
        <v>61392.740689343751</v>
      </c>
    </row>
    <row r="18" spans="1:13" x14ac:dyDescent="0.25">
      <c r="A18">
        <v>9</v>
      </c>
      <c r="B18" s="426" t="s">
        <v>510</v>
      </c>
      <c r="C18" s="170">
        <v>16297.967547</v>
      </c>
      <c r="D18" s="171">
        <v>8390</v>
      </c>
      <c r="E18" s="172">
        <v>5101.9505649283637</v>
      </c>
      <c r="F18" s="172">
        <v>855.99672447713453</v>
      </c>
      <c r="G18" s="174">
        <f t="shared" si="1"/>
        <v>22255.9148364055</v>
      </c>
      <c r="I18" s="170">
        <f>'130 POW Road'!Y92</f>
        <v>42617.868950536002</v>
      </c>
      <c r="J18" s="171">
        <v>0</v>
      </c>
      <c r="K18" s="172">
        <f>'Project Overheads &amp; Scaffold'!$S$57*(I18/$I$35)</f>
        <v>28200.35729349844</v>
      </c>
      <c r="L18" s="172">
        <f t="shared" si="0"/>
        <v>2832.7290497613781</v>
      </c>
      <c r="M18" s="174">
        <f t="shared" si="2"/>
        <v>73650.955293795821</v>
      </c>
    </row>
    <row r="19" spans="1:13" x14ac:dyDescent="0.25">
      <c r="A19">
        <v>10</v>
      </c>
      <c r="B19" s="426" t="s">
        <v>511</v>
      </c>
      <c r="C19" s="170">
        <v>8164.8633579999996</v>
      </c>
      <c r="D19" s="171">
        <v>2550</v>
      </c>
      <c r="E19" s="172">
        <v>2555.9462615066277</v>
      </c>
      <c r="F19" s="172">
        <v>428.83238478026516</v>
      </c>
      <c r="G19" s="174">
        <f t="shared" si="1"/>
        <v>11149.642004286894</v>
      </c>
      <c r="I19" s="170">
        <f>'25 Herbert Street '!Y75</f>
        <v>25335.307885399998</v>
      </c>
      <c r="J19" s="171">
        <v>0</v>
      </c>
      <c r="K19" s="172">
        <f>'Project Overheads &amp; Scaffold'!$S$57*(I19/$I$35)</f>
        <v>16764.440646675805</v>
      </c>
      <c r="L19" s="172">
        <f t="shared" si="0"/>
        <v>1683.9899412830321</v>
      </c>
      <c r="M19" s="174">
        <f t="shared" si="2"/>
        <v>43783.738473358833</v>
      </c>
    </row>
    <row r="20" spans="1:13" x14ac:dyDescent="0.25">
      <c r="A20">
        <v>11</v>
      </c>
      <c r="B20" s="426" t="s">
        <v>512</v>
      </c>
      <c r="C20" s="170">
        <v>8106.5147470000011</v>
      </c>
      <c r="D20" s="171">
        <v>2150</v>
      </c>
      <c r="E20" s="172">
        <v>2537.6806877167828</v>
      </c>
      <c r="F20" s="172">
        <v>425.7678173886714</v>
      </c>
      <c r="G20" s="174">
        <f t="shared" si="1"/>
        <v>11069.963252105455</v>
      </c>
      <c r="I20" s="170">
        <f>'128 POW Road'!Y77</f>
        <v>35617.050765640008</v>
      </c>
      <c r="J20" s="171">
        <v>0</v>
      </c>
      <c r="K20" s="172">
        <f>'Project Overheads &amp; Scaffold'!$S$57*(I20/$I$35)</f>
        <v>23567.897270918987</v>
      </c>
      <c r="L20" s="172">
        <f t="shared" si="0"/>
        <v>2367.39792146236</v>
      </c>
      <c r="M20" s="174">
        <f t="shared" si="2"/>
        <v>61552.34595802136</v>
      </c>
    </row>
    <row r="21" spans="1:13" x14ac:dyDescent="0.25">
      <c r="A21">
        <v>12</v>
      </c>
      <c r="B21" s="426" t="s">
        <v>513</v>
      </c>
      <c r="C21" s="170">
        <v>6106.8111509999999</v>
      </c>
      <c r="D21" s="171">
        <v>0</v>
      </c>
      <c r="E21" s="172">
        <v>1911.6892036940121</v>
      </c>
      <c r="F21" s="172">
        <v>320.74001418776049</v>
      </c>
      <c r="G21" s="174">
        <f t="shared" si="1"/>
        <v>8339.2403688817722</v>
      </c>
      <c r="I21" s="170">
        <f>'10 Gillies Street'!Y52</f>
        <v>16669.424944679999</v>
      </c>
      <c r="J21" s="171">
        <v>0</v>
      </c>
      <c r="K21" s="172">
        <f>'Project Overheads &amp; Scaffold'!$S$57*(I21/$I$35)</f>
        <v>11030.202844321695</v>
      </c>
      <c r="L21" s="172">
        <f t="shared" si="0"/>
        <v>1107.9851115600677</v>
      </c>
      <c r="M21" s="174">
        <f t="shared" si="2"/>
        <v>28807.612900561762</v>
      </c>
    </row>
    <row r="22" spans="1:13" x14ac:dyDescent="0.25">
      <c r="A22">
        <v>13</v>
      </c>
      <c r="B22" s="426" t="s">
        <v>514</v>
      </c>
      <c r="C22" s="170">
        <v>12170.914517000001</v>
      </c>
      <c r="D22" s="171">
        <v>2550</v>
      </c>
      <c r="E22" s="172">
        <v>3810.0090711699208</v>
      </c>
      <c r="F22" s="172">
        <v>639.23694352679695</v>
      </c>
      <c r="G22" s="174">
        <f t="shared" si="1"/>
        <v>16620.160531696718</v>
      </c>
      <c r="I22" s="170">
        <f>'17 Ascham Street'!Y76</f>
        <v>33342.402396780002</v>
      </c>
      <c r="J22" s="171">
        <v>0</v>
      </c>
      <c r="K22" s="172">
        <f>'Project Overheads &amp; Scaffold'!$S$57*(I22/$I$35)</f>
        <v>22062.756392256662</v>
      </c>
      <c r="L22" s="172">
        <f t="shared" si="0"/>
        <v>2216.2063515614668</v>
      </c>
      <c r="M22" s="174">
        <f t="shared" si="2"/>
        <v>57621.365140598129</v>
      </c>
    </row>
    <row r="23" spans="1:13" x14ac:dyDescent="0.25">
      <c r="A23">
        <v>14</v>
      </c>
      <c r="B23" s="426" t="s">
        <v>515</v>
      </c>
      <c r="C23" s="170">
        <v>7669.4020049999999</v>
      </c>
      <c r="D23" s="171">
        <v>3066.8</v>
      </c>
      <c r="E23" s="172">
        <v>2400.845981514733</v>
      </c>
      <c r="F23" s="172">
        <v>402.8099194605893</v>
      </c>
      <c r="G23" s="174">
        <f t="shared" si="1"/>
        <v>10473.057905975322</v>
      </c>
      <c r="I23" s="170">
        <f>'13 Doynton Street'!Y65</f>
        <v>27506.039871640001</v>
      </c>
      <c r="J23" s="171">
        <v>0</v>
      </c>
      <c r="K23" s="172">
        <f>'Project Overheads &amp; Scaffold'!$S$57*(I23/$I$35)</f>
        <v>18200.819778430199</v>
      </c>
      <c r="L23" s="172">
        <f t="shared" si="0"/>
        <v>1828.2743860028079</v>
      </c>
      <c r="M23" s="174">
        <f t="shared" si="2"/>
        <v>47535.134036073003</v>
      </c>
    </row>
    <row r="24" spans="1:13" s="184" customFormat="1" x14ac:dyDescent="0.25">
      <c r="A24" s="184">
        <v>15</v>
      </c>
      <c r="B24" s="427" t="s">
        <v>516</v>
      </c>
      <c r="C24" s="234">
        <v>29788.850418999995</v>
      </c>
      <c r="D24" s="235">
        <v>3530</v>
      </c>
      <c r="E24" s="236">
        <v>9325.1653487160766</v>
      </c>
      <c r="F24" s="236">
        <v>1564.560630708643</v>
      </c>
      <c r="G24" s="237">
        <f t="shared" si="1"/>
        <v>40678.576398424717</v>
      </c>
      <c r="H24" s="238"/>
      <c r="I24" s="234">
        <f>'111 Chetwynd Road'!Y73</f>
        <v>4513.68</v>
      </c>
      <c r="J24" s="235">
        <v>0</v>
      </c>
      <c r="K24" s="236">
        <f>'Project Overheads &amp; Scaffold'!$S$57*(I24/$I$35)</f>
        <v>2986.7140671968577</v>
      </c>
      <c r="L24" s="236">
        <f t="shared" si="0"/>
        <v>300.01576268787431</v>
      </c>
      <c r="M24" s="237">
        <f t="shared" si="2"/>
        <v>7800.4098298847321</v>
      </c>
    </row>
    <row r="25" spans="1:13" x14ac:dyDescent="0.25">
      <c r="A25">
        <v>16</v>
      </c>
      <c r="B25" s="426" t="s">
        <v>517</v>
      </c>
      <c r="C25" s="170">
        <v>13016.509659000001</v>
      </c>
      <c r="D25" s="171">
        <v>5100</v>
      </c>
      <c r="E25" s="172">
        <v>4074.7159801747616</v>
      </c>
      <c r="F25" s="172">
        <v>683.64902556699042</v>
      </c>
      <c r="G25" s="174">
        <f t="shared" si="1"/>
        <v>17774.87466474175</v>
      </c>
      <c r="I25" s="170">
        <f>'19 Ascham Street'!Y91</f>
        <v>38817.166738719992</v>
      </c>
      <c r="J25" s="171">
        <v>0</v>
      </c>
      <c r="K25" s="172">
        <f>'Project Overheads &amp; Scaffold'!$S$57*(I25/$I$35)</f>
        <v>25685.422526023322</v>
      </c>
      <c r="L25" s="172">
        <f t="shared" si="0"/>
        <v>2580.1035705897325</v>
      </c>
      <c r="M25" s="174">
        <f t="shared" si="2"/>
        <v>67082.692835333044</v>
      </c>
    </row>
    <row r="26" spans="1:13" x14ac:dyDescent="0.25">
      <c r="A26">
        <v>17</v>
      </c>
      <c r="B26" s="426" t="s">
        <v>567</v>
      </c>
      <c r="C26" s="170">
        <v>17284.392635999997</v>
      </c>
      <c r="D26" s="171">
        <v>500</v>
      </c>
      <c r="E26" s="172">
        <v>5410.7431812818932</v>
      </c>
      <c r="F26" s="172">
        <v>907.80543269127566</v>
      </c>
      <c r="G26" s="174">
        <f t="shared" si="1"/>
        <v>23602.941249973166</v>
      </c>
      <c r="I26" s="170">
        <f>'66 Leverton Street'!Y68</f>
        <v>68590.608986800013</v>
      </c>
      <c r="J26" s="171">
        <v>0</v>
      </c>
      <c r="K26" s="172">
        <f>'Project Overheads &amp; Scaffold'!$S$57*(I26/$I$35)</f>
        <v>45386.58849064949</v>
      </c>
      <c r="L26" s="172">
        <f t="shared" si="0"/>
        <v>4559.08789909798</v>
      </c>
      <c r="M26" s="174">
        <f t="shared" si="2"/>
        <v>118536.28537654749</v>
      </c>
    </row>
    <row r="27" spans="1:13" s="184" customFormat="1" x14ac:dyDescent="0.25">
      <c r="A27" s="184">
        <v>18</v>
      </c>
      <c r="B27" s="427" t="s">
        <v>518</v>
      </c>
      <c r="C27" s="234">
        <v>13331.414815</v>
      </c>
      <c r="D27" s="235">
        <v>6720</v>
      </c>
      <c r="E27" s="236">
        <v>4173.294562683277</v>
      </c>
      <c r="F27" s="236">
        <v>700.18837510733113</v>
      </c>
      <c r="G27" s="237">
        <f t="shared" si="1"/>
        <v>18204.89775279061</v>
      </c>
      <c r="H27" s="238"/>
      <c r="I27" s="234">
        <f>'13 Oseney Street'!Y63</f>
        <v>0</v>
      </c>
      <c r="J27" s="235">
        <v>0</v>
      </c>
      <c r="K27" s="236">
        <f>'Project Overheads &amp; Scaffold'!$S$57*(I27/$I$35)</f>
        <v>0</v>
      </c>
      <c r="L27" s="236">
        <f t="shared" si="0"/>
        <v>0</v>
      </c>
      <c r="M27" s="237">
        <f t="shared" si="2"/>
        <v>0</v>
      </c>
    </row>
    <row r="28" spans="1:13" x14ac:dyDescent="0.25">
      <c r="A28">
        <v>19</v>
      </c>
      <c r="B28" s="426" t="s">
        <v>519</v>
      </c>
      <c r="C28" s="170">
        <v>13952.164913000002</v>
      </c>
      <c r="D28" s="171">
        <v>2100</v>
      </c>
      <c r="E28" s="172">
        <v>4367.6154989618262</v>
      </c>
      <c r="F28" s="172">
        <v>732.79121647847319</v>
      </c>
      <c r="G28" s="174">
        <f t="shared" si="1"/>
        <v>19052.571628440302</v>
      </c>
      <c r="I28" s="170">
        <f>'29 Grove Terrace'!Y70</f>
        <v>38412.667981772</v>
      </c>
      <c r="J28" s="171">
        <v>0</v>
      </c>
      <c r="K28" s="172">
        <f>'Project Overheads &amp; Scaffold'!$S$57*(I28/$I$35)</f>
        <v>25417.764622153267</v>
      </c>
      <c r="L28" s="172">
        <f t="shared" si="0"/>
        <v>2553.2173041570104</v>
      </c>
      <c r="M28" s="174">
        <f t="shared" si="2"/>
        <v>66383.649908082269</v>
      </c>
    </row>
    <row r="29" spans="1:13" x14ac:dyDescent="0.25">
      <c r="A29">
        <v>20</v>
      </c>
      <c r="B29" s="426" t="s">
        <v>520</v>
      </c>
      <c r="C29" s="170">
        <v>17108.690870999999</v>
      </c>
      <c r="D29" s="171">
        <v>2750</v>
      </c>
      <c r="E29" s="172">
        <v>5355.7411255583465</v>
      </c>
      <c r="F29" s="172">
        <v>898.57727986233385</v>
      </c>
      <c r="G29" s="174">
        <f t="shared" si="1"/>
        <v>23363.009276420678</v>
      </c>
      <c r="I29" s="170">
        <f>'28 Leighton Road'!Y77</f>
        <v>35997.768158348001</v>
      </c>
      <c r="J29" s="171">
        <v>0</v>
      </c>
      <c r="K29" s="172">
        <f>'Project Overheads &amp; Scaffold'!$S$57*(I29/$I$35)</f>
        <v>23819.818982787678</v>
      </c>
      <c r="L29" s="172">
        <f t="shared" si="0"/>
        <v>2392.703485645427</v>
      </c>
      <c r="M29" s="174">
        <f>IF(I29="","",I29+K29+L29)</f>
        <v>62210.290626781105</v>
      </c>
    </row>
    <row r="30" spans="1:13" x14ac:dyDescent="0.25">
      <c r="A30">
        <v>21</v>
      </c>
      <c r="B30" s="426" t="s">
        <v>521</v>
      </c>
      <c r="C30" s="170">
        <v>9517.274093</v>
      </c>
      <c r="D30" s="171">
        <v>2150</v>
      </c>
      <c r="E30" s="172">
        <v>2979.3078060397384</v>
      </c>
      <c r="F30" s="172">
        <v>499.86327596158952</v>
      </c>
      <c r="G30" s="174">
        <f t="shared" si="1"/>
        <v>12996.445175001329</v>
      </c>
      <c r="I30" s="170">
        <f>'13 Mortimer Terrace'!Y55</f>
        <v>10665.862093</v>
      </c>
      <c r="J30" s="171">
        <v>0</v>
      </c>
      <c r="K30" s="172">
        <f>'Project Overheads &amp; Scaffold'!$S$57*(I30/$I$35)</f>
        <v>7057.6293294927455</v>
      </c>
      <c r="L30" s="172">
        <f t="shared" si="0"/>
        <v>708.9396568997098</v>
      </c>
      <c r="M30" s="174">
        <f t="shared" si="2"/>
        <v>18432.431079392456</v>
      </c>
    </row>
    <row r="31" spans="1:13" s="184" customFormat="1" x14ac:dyDescent="0.25">
      <c r="A31" s="184">
        <v>22</v>
      </c>
      <c r="B31" s="427" t="s">
        <v>522</v>
      </c>
      <c r="C31" s="234">
        <v>7955.151245</v>
      </c>
      <c r="D31" s="235">
        <v>2150</v>
      </c>
      <c r="E31" s="236">
        <v>2490.2975338166762</v>
      </c>
      <c r="F31" s="236">
        <v>417.81795115266709</v>
      </c>
      <c r="G31" s="237">
        <f t="shared" si="1"/>
        <v>10863.266729969344</v>
      </c>
      <c r="H31" s="238"/>
      <c r="I31" s="234">
        <f>'13 Winscombe Terrace'!Y48</f>
        <v>0</v>
      </c>
      <c r="J31" s="235">
        <v>0</v>
      </c>
      <c r="K31" s="236">
        <f>'Project Overheads &amp; Scaffold'!$S$57*(I31/$I$35)</f>
        <v>0</v>
      </c>
      <c r="L31" s="236">
        <f t="shared" si="0"/>
        <v>0</v>
      </c>
      <c r="M31" s="237">
        <f t="shared" si="2"/>
        <v>0</v>
      </c>
    </row>
    <row r="32" spans="1:13" x14ac:dyDescent="0.25">
      <c r="B32" s="426"/>
      <c r="C32" s="170"/>
      <c r="D32" s="171"/>
      <c r="E32" s="172"/>
      <c r="F32" s="172"/>
      <c r="G32" s="174"/>
      <c r="I32" s="170"/>
      <c r="J32" s="171"/>
      <c r="K32" s="172"/>
      <c r="L32" s="172"/>
      <c r="M32" s="174"/>
    </row>
    <row r="33" spans="2:13" x14ac:dyDescent="0.25">
      <c r="B33" s="426" t="s">
        <v>812</v>
      </c>
      <c r="C33" s="170"/>
      <c r="D33" s="171"/>
      <c r="E33" s="172"/>
      <c r="F33" s="172"/>
      <c r="G33" s="174"/>
      <c r="I33" s="170">
        <f>I24+I30</f>
        <v>15179.542093</v>
      </c>
      <c r="J33" s="171"/>
      <c r="K33" s="172">
        <f>'Project Overheads &amp; Scaffold'!$S$57*(I33/$I$35)</f>
        <v>10044.343396689603</v>
      </c>
      <c r="L33" s="172">
        <f>SUM(I33:K33)*0.04</f>
        <v>1008.9554195875841</v>
      </c>
      <c r="M33" s="174">
        <f>IF(I33="","",I33+K33+L33)</f>
        <v>26232.840909277184</v>
      </c>
    </row>
    <row r="34" spans="2:13" ht="15.75" thickBot="1" x14ac:dyDescent="0.3">
      <c r="B34" s="426"/>
      <c r="C34" s="170"/>
      <c r="D34" s="171"/>
      <c r="E34" s="172"/>
      <c r="F34" s="172"/>
      <c r="G34" s="174"/>
      <c r="I34" s="170"/>
      <c r="J34" s="171"/>
      <c r="K34" s="172"/>
      <c r="L34" s="172"/>
      <c r="M34" s="174"/>
    </row>
    <row r="35" spans="2:13" ht="17.25" thickTop="1" thickBot="1" x14ac:dyDescent="0.3">
      <c r="B35" s="428" t="s">
        <v>5</v>
      </c>
      <c r="C35" s="175">
        <f>SUM(C9:C31)</f>
        <v>663354.85854099982</v>
      </c>
      <c r="D35" s="176">
        <f>SUM(D9:D31)</f>
        <v>156841.96</v>
      </c>
      <c r="E35" s="176">
        <f>SUM(E9:E31)</f>
        <v>207658.02150000006</v>
      </c>
      <c r="F35" s="176">
        <f>SUM(F9:F31)</f>
        <v>34840.515201640002</v>
      </c>
      <c r="G35" s="176">
        <f>SUM(G9:G31)</f>
        <v>905853.39524263993</v>
      </c>
      <c r="I35" s="175">
        <f>SUM(I9:I34)</f>
        <v>1143615.5513614342</v>
      </c>
      <c r="J35" s="176">
        <f>SUM(J9:J34)</f>
        <v>0</v>
      </c>
      <c r="K35" s="176">
        <f>SUM(K9:K34)</f>
        <v>756733.4535714282</v>
      </c>
      <c r="L35" s="176">
        <f>SUM(L9:L34)</f>
        <v>76013.960197314489</v>
      </c>
      <c r="M35" s="176">
        <f>SUM(M9:M34)</f>
        <v>1976362.9651301769</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xr:uid="{00000000-0002-0000-0000-000000000000}">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J40"/>
  <sheetViews>
    <sheetView zoomScale="80" zoomScaleNormal="80" workbookViewId="0">
      <selection activeCell="E12" sqref="E12"/>
    </sheetView>
  </sheetViews>
  <sheetFormatPr defaultRowHeight="15" x14ac:dyDescent="0.25"/>
  <cols>
    <col min="1" max="1" width="34.42578125" customWidth="1"/>
    <col min="2" max="2" width="21.5703125" style="161" customWidth="1"/>
    <col min="3" max="4" width="21.5703125" style="162" customWidth="1"/>
    <col min="5" max="5" width="8.85546875" style="614"/>
    <col min="6" max="6" width="12.28515625" bestFit="1" customWidth="1"/>
    <col min="7" max="7" width="8.7109375" style="317"/>
    <col min="10" max="10" width="11.42578125" customWidth="1"/>
  </cols>
  <sheetData>
    <row r="1" spans="1:7" s="139" customFormat="1" x14ac:dyDescent="0.25">
      <c r="A1" s="139" t="s">
        <v>592</v>
      </c>
      <c r="B1" s="180"/>
      <c r="C1" s="181"/>
      <c r="D1" s="181"/>
      <c r="E1" s="684"/>
      <c r="G1" s="523"/>
    </row>
    <row r="2" spans="1:7" s="139" customFormat="1" x14ac:dyDescent="0.25">
      <c r="B2" s="180"/>
      <c r="C2" s="181"/>
      <c r="D2" s="181"/>
      <c r="E2" s="684"/>
      <c r="G2" s="523"/>
    </row>
    <row r="3" spans="1:7" s="139" customFormat="1" x14ac:dyDescent="0.25">
      <c r="A3" s="139" t="s">
        <v>593</v>
      </c>
      <c r="B3" s="180"/>
      <c r="C3" s="181"/>
      <c r="D3" s="181"/>
      <c r="E3" s="684"/>
      <c r="G3" s="523"/>
    </row>
    <row r="4" spans="1:7" s="139" customFormat="1" x14ac:dyDescent="0.25">
      <c r="B4" s="180"/>
      <c r="C4" s="181"/>
      <c r="D4" s="181"/>
      <c r="E4" s="684"/>
      <c r="G4" s="523"/>
    </row>
    <row r="5" spans="1:7" s="139" customFormat="1" x14ac:dyDescent="0.25">
      <c r="A5" s="139" t="s">
        <v>813</v>
      </c>
      <c r="B5" s="180"/>
      <c r="C5" s="181"/>
      <c r="D5" s="181"/>
      <c r="E5" s="684"/>
      <c r="G5" s="523"/>
    </row>
    <row r="6" spans="1:7" s="139" customFormat="1" ht="15.75" thickBot="1" x14ac:dyDescent="0.3">
      <c r="B6" s="180"/>
      <c r="C6" s="181"/>
      <c r="D6" s="181"/>
      <c r="E6" s="684"/>
      <c r="G6" s="523"/>
    </row>
    <row r="7" spans="1:7" ht="29.1" customHeight="1" thickBot="1" x14ac:dyDescent="0.3">
      <c r="A7" s="214" t="s">
        <v>0</v>
      </c>
      <c r="B7" s="132" t="s">
        <v>523</v>
      </c>
      <c r="C7" s="134" t="s">
        <v>524</v>
      </c>
      <c r="D7" s="136" t="s">
        <v>525</v>
      </c>
    </row>
    <row r="8" spans="1:7" x14ac:dyDescent="0.25">
      <c r="A8" s="159" t="s">
        <v>501</v>
      </c>
      <c r="B8" s="133">
        <f>'1-44 Denyer House'!AB74</f>
        <v>368576.72561372997</v>
      </c>
      <c r="C8" s="135">
        <f>'1-44 Denyer House'!AD74</f>
        <v>255437.99696083597</v>
      </c>
      <c r="D8" s="137">
        <f>B8-C8</f>
        <v>113138.728652894</v>
      </c>
      <c r="E8" s="614" t="str">
        <f>IF(B8=F8,"P","O")</f>
        <v>P</v>
      </c>
      <c r="F8" s="162">
        <f>SUM('Activity Schedule Summary'!F9:F21)</f>
        <v>368576.72561372997</v>
      </c>
    </row>
    <row r="9" spans="1:7" s="184" customFormat="1" x14ac:dyDescent="0.25">
      <c r="A9" s="233" t="s">
        <v>502</v>
      </c>
      <c r="B9" s="255">
        <f>'1-10 Lissenden Mansions'!AB54</f>
        <v>0</v>
      </c>
      <c r="C9" s="256">
        <f>'1-10 Lissenden Mansions'!AD54</f>
        <v>0</v>
      </c>
      <c r="D9" s="257">
        <f t="shared" ref="D9:D34" si="0">B9-C9</f>
        <v>0</v>
      </c>
      <c r="E9" s="685" t="str">
        <f t="shared" ref="E9:E30" ca="1" si="1">IF(B9=F9,"P","O")</f>
        <v>P</v>
      </c>
      <c r="F9" s="238">
        <f ca="1">SUM('Activity Schedule Summary'!F22:F29)</f>
        <v>0</v>
      </c>
      <c r="G9" s="317"/>
    </row>
    <row r="10" spans="1:7" x14ac:dyDescent="0.25">
      <c r="A10" s="159" t="s">
        <v>503</v>
      </c>
      <c r="B10" s="133">
        <f>'25 Troyes House'!AB43</f>
        <v>66798.377033600002</v>
      </c>
      <c r="C10" s="135">
        <f>'25 Troyes House'!AD43</f>
        <v>40768.79900533161</v>
      </c>
      <c r="D10" s="137">
        <f t="shared" si="0"/>
        <v>26029.578028268392</v>
      </c>
      <c r="E10" s="614" t="str">
        <f t="shared" si="1"/>
        <v>P</v>
      </c>
      <c r="F10" s="162">
        <f>SUM('Activity Schedule Summary'!F30:F39)</f>
        <v>66798.377033600002</v>
      </c>
    </row>
    <row r="11" spans="1:7" s="184" customFormat="1" x14ac:dyDescent="0.25">
      <c r="A11" s="233" t="s">
        <v>504</v>
      </c>
      <c r="B11" s="255">
        <f>'11-20 Lissenden Mansions'!AB56</f>
        <v>0</v>
      </c>
      <c r="C11" s="256">
        <f>'11-20 Lissenden Mansions'!AD56</f>
        <v>0</v>
      </c>
      <c r="D11" s="257">
        <f t="shared" si="0"/>
        <v>0</v>
      </c>
      <c r="E11" s="685" t="str">
        <f t="shared" ca="1" si="1"/>
        <v>P</v>
      </c>
      <c r="F11" s="238">
        <f ca="1">SUM('Activity Schedule Summary'!F40:F47)</f>
        <v>0</v>
      </c>
      <c r="G11" s="317"/>
    </row>
    <row r="12" spans="1:7" x14ac:dyDescent="0.25">
      <c r="A12" s="159" t="s">
        <v>505</v>
      </c>
      <c r="B12" s="133">
        <f>'5 Gillies Street'!AB62</f>
        <v>21065.475541120002</v>
      </c>
      <c r="C12" s="135">
        <f>'5 Gillies Street'!AD62</f>
        <v>13276.967139999999</v>
      </c>
      <c r="D12" s="137">
        <f t="shared" si="0"/>
        <v>7788.5084011200033</v>
      </c>
      <c r="E12" s="614" t="str">
        <f t="shared" si="1"/>
        <v>P</v>
      </c>
      <c r="F12" s="162">
        <f>SUM('Activity Schedule Summary'!F48:F58)</f>
        <v>21065.475541120002</v>
      </c>
    </row>
    <row r="13" spans="1:7" x14ac:dyDescent="0.25">
      <c r="A13" s="159" t="s">
        <v>506</v>
      </c>
      <c r="B13" s="133">
        <f>'8 Dale Road'!AB59</f>
        <v>13919.167648800001</v>
      </c>
      <c r="C13" s="135">
        <f>'8 Dale Road'!AD59</f>
        <v>9033.9036749999996</v>
      </c>
      <c r="D13" s="137">
        <f t="shared" si="0"/>
        <v>4885.2639738000016</v>
      </c>
      <c r="E13" s="614" t="str">
        <f t="shared" si="1"/>
        <v>P</v>
      </c>
      <c r="F13" s="162">
        <f>SUM('Activity Schedule Summary'!F59:F69)</f>
        <v>13919.167648800001</v>
      </c>
    </row>
    <row r="14" spans="1:7" x14ac:dyDescent="0.25">
      <c r="A14" s="159" t="s">
        <v>507</v>
      </c>
      <c r="B14" s="133">
        <f>'11 Gillies Street'!AB82</f>
        <v>27501.875946696</v>
      </c>
      <c r="C14" s="135">
        <f>'11 Gillies Street'!AD82</f>
        <v>24531.936275</v>
      </c>
      <c r="D14" s="137">
        <f t="shared" si="0"/>
        <v>2969.939671696</v>
      </c>
      <c r="E14" s="614" t="str">
        <f t="shared" si="1"/>
        <v>P</v>
      </c>
      <c r="F14" s="162">
        <f>SUM('Activity Schedule Summary'!F70:F80)</f>
        <v>27501.875946696</v>
      </c>
    </row>
    <row r="15" spans="1:7" x14ac:dyDescent="0.25">
      <c r="A15" s="159" t="s">
        <v>508</v>
      </c>
      <c r="B15" s="133">
        <f>'30 Grove Terrace'!AB72</f>
        <v>36185.162226771994</v>
      </c>
      <c r="C15" s="135">
        <f>'30 Grove Terrace'!AD72</f>
        <v>22315.458097999996</v>
      </c>
      <c r="D15" s="137">
        <f t="shared" si="0"/>
        <v>13869.704128771999</v>
      </c>
      <c r="E15" s="614" t="str">
        <f t="shared" si="1"/>
        <v>P</v>
      </c>
      <c r="F15" s="162">
        <f>SUM('Activity Schedule Summary'!F81:F90)</f>
        <v>36185.162226772009</v>
      </c>
    </row>
    <row r="16" spans="1:7" x14ac:dyDescent="0.25">
      <c r="A16" s="159" t="s">
        <v>509</v>
      </c>
      <c r="B16" s="133">
        <f>'25 Elaine Grove'!AB85</f>
        <v>26136.412867399999</v>
      </c>
      <c r="C16" s="135">
        <f>'25 Elaine Grove'!AD85</f>
        <v>19584.379862000002</v>
      </c>
      <c r="D16" s="137">
        <f t="shared" si="0"/>
        <v>6552.0330053999969</v>
      </c>
      <c r="E16" s="614" t="str">
        <f t="shared" si="1"/>
        <v>P</v>
      </c>
      <c r="F16" s="683">
        <f>SUM('Activity Schedule Summary'!F91:F102)</f>
        <v>26136.412867399999</v>
      </c>
      <c r="G16" s="524"/>
    </row>
    <row r="17" spans="1:10" x14ac:dyDescent="0.25">
      <c r="A17" s="159" t="s">
        <v>510</v>
      </c>
      <c r="B17" s="133">
        <f>'130 POW Road'!AB92</f>
        <v>31921.789215535995</v>
      </c>
      <c r="C17" s="135">
        <f>'130 POW Road'!AD92</f>
        <v>28220.004571999991</v>
      </c>
      <c r="D17" s="137">
        <f t="shared" si="0"/>
        <v>3701.7846435360043</v>
      </c>
      <c r="E17" s="614" t="str">
        <f t="shared" si="1"/>
        <v>P</v>
      </c>
      <c r="F17" s="683">
        <f>SUM('Activity Schedule Summary'!F103:F114)</f>
        <v>31921.789215536002</v>
      </c>
      <c r="G17" s="524"/>
    </row>
    <row r="18" spans="1:10" x14ac:dyDescent="0.25">
      <c r="A18" s="159" t="s">
        <v>511</v>
      </c>
      <c r="B18" s="133">
        <f>'25 Herbert Street '!AB75</f>
        <v>21907.419392399999</v>
      </c>
      <c r="C18" s="135">
        <f>'25 Herbert Street '!AD75</f>
        <v>13553.30305</v>
      </c>
      <c r="D18" s="137">
        <f t="shared" si="0"/>
        <v>8354.1163423999988</v>
      </c>
      <c r="E18" s="614" t="str">
        <f t="shared" si="1"/>
        <v>P</v>
      </c>
      <c r="F18" s="683">
        <f>SUM('Activity Schedule Summary'!F115:F125)</f>
        <v>21907.419392399999</v>
      </c>
      <c r="G18" s="524"/>
    </row>
    <row r="19" spans="1:10" x14ac:dyDescent="0.25">
      <c r="A19" s="159" t="s">
        <v>512</v>
      </c>
      <c r="B19" s="133">
        <f>'128 POW Road'!AB77</f>
        <v>26851.792188639993</v>
      </c>
      <c r="C19" s="135">
        <f>'128 POW Road'!AD77</f>
        <v>12683.154914370007</v>
      </c>
      <c r="D19" s="137">
        <f t="shared" si="0"/>
        <v>14168.637274269986</v>
      </c>
      <c r="E19" s="614" t="str">
        <f t="shared" si="1"/>
        <v>P</v>
      </c>
      <c r="F19" s="162">
        <f>SUM('Activity Schedule Summary'!F126:F136)</f>
        <v>26851.79218864</v>
      </c>
    </row>
    <row r="20" spans="1:10" x14ac:dyDescent="0.25">
      <c r="A20" s="159" t="s">
        <v>513</v>
      </c>
      <c r="B20" s="133">
        <f>'10 Gillies Street'!AB52</f>
        <v>16475.925444680001</v>
      </c>
      <c r="C20" s="135">
        <f>'10 Gillies Street'!AD52</f>
        <v>13538.279445000002</v>
      </c>
      <c r="D20" s="137">
        <f t="shared" si="0"/>
        <v>2937.6459996799986</v>
      </c>
      <c r="E20" s="614" t="str">
        <f t="shared" si="1"/>
        <v>P</v>
      </c>
      <c r="F20" s="162">
        <f>SUM('Activity Schedule Summary'!F137:F146)</f>
        <v>16475.925444680001</v>
      </c>
    </row>
    <row r="21" spans="1:10" x14ac:dyDescent="0.25">
      <c r="A21" s="159" t="s">
        <v>514</v>
      </c>
      <c r="B21" s="133">
        <f>'17 Ascham Street'!AB76</f>
        <v>27917.906399780004</v>
      </c>
      <c r="C21" s="135">
        <f>'17 Ascham Street'!AD76</f>
        <v>14881.975435</v>
      </c>
      <c r="D21" s="137">
        <f t="shared" si="0"/>
        <v>13035.930964780004</v>
      </c>
      <c r="E21" s="614" t="str">
        <f t="shared" si="1"/>
        <v>P</v>
      </c>
      <c r="F21" s="162">
        <f>SUM('Activity Schedule Summary'!F147:F157)</f>
        <v>27917.906399780004</v>
      </c>
      <c r="G21"/>
    </row>
    <row r="22" spans="1:10" x14ac:dyDescent="0.25">
      <c r="A22" s="159" t="s">
        <v>515</v>
      </c>
      <c r="B22" s="133">
        <f>'13 Doynton Street'!AB65</f>
        <v>15198.180666640003</v>
      </c>
      <c r="C22" s="135">
        <f>'13 Doynton Street'!AD65</f>
        <v>11775.42302</v>
      </c>
      <c r="D22" s="137">
        <f t="shared" si="0"/>
        <v>3422.7576466400023</v>
      </c>
      <c r="E22" s="614" t="str">
        <f t="shared" si="1"/>
        <v>P</v>
      </c>
      <c r="F22" s="162">
        <f>SUM('Activity Schedule Summary'!F158:F169)</f>
        <v>15198.180666640001</v>
      </c>
      <c r="G22"/>
    </row>
    <row r="23" spans="1:10" s="184" customFormat="1" x14ac:dyDescent="0.25">
      <c r="A23" s="233" t="s">
        <v>516</v>
      </c>
      <c r="B23" s="255">
        <f>'111 Chetwynd Road'!AB73</f>
        <v>3133.68</v>
      </c>
      <c r="C23" s="256">
        <f>'111 Chetwynd Road'!AD73</f>
        <v>0</v>
      </c>
      <c r="D23" s="257">
        <f t="shared" si="0"/>
        <v>3133.68</v>
      </c>
      <c r="E23" s="685" t="str">
        <f t="shared" si="1"/>
        <v>P</v>
      </c>
      <c r="F23" s="238">
        <f>SUM('Activity Schedule Summary'!F170:F180)</f>
        <v>3133.68</v>
      </c>
    </row>
    <row r="24" spans="1:10" x14ac:dyDescent="0.25">
      <c r="A24" s="159" t="s">
        <v>517</v>
      </c>
      <c r="B24" s="133">
        <f>'19 Ascham Street'!AB91</f>
        <v>28564.960987720002</v>
      </c>
      <c r="C24" s="135">
        <f>'19 Ascham Street'!AD91</f>
        <v>18744.638364999999</v>
      </c>
      <c r="D24" s="137">
        <f t="shared" si="0"/>
        <v>9820.322622720003</v>
      </c>
      <c r="E24" s="614" t="str">
        <f t="shared" si="1"/>
        <v>P</v>
      </c>
      <c r="F24" s="162">
        <f>SUM('Activity Schedule Summary'!F181:F192)</f>
        <v>28564.960987720002</v>
      </c>
      <c r="J24" s="162"/>
    </row>
    <row r="25" spans="1:10" x14ac:dyDescent="0.25">
      <c r="A25" s="159" t="s">
        <v>567</v>
      </c>
      <c r="B25" s="133">
        <f>'66 Leverton Street'!AB68</f>
        <v>48925.910602800002</v>
      </c>
      <c r="C25" s="135">
        <f>'66 Leverton Street'!AD68</f>
        <v>30505.114932125005</v>
      </c>
      <c r="D25" s="137">
        <f t="shared" si="0"/>
        <v>18420.795670674997</v>
      </c>
      <c r="E25" s="614" t="str">
        <f t="shared" si="1"/>
        <v>P</v>
      </c>
      <c r="F25" s="162">
        <f>SUM('Activity Schedule Summary'!F193:F204)</f>
        <v>48925.910602799995</v>
      </c>
    </row>
    <row r="26" spans="1:10" s="184" customFormat="1" x14ac:dyDescent="0.25">
      <c r="A26" s="233" t="s">
        <v>518</v>
      </c>
      <c r="B26" s="255">
        <f>'13 Oseney Street'!AB63</f>
        <v>0</v>
      </c>
      <c r="C26" s="256">
        <f>'13 Oseney Street'!AD63</f>
        <v>0</v>
      </c>
      <c r="D26" s="257">
        <f t="shared" si="0"/>
        <v>0</v>
      </c>
      <c r="E26" s="685" t="str">
        <f t="shared" ca="1" si="1"/>
        <v>P</v>
      </c>
      <c r="F26" s="238">
        <f ca="1">SUM('Activity Schedule Summary'!F205:F214)</f>
        <v>0</v>
      </c>
      <c r="G26" s="317"/>
    </row>
    <row r="27" spans="1:10" x14ac:dyDescent="0.25">
      <c r="A27" s="159" t="s">
        <v>519</v>
      </c>
      <c r="B27" s="133">
        <f>'29 Grove Terrace'!AB70</f>
        <v>30488.233461771997</v>
      </c>
      <c r="C27" s="135">
        <f>'29 Grove Terrace'!AD70</f>
        <v>24193.987348000002</v>
      </c>
      <c r="D27" s="137">
        <f t="shared" si="0"/>
        <v>6294.2461137719947</v>
      </c>
      <c r="E27" s="614" t="str">
        <f t="shared" si="1"/>
        <v>P</v>
      </c>
      <c r="F27" s="162">
        <f>SUM('Activity Schedule Summary'!F215:F224)</f>
        <v>30488.233461772001</v>
      </c>
    </row>
    <row r="28" spans="1:10" x14ac:dyDescent="0.25">
      <c r="A28" s="159" t="s">
        <v>520</v>
      </c>
      <c r="B28" s="133">
        <f>'28 Leighton Road'!AB77</f>
        <v>25163.953071348002</v>
      </c>
      <c r="C28" s="135">
        <f>'28 Leighton Road'!AD77</f>
        <v>12231.869058999999</v>
      </c>
      <c r="D28" s="137">
        <f t="shared" si="0"/>
        <v>12932.084012348003</v>
      </c>
      <c r="E28" s="614" t="str">
        <f t="shared" si="1"/>
        <v>P</v>
      </c>
      <c r="F28" s="162">
        <f>SUM('Activity Schedule Summary'!F225:F235)</f>
        <v>25163.953071348002</v>
      </c>
    </row>
    <row r="29" spans="1:10" x14ac:dyDescent="0.25">
      <c r="A29" s="159" t="s">
        <v>521</v>
      </c>
      <c r="B29" s="133">
        <f>'13 Mortimer Terrace'!AB55</f>
        <v>4757.2159999999994</v>
      </c>
      <c r="C29" s="135">
        <f>'13 Mortimer Terrace'!AD55</f>
        <v>2423.741368</v>
      </c>
      <c r="D29" s="137">
        <f t="shared" si="0"/>
        <v>2333.4746319999995</v>
      </c>
      <c r="E29" s="614" t="str">
        <f t="shared" si="1"/>
        <v>P</v>
      </c>
      <c r="F29" s="162">
        <f>SUM('Activity Schedule Summary'!F236:F246)</f>
        <v>4757.2160000000003</v>
      </c>
    </row>
    <row r="30" spans="1:10" s="184" customFormat="1" x14ac:dyDescent="0.25">
      <c r="A30" s="233" t="s">
        <v>522</v>
      </c>
      <c r="B30" s="255">
        <f>'13 Winscombe Terrace'!AB48</f>
        <v>0</v>
      </c>
      <c r="C30" s="256">
        <f>'13 Winscombe Terrace'!AD48</f>
        <v>0</v>
      </c>
      <c r="D30" s="257">
        <f t="shared" si="0"/>
        <v>0</v>
      </c>
      <c r="E30" s="685" t="str">
        <f t="shared" ca="1" si="1"/>
        <v>P</v>
      </c>
      <c r="F30" s="238">
        <f ca="1">SUM('Activity Schedule Summary'!F247:F257)</f>
        <v>0</v>
      </c>
      <c r="G30" s="317"/>
    </row>
    <row r="31" spans="1:10" x14ac:dyDescent="0.25">
      <c r="A31" s="159"/>
      <c r="B31" s="133"/>
      <c r="C31" s="135"/>
      <c r="D31" s="137"/>
    </row>
    <row r="32" spans="1:10" x14ac:dyDescent="0.25">
      <c r="A32" s="159" t="s">
        <v>578</v>
      </c>
      <c r="B32" s="133">
        <f>'Project Overheads &amp; Scaffold'!U57</f>
        <v>544294.73691275157</v>
      </c>
      <c r="C32" s="135">
        <f>'Project Overheads &amp; Scaffold'!AB57</f>
        <v>287986.01885714283</v>
      </c>
      <c r="D32" s="137">
        <f t="shared" si="0"/>
        <v>256308.71805560874</v>
      </c>
    </row>
    <row r="33" spans="1:5" x14ac:dyDescent="0.25">
      <c r="A33" s="159"/>
      <c r="B33" s="133"/>
      <c r="C33" s="135"/>
      <c r="D33" s="137"/>
    </row>
    <row r="34" spans="1:5" x14ac:dyDescent="0.25">
      <c r="A34" s="159" t="s">
        <v>579</v>
      </c>
      <c r="B34" s="133">
        <f>SUM(B8:B33)*0.04</f>
        <v>55431.396048887422</v>
      </c>
      <c r="C34" s="135">
        <f>SUM(C8:C33)*0.04</f>
        <v>34227.478055272222</v>
      </c>
      <c r="D34" s="137">
        <f t="shared" si="0"/>
        <v>21203.9179936152</v>
      </c>
    </row>
    <row r="35" spans="1:5" ht="15.75" thickBot="1" x14ac:dyDescent="0.3">
      <c r="A35" s="159"/>
      <c r="B35" s="163"/>
      <c r="C35" s="164"/>
      <c r="D35" s="165"/>
    </row>
    <row r="36" spans="1:5" ht="17.25" thickTop="1" thickBot="1" x14ac:dyDescent="0.3">
      <c r="A36" s="160" t="s">
        <v>5</v>
      </c>
      <c r="B36" s="166">
        <f>SUM(B8:B35)</f>
        <v>1441216.2972710729</v>
      </c>
      <c r="C36" s="167">
        <f>SUM(C8:C35)</f>
        <v>889914.42943707784</v>
      </c>
      <c r="D36" s="168">
        <f>SUM(D8:D35)</f>
        <v>551301.86783399526</v>
      </c>
    </row>
    <row r="37" spans="1:5" ht="15.75" x14ac:dyDescent="0.25">
      <c r="A37" s="159"/>
      <c r="B37" s="133"/>
      <c r="C37" s="135"/>
      <c r="D37" s="291"/>
    </row>
    <row r="38" spans="1:5" ht="15.75" x14ac:dyDescent="0.25">
      <c r="A38" s="159" t="s">
        <v>612</v>
      </c>
      <c r="B38" s="133">
        <v>-1340030.68</v>
      </c>
      <c r="C38" s="135">
        <f>B38</f>
        <v>-1340030.68</v>
      </c>
      <c r="D38" s="291"/>
    </row>
    <row r="39" spans="1:5" ht="16.5" thickBot="1" x14ac:dyDescent="0.3">
      <c r="A39" s="159"/>
      <c r="B39" s="163"/>
      <c r="C39" s="164"/>
      <c r="D39" s="291"/>
    </row>
    <row r="40" spans="1:5" ht="17.25" thickTop="1" thickBot="1" x14ac:dyDescent="0.3">
      <c r="A40" s="160" t="s">
        <v>5</v>
      </c>
      <c r="B40" s="166">
        <f>SUM(B36:B39)</f>
        <v>101185.61727107293</v>
      </c>
      <c r="C40" s="167">
        <f>SUM(C36:C39)</f>
        <v>-450116.2505629221</v>
      </c>
      <c r="D40" s="291"/>
      <c r="E40" s="686"/>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W286"/>
  <sheetViews>
    <sheetView zoomScale="80" zoomScaleNormal="80" workbookViewId="0">
      <pane xSplit="1" ySplit="7" topLeftCell="B255" activePane="bottomRight" state="frozen"/>
      <selection pane="topRight" activeCell="B1" sqref="B1"/>
      <selection pane="bottomLeft" activeCell="A8" sqref="A8"/>
      <selection pane="bottomRight" activeCell="H265" sqref="H265"/>
    </sheetView>
  </sheetViews>
  <sheetFormatPr defaultColWidth="8.7109375" defaultRowHeight="15" x14ac:dyDescent="0.25"/>
  <cols>
    <col min="1" max="1" width="34.42578125" style="547" customWidth="1"/>
    <col min="2" max="2" width="14.7109375" style="680" customWidth="1"/>
    <col min="3" max="4" width="14.7109375" style="602" customWidth="1"/>
    <col min="5" max="5" width="14.7109375" style="603" customWidth="1"/>
    <col min="6" max="7" width="14.7109375" style="602" customWidth="1"/>
    <col min="8" max="8" width="14.7109375" style="603" customWidth="1"/>
    <col min="9" max="23" width="14.7109375" style="602" customWidth="1"/>
    <col min="24" max="16384" width="8.7109375" style="547"/>
  </cols>
  <sheetData>
    <row r="1" spans="1:23" s="139" customFormat="1" x14ac:dyDescent="0.25">
      <c r="A1" s="139" t="s">
        <v>592</v>
      </c>
      <c r="B1" s="670"/>
      <c r="C1" s="181"/>
      <c r="D1" s="181"/>
      <c r="E1" s="316"/>
      <c r="F1" s="181"/>
      <c r="G1" s="181"/>
      <c r="H1" s="316"/>
      <c r="I1" s="181"/>
      <c r="J1" s="181"/>
      <c r="K1" s="181"/>
      <c r="L1" s="181"/>
      <c r="M1" s="181"/>
      <c r="N1" s="181"/>
      <c r="O1" s="181"/>
      <c r="P1" s="181"/>
      <c r="Q1" s="181"/>
      <c r="R1" s="181"/>
      <c r="S1" s="181"/>
      <c r="T1" s="181"/>
      <c r="U1" s="181"/>
      <c r="V1" s="181"/>
      <c r="W1" s="181"/>
    </row>
    <row r="2" spans="1:23" s="139" customFormat="1" x14ac:dyDescent="0.25">
      <c r="B2" s="670"/>
      <c r="C2" s="181"/>
      <c r="D2" s="181"/>
      <c r="E2" s="316"/>
      <c r="F2" s="181"/>
      <c r="G2" s="181"/>
      <c r="H2" s="316"/>
      <c r="I2" s="181"/>
      <c r="J2" s="181"/>
      <c r="K2" s="181"/>
      <c r="L2" s="181"/>
      <c r="M2" s="181"/>
      <c r="N2" s="181"/>
      <c r="O2" s="181"/>
      <c r="P2" s="181"/>
      <c r="Q2" s="181"/>
      <c r="R2" s="181"/>
      <c r="S2" s="181"/>
      <c r="T2" s="181"/>
      <c r="U2" s="181"/>
      <c r="V2" s="181"/>
      <c r="W2" s="181"/>
    </row>
    <row r="3" spans="1:23" s="139" customFormat="1" x14ac:dyDescent="0.25">
      <c r="A3" s="139" t="s">
        <v>617</v>
      </c>
      <c r="B3" s="670"/>
      <c r="C3" s="181"/>
      <c r="D3" s="181"/>
      <c r="E3" s="316"/>
      <c r="F3" s="181"/>
      <c r="G3" s="181"/>
      <c r="H3" s="316"/>
      <c r="I3" s="181"/>
      <c r="J3" s="181"/>
      <c r="K3" s="181"/>
      <c r="L3" s="181"/>
      <c r="M3" s="181"/>
      <c r="N3" s="181"/>
      <c r="O3" s="181"/>
      <c r="P3" s="181"/>
      <c r="Q3" s="181"/>
      <c r="R3" s="181"/>
      <c r="S3" s="181"/>
      <c r="T3" s="181"/>
      <c r="U3" s="181"/>
      <c r="V3" s="181"/>
      <c r="W3" s="181"/>
    </row>
    <row r="4" spans="1:23" s="139" customFormat="1" x14ac:dyDescent="0.25">
      <c r="B4" s="670"/>
      <c r="C4" s="181"/>
      <c r="D4" s="181"/>
      <c r="E4" s="316"/>
      <c r="F4" s="181"/>
      <c r="G4" s="181"/>
      <c r="H4" s="316"/>
      <c r="I4" s="181"/>
      <c r="J4" s="181"/>
      <c r="K4" s="181"/>
      <c r="L4" s="181"/>
      <c r="M4" s="181"/>
      <c r="N4" s="181"/>
      <c r="O4" s="181"/>
      <c r="P4" s="181"/>
      <c r="Q4" s="181"/>
      <c r="R4" s="181"/>
      <c r="S4" s="181"/>
      <c r="T4" s="181"/>
      <c r="U4" s="181"/>
      <c r="V4" s="181"/>
      <c r="W4" s="181"/>
    </row>
    <row r="5" spans="1:23" s="139" customFormat="1" x14ac:dyDescent="0.25">
      <c r="A5" s="139" t="s">
        <v>813</v>
      </c>
      <c r="B5" s="670"/>
      <c r="C5" s="181"/>
      <c r="D5" s="181"/>
      <c r="E5" s="316"/>
      <c r="F5" s="181"/>
      <c r="G5" s="181"/>
      <c r="H5" s="316"/>
      <c r="I5" s="181"/>
      <c r="J5" s="181"/>
      <c r="K5" s="181"/>
      <c r="L5" s="181"/>
      <c r="M5" s="181"/>
      <c r="N5" s="181"/>
      <c r="O5" s="181"/>
      <c r="P5" s="181"/>
      <c r="Q5" s="181"/>
      <c r="R5" s="181"/>
      <c r="S5" s="181"/>
      <c r="T5" s="181"/>
      <c r="U5" s="181"/>
      <c r="V5" s="181"/>
      <c r="W5" s="181"/>
    </row>
    <row r="6" spans="1:23" s="139" customFormat="1" ht="15.75" thickBot="1" x14ac:dyDescent="0.3">
      <c r="B6" s="670"/>
      <c r="C6" s="181"/>
      <c r="D6" s="181"/>
      <c r="E6" s="316"/>
      <c r="F6" s="181"/>
      <c r="G6" s="181"/>
      <c r="H6" s="316"/>
      <c r="I6" s="181"/>
      <c r="J6" s="181"/>
      <c r="K6" s="181"/>
      <c r="L6" s="181"/>
      <c r="M6" s="181"/>
      <c r="N6" s="181"/>
      <c r="O6" s="181"/>
      <c r="P6" s="181"/>
      <c r="Q6" s="181"/>
      <c r="R6" s="181"/>
      <c r="S6" s="181"/>
      <c r="T6" s="181"/>
      <c r="U6" s="181"/>
      <c r="V6" s="181"/>
      <c r="W6" s="181"/>
    </row>
    <row r="7" spans="1:23" ht="29.1" customHeight="1" thickBot="1" x14ac:dyDescent="0.3">
      <c r="A7" s="543" t="s">
        <v>0</v>
      </c>
      <c r="B7" s="671" t="s">
        <v>6</v>
      </c>
      <c r="C7" s="543" t="s">
        <v>575</v>
      </c>
      <c r="D7" s="544" t="s">
        <v>580</v>
      </c>
      <c r="E7" s="690" t="s">
        <v>523</v>
      </c>
      <c r="F7" s="691"/>
      <c r="G7" s="545" t="s">
        <v>525</v>
      </c>
      <c r="H7" s="692" t="s">
        <v>524</v>
      </c>
      <c r="I7" s="693"/>
      <c r="J7" s="543" t="s">
        <v>618</v>
      </c>
      <c r="K7" s="543" t="s">
        <v>619</v>
      </c>
      <c r="L7" s="543" t="s">
        <v>620</v>
      </c>
      <c r="M7" s="543" t="s">
        <v>621</v>
      </c>
      <c r="N7" s="543" t="s">
        <v>622</v>
      </c>
      <c r="O7" s="543" t="s">
        <v>623</v>
      </c>
      <c r="P7" s="543" t="s">
        <v>624</v>
      </c>
      <c r="Q7" s="543" t="s">
        <v>625</v>
      </c>
      <c r="R7" s="543" t="s">
        <v>761</v>
      </c>
      <c r="S7" s="543" t="s">
        <v>762</v>
      </c>
      <c r="T7" s="543" t="s">
        <v>809</v>
      </c>
      <c r="U7" s="543" t="s">
        <v>810</v>
      </c>
      <c r="V7" s="543" t="s">
        <v>736</v>
      </c>
      <c r="W7" s="546" t="s">
        <v>737</v>
      </c>
    </row>
    <row r="8" spans="1:23" x14ac:dyDescent="0.25">
      <c r="A8" s="548"/>
      <c r="B8" s="672"/>
      <c r="C8" s="548"/>
      <c r="D8" s="549"/>
      <c r="E8" s="550"/>
      <c r="F8" s="551"/>
      <c r="G8" s="552"/>
      <c r="H8" s="553"/>
      <c r="I8" s="554"/>
      <c r="J8" s="548"/>
      <c r="K8" s="548"/>
      <c r="L8" s="548"/>
      <c r="M8" s="548"/>
      <c r="N8" s="548"/>
      <c r="O8" s="548"/>
      <c r="P8" s="548"/>
      <c r="Q8" s="548"/>
      <c r="R8" s="548"/>
      <c r="S8" s="548"/>
      <c r="T8" s="548"/>
      <c r="U8" s="548"/>
      <c r="V8" s="548"/>
      <c r="W8" s="555"/>
    </row>
    <row r="9" spans="1:23" s="139" customFormat="1" x14ac:dyDescent="0.25">
      <c r="A9" s="556" t="s">
        <v>595</v>
      </c>
      <c r="B9" s="673"/>
      <c r="C9" s="557"/>
      <c r="D9" s="558"/>
      <c r="E9" s="559"/>
      <c r="F9" s="560"/>
      <c r="G9" s="561"/>
      <c r="H9" s="562"/>
      <c r="I9" s="563"/>
      <c r="J9" s="557"/>
      <c r="K9" s="557"/>
      <c r="L9" s="557"/>
      <c r="M9" s="557"/>
      <c r="N9" s="557"/>
      <c r="O9" s="557"/>
      <c r="P9" s="557"/>
      <c r="Q9" s="557"/>
      <c r="R9" s="557"/>
      <c r="S9" s="557"/>
      <c r="T9" s="557"/>
      <c r="U9" s="557"/>
      <c r="V9" s="557"/>
      <c r="W9" s="564"/>
    </row>
    <row r="10" spans="1:23" x14ac:dyDescent="0.25">
      <c r="A10" s="565" t="s">
        <v>308</v>
      </c>
      <c r="B10" s="674">
        <v>799</v>
      </c>
      <c r="C10" s="548">
        <f>'1-44 Denyer House'!T76</f>
        <v>444.59999999999997</v>
      </c>
      <c r="D10" s="549">
        <f>'1-44 Denyer House'!Y76</f>
        <v>1111.5</v>
      </c>
      <c r="E10" s="550">
        <f>'1-44 Denyer House'!AA76</f>
        <v>1</v>
      </c>
      <c r="F10" s="551">
        <f>'1-44 Denyer House'!AB76</f>
        <v>1111.5</v>
      </c>
      <c r="G10" s="552">
        <f>F10-I10</f>
        <v>666.9</v>
      </c>
      <c r="H10" s="553">
        <f>'1-44 Denyer House'!AC76</f>
        <v>0.4</v>
      </c>
      <c r="I10" s="554">
        <f>'1-44 Denyer House'!AD76</f>
        <v>444.6</v>
      </c>
      <c r="J10" s="548">
        <v>0</v>
      </c>
      <c r="K10" s="548">
        <v>0</v>
      </c>
      <c r="L10" s="548">
        <v>0</v>
      </c>
      <c r="M10" s="548">
        <v>444.6</v>
      </c>
      <c r="N10" s="548">
        <v>444.6</v>
      </c>
      <c r="O10" s="548">
        <v>0</v>
      </c>
      <c r="P10" s="548">
        <v>0</v>
      </c>
      <c r="Q10" s="548">
        <v>0</v>
      </c>
      <c r="R10" s="548">
        <v>0</v>
      </c>
      <c r="S10" s="548">
        <v>0</v>
      </c>
      <c r="T10" s="548"/>
      <c r="U10" s="548"/>
      <c r="V10" s="548">
        <f>SUM(J10:U10)</f>
        <v>889.2</v>
      </c>
      <c r="W10" s="555">
        <f>I10-V10</f>
        <v>-444.6</v>
      </c>
    </row>
    <row r="11" spans="1:23" x14ac:dyDescent="0.25">
      <c r="A11" s="565" t="s">
        <v>285</v>
      </c>
      <c r="B11" s="674">
        <v>801</v>
      </c>
      <c r="C11" s="548">
        <f>'1-44 Denyer House'!T77</f>
        <v>1516</v>
      </c>
      <c r="D11" s="549">
        <f>'1-44 Denyer House'!Y77</f>
        <v>0</v>
      </c>
      <c r="E11" s="550" t="e">
        <f>'1-44 Denyer House'!AA77</f>
        <v>#DIV/0!</v>
      </c>
      <c r="F11" s="551">
        <f>'1-44 Denyer House'!AB77</f>
        <v>0</v>
      </c>
      <c r="G11" s="552">
        <f t="shared" ref="G11:G20" si="0">F11-I11</f>
        <v>0</v>
      </c>
      <c r="H11" s="553" t="e">
        <f>'1-44 Denyer House'!AC77</f>
        <v>#DIV/0!</v>
      </c>
      <c r="I11" s="554">
        <f>'1-44 Denyer House'!AD77</f>
        <v>0</v>
      </c>
      <c r="J11" s="548"/>
      <c r="K11" s="548"/>
      <c r="L11" s="548"/>
      <c r="M11" s="548"/>
      <c r="N11" s="548"/>
      <c r="O11" s="548"/>
      <c r="P11" s="548"/>
      <c r="Q11" s="548"/>
      <c r="R11" s="548"/>
      <c r="S11" s="548"/>
      <c r="T11" s="548"/>
      <c r="U11" s="548"/>
      <c r="V11" s="548">
        <f t="shared" ref="V11:V20" si="1">SUM(J11:U11)</f>
        <v>0</v>
      </c>
      <c r="W11" s="555">
        <f t="shared" ref="W11:W20" si="2">I11-V11</f>
        <v>0</v>
      </c>
    </row>
    <row r="12" spans="1:23" x14ac:dyDescent="0.25">
      <c r="A12" s="565" t="s">
        <v>312</v>
      </c>
      <c r="B12" s="674">
        <v>622</v>
      </c>
      <c r="C12" s="548">
        <f>'1-44 Denyer House'!T78</f>
        <v>1829.1885</v>
      </c>
      <c r="D12" s="549">
        <f>'1-44 Denyer House'!Y78</f>
        <v>3989.1374999999998</v>
      </c>
      <c r="E12" s="550">
        <f>'1-44 Denyer House'!AA78</f>
        <v>0.54877464113483176</v>
      </c>
      <c r="F12" s="551">
        <f>'1-44 Denyer House'!AB78</f>
        <v>2189.1374999999998</v>
      </c>
      <c r="G12" s="552">
        <f t="shared" si="0"/>
        <v>2162.8678499999996</v>
      </c>
      <c r="H12" s="553">
        <f>'1-44 Denyer House'!AC78</f>
        <v>6.5852956936179813E-3</v>
      </c>
      <c r="I12" s="554">
        <f>'1-44 Denyer House'!AD78</f>
        <v>26.269649999999999</v>
      </c>
      <c r="J12" s="548">
        <v>0</v>
      </c>
      <c r="K12" s="548">
        <v>0</v>
      </c>
      <c r="L12" s="548">
        <v>0</v>
      </c>
      <c r="M12" s="548">
        <v>0</v>
      </c>
      <c r="N12" s="548">
        <v>0</v>
      </c>
      <c r="O12" s="548">
        <v>0</v>
      </c>
      <c r="P12" s="548">
        <v>3988.5</v>
      </c>
      <c r="Q12" s="548">
        <v>0</v>
      </c>
      <c r="R12" s="548">
        <v>0</v>
      </c>
      <c r="S12" s="548">
        <v>0</v>
      </c>
      <c r="T12" s="548"/>
      <c r="U12" s="548"/>
      <c r="V12" s="548">
        <f t="shared" si="1"/>
        <v>3988.5</v>
      </c>
      <c r="W12" s="555">
        <f t="shared" si="2"/>
        <v>-3962.2303499999998</v>
      </c>
    </row>
    <row r="13" spans="1:23" x14ac:dyDescent="0.25">
      <c r="A13" s="565" t="s">
        <v>189</v>
      </c>
      <c r="B13" s="674">
        <v>623</v>
      </c>
      <c r="C13" s="548">
        <f>'1-44 Denyer House'!T79</f>
        <v>10510.444</v>
      </c>
      <c r="D13" s="549">
        <f>'1-44 Denyer House'!Y79</f>
        <v>87757.161999999997</v>
      </c>
      <c r="E13" s="550">
        <f>'1-44 Denyer House'!AA79</f>
        <v>0.80118146938252177</v>
      </c>
      <c r="F13" s="551">
        <f>'1-44 Denyer House'!AB79</f>
        <v>70309.411999999997</v>
      </c>
      <c r="G13" s="552">
        <f t="shared" si="0"/>
        <v>0</v>
      </c>
      <c r="H13" s="553">
        <f>'1-44 Denyer House'!AC79</f>
        <v>0.80118146938252177</v>
      </c>
      <c r="I13" s="554">
        <f>'1-44 Denyer House'!AD79</f>
        <v>70309.411999999997</v>
      </c>
      <c r="J13" s="548">
        <v>0</v>
      </c>
      <c r="K13" s="548">
        <v>0</v>
      </c>
      <c r="L13" s="548">
        <v>0</v>
      </c>
      <c r="M13" s="548">
        <v>0</v>
      </c>
      <c r="N13" s="548">
        <v>0</v>
      </c>
      <c r="O13" s="548">
        <v>0</v>
      </c>
      <c r="P13" s="548">
        <v>2878.1</v>
      </c>
      <c r="Q13" s="548">
        <v>50314.559999999998</v>
      </c>
      <c r="R13" s="548">
        <v>13759.44</v>
      </c>
      <c r="S13" s="548">
        <v>0</v>
      </c>
      <c r="T13" s="548"/>
      <c r="U13" s="548"/>
      <c r="V13" s="548">
        <f t="shared" si="1"/>
        <v>66952.099999999991</v>
      </c>
      <c r="W13" s="555">
        <f t="shared" si="2"/>
        <v>3357.3120000000054</v>
      </c>
    </row>
    <row r="14" spans="1:23" x14ac:dyDescent="0.25">
      <c r="A14" s="565" t="s">
        <v>72</v>
      </c>
      <c r="B14" s="674">
        <v>624</v>
      </c>
      <c r="C14" s="548">
        <f>'1-44 Denyer House'!T80</f>
        <v>18898.72</v>
      </c>
      <c r="D14" s="549">
        <f>'1-44 Denyer House'!Y80</f>
        <v>26923.4</v>
      </c>
      <c r="E14" s="550">
        <f>'1-44 Denyer House'!AA80</f>
        <v>1</v>
      </c>
      <c r="F14" s="551">
        <f>'1-44 Denyer House'!AB80</f>
        <v>26923.4</v>
      </c>
      <c r="G14" s="552">
        <f t="shared" si="0"/>
        <v>3050</v>
      </c>
      <c r="H14" s="553">
        <f>'1-44 Denyer House'!AC80</f>
        <v>0.88671564512654422</v>
      </c>
      <c r="I14" s="554">
        <f>'1-44 Denyer House'!AD80</f>
        <v>23873.4</v>
      </c>
      <c r="J14" s="548">
        <v>0</v>
      </c>
      <c r="K14" s="548">
        <v>0</v>
      </c>
      <c r="L14" s="548">
        <v>2834.81</v>
      </c>
      <c r="M14" s="548">
        <v>14645.93</v>
      </c>
      <c r="N14" s="548">
        <v>1417.98</v>
      </c>
      <c r="O14" s="548">
        <v>1417.98</v>
      </c>
      <c r="P14" s="548">
        <v>0</v>
      </c>
      <c r="Q14" s="548">
        <v>3306.7</v>
      </c>
      <c r="R14" s="548">
        <v>0</v>
      </c>
      <c r="S14" s="548">
        <v>0</v>
      </c>
      <c r="T14" s="548"/>
      <c r="U14" s="548"/>
      <c r="V14" s="548">
        <f t="shared" si="1"/>
        <v>23623.4</v>
      </c>
      <c r="W14" s="555">
        <f t="shared" si="2"/>
        <v>250</v>
      </c>
    </row>
    <row r="15" spans="1:23" x14ac:dyDescent="0.25">
      <c r="A15" s="565" t="s">
        <v>164</v>
      </c>
      <c r="B15" s="674">
        <v>627</v>
      </c>
      <c r="C15" s="548">
        <f>'1-44 Denyer House'!T81</f>
        <v>1633.198224</v>
      </c>
      <c r="D15" s="549">
        <f>'1-44 Denyer House'!Y81</f>
        <v>26960.998223999999</v>
      </c>
      <c r="E15" s="550">
        <f>'1-44 Denyer House'!AA81</f>
        <v>0.99443640777860842</v>
      </c>
      <c r="F15" s="551">
        <f>'1-44 Denyer House'!AB81</f>
        <v>26810.998223999999</v>
      </c>
      <c r="G15" s="552">
        <f t="shared" si="0"/>
        <v>250</v>
      </c>
      <c r="H15" s="553">
        <f>'1-44 Denyer House'!AC81</f>
        <v>0.98516375407628898</v>
      </c>
      <c r="I15" s="554">
        <f>'1-44 Denyer House'!AD81</f>
        <v>26560.998223999999</v>
      </c>
      <c r="J15" s="548">
        <v>0</v>
      </c>
      <c r="K15" s="548">
        <v>0</v>
      </c>
      <c r="L15" s="548">
        <v>0</v>
      </c>
      <c r="M15" s="548">
        <v>0</v>
      </c>
      <c r="N15" s="548">
        <v>0</v>
      </c>
      <c r="O15" s="548">
        <v>1224.9000000000001</v>
      </c>
      <c r="P15" s="548">
        <v>7256.74</v>
      </c>
      <c r="Q15" s="548">
        <v>0</v>
      </c>
      <c r="R15" s="548">
        <v>0</v>
      </c>
      <c r="S15" s="548">
        <v>0</v>
      </c>
      <c r="T15" s="548"/>
      <c r="U15" s="548"/>
      <c r="V15" s="548">
        <f t="shared" si="1"/>
        <v>8481.64</v>
      </c>
      <c r="W15" s="555">
        <f>I15-V15</f>
        <v>18079.358224</v>
      </c>
    </row>
    <row r="16" spans="1:23" x14ac:dyDescent="0.25">
      <c r="A16" s="565" t="s">
        <v>24</v>
      </c>
      <c r="B16" s="674">
        <v>798</v>
      </c>
      <c r="C16" s="548">
        <f>'1-44 Denyer House'!T82</f>
        <v>148287.74</v>
      </c>
      <c r="D16" s="549">
        <f>'1-44 Denyer House'!Y82</f>
        <v>207354.97788973001</v>
      </c>
      <c r="E16" s="550">
        <f>'1-44 Denyer House'!AA82</f>
        <v>1</v>
      </c>
      <c r="F16" s="551">
        <f>'1-44 Denyer House'!AB82</f>
        <v>207354.97788973001</v>
      </c>
      <c r="G16" s="552">
        <f t="shared" si="0"/>
        <v>96858.960802893998</v>
      </c>
      <c r="H16" s="553">
        <f>'1-44 Denyer House'!AC82</f>
        <v>0.53288335882438786</v>
      </c>
      <c r="I16" s="554">
        <f>'1-44 Denyer House'!AD82</f>
        <v>110496.01708683601</v>
      </c>
      <c r="J16" s="548">
        <v>52798.6</v>
      </c>
      <c r="K16" s="548">
        <v>0</v>
      </c>
      <c r="L16" s="548">
        <v>0</v>
      </c>
      <c r="M16" s="548">
        <v>0</v>
      </c>
      <c r="N16" s="548">
        <v>0</v>
      </c>
      <c r="O16" s="548">
        <v>0</v>
      </c>
      <c r="P16" s="548">
        <v>0</v>
      </c>
      <c r="Q16" s="548">
        <v>25130.32</v>
      </c>
      <c r="R16" s="548">
        <v>4684.78</v>
      </c>
      <c r="S16" s="548">
        <v>0</v>
      </c>
      <c r="T16" s="548"/>
      <c r="U16" s="548"/>
      <c r="V16" s="548">
        <f t="shared" si="1"/>
        <v>82613.7</v>
      </c>
      <c r="W16" s="555">
        <f t="shared" si="2"/>
        <v>27882.317086836018</v>
      </c>
    </row>
    <row r="17" spans="1:23" x14ac:dyDescent="0.25">
      <c r="A17" s="565" t="s">
        <v>655</v>
      </c>
      <c r="B17" s="674"/>
      <c r="C17" s="548">
        <f>'1-44 Denyer House'!T83</f>
        <v>0</v>
      </c>
      <c r="D17" s="549">
        <f>'1-44 Denyer House'!Y83</f>
        <v>31877.3</v>
      </c>
      <c r="E17" s="550">
        <f>'1-44 Denyer House'!AA83</f>
        <v>1</v>
      </c>
      <c r="F17" s="551">
        <f>'1-44 Denyer House'!AB83</f>
        <v>31877.3</v>
      </c>
      <c r="G17" s="552">
        <f t="shared" si="0"/>
        <v>10150</v>
      </c>
      <c r="H17" s="553">
        <f>'1-44 Denyer House'!AC83</f>
        <v>0.68159160280199393</v>
      </c>
      <c r="I17" s="554">
        <f>'1-44 Denyer House'!AD83</f>
        <v>21727.3</v>
      </c>
      <c r="J17" s="548"/>
      <c r="K17" s="548"/>
      <c r="L17" s="548"/>
      <c r="M17" s="548"/>
      <c r="N17" s="548"/>
      <c r="O17" s="548"/>
      <c r="P17" s="548"/>
      <c r="Q17" s="548"/>
      <c r="R17" s="548"/>
      <c r="S17" s="548"/>
      <c r="T17" s="548"/>
      <c r="U17" s="548"/>
      <c r="V17" s="548">
        <f t="shared" si="1"/>
        <v>0</v>
      </c>
      <c r="W17" s="555">
        <f t="shared" si="2"/>
        <v>21727.3</v>
      </c>
    </row>
    <row r="18" spans="1:23" x14ac:dyDescent="0.25">
      <c r="A18" s="565" t="s">
        <v>648</v>
      </c>
      <c r="B18" s="674"/>
      <c r="C18" s="548">
        <f>'1-44 Denyer House'!T84</f>
        <v>0</v>
      </c>
      <c r="D18" s="549">
        <f>'1-44 Denyer House'!Y84</f>
        <v>0</v>
      </c>
      <c r="E18" s="550" t="e">
        <f>'1-44 Denyer House'!AA84</f>
        <v>#DIV/0!</v>
      </c>
      <c r="F18" s="551">
        <f>'1-44 Denyer House'!AB84</f>
        <v>0</v>
      </c>
      <c r="G18" s="552">
        <f t="shared" si="0"/>
        <v>0</v>
      </c>
      <c r="H18" s="553" t="e">
        <f>'1-44 Denyer House'!AC84</f>
        <v>#DIV/0!</v>
      </c>
      <c r="I18" s="554">
        <f>'1-44 Denyer House'!AD84</f>
        <v>0</v>
      </c>
      <c r="J18" s="548"/>
      <c r="K18" s="548"/>
      <c r="L18" s="548"/>
      <c r="M18" s="548"/>
      <c r="N18" s="548"/>
      <c r="O18" s="548"/>
      <c r="P18" s="548"/>
      <c r="Q18" s="548"/>
      <c r="R18" s="548"/>
      <c r="S18" s="548"/>
      <c r="T18" s="548"/>
      <c r="U18" s="548"/>
      <c r="V18" s="548">
        <f t="shared" si="1"/>
        <v>0</v>
      </c>
      <c r="W18" s="555">
        <f t="shared" si="2"/>
        <v>0</v>
      </c>
    </row>
    <row r="19" spans="1:23" x14ac:dyDescent="0.25">
      <c r="A19" s="565" t="s">
        <v>341</v>
      </c>
      <c r="B19" s="674">
        <v>13170</v>
      </c>
      <c r="C19" s="548">
        <f>'1-44 Denyer House'!T85</f>
        <v>0</v>
      </c>
      <c r="D19" s="549">
        <f>'1-44 Denyer House'!Y85</f>
        <v>72000</v>
      </c>
      <c r="E19" s="550">
        <f>'1-44 Denyer House'!AA85</f>
        <v>2.7777777777777776E-2</v>
      </c>
      <c r="F19" s="551">
        <f>'1-44 Denyer House'!AB85</f>
        <v>2000</v>
      </c>
      <c r="G19" s="552">
        <f t="shared" si="0"/>
        <v>0</v>
      </c>
      <c r="H19" s="553">
        <f>'1-44 Denyer House'!AC85</f>
        <v>2.7777777777777776E-2</v>
      </c>
      <c r="I19" s="554">
        <f>'1-44 Denyer House'!AD85</f>
        <v>2000</v>
      </c>
      <c r="J19" s="548"/>
      <c r="K19" s="548"/>
      <c r="L19" s="548"/>
      <c r="M19" s="548"/>
      <c r="N19" s="548"/>
      <c r="O19" s="548"/>
      <c r="P19" s="548"/>
      <c r="Q19" s="548"/>
      <c r="R19" s="548"/>
      <c r="S19" s="548"/>
      <c r="T19" s="548"/>
      <c r="U19" s="548"/>
      <c r="V19" s="548">
        <f t="shared" si="1"/>
        <v>0</v>
      </c>
      <c r="W19" s="555">
        <f t="shared" si="2"/>
        <v>2000</v>
      </c>
    </row>
    <row r="20" spans="1:23" x14ac:dyDescent="0.25">
      <c r="A20" s="565" t="s">
        <v>649</v>
      </c>
      <c r="B20" s="674"/>
      <c r="C20" s="548">
        <f>'1-44 Denyer House'!T86</f>
        <v>0</v>
      </c>
      <c r="D20" s="549">
        <f>'1-44 Denyer House'!Y86</f>
        <v>0</v>
      </c>
      <c r="E20" s="550" t="e">
        <f>'1-44 Denyer House'!AA86</f>
        <v>#DIV/0!</v>
      </c>
      <c r="F20" s="551">
        <f>'1-44 Denyer House'!AB86</f>
        <v>0</v>
      </c>
      <c r="G20" s="552">
        <f t="shared" si="0"/>
        <v>0</v>
      </c>
      <c r="H20" s="553" t="e">
        <f>'1-44 Denyer House'!AC86</f>
        <v>#DIV/0!</v>
      </c>
      <c r="I20" s="554">
        <f>'1-44 Denyer House'!AD86</f>
        <v>0</v>
      </c>
      <c r="J20" s="548"/>
      <c r="K20" s="548"/>
      <c r="L20" s="548"/>
      <c r="M20" s="548"/>
      <c r="N20" s="548"/>
      <c r="O20" s="548"/>
      <c r="P20" s="548"/>
      <c r="Q20" s="548"/>
      <c r="R20" s="548"/>
      <c r="S20" s="548"/>
      <c r="T20" s="548"/>
      <c r="U20" s="548"/>
      <c r="V20" s="548">
        <f t="shared" si="1"/>
        <v>0</v>
      </c>
      <c r="W20" s="555">
        <f t="shared" si="2"/>
        <v>0</v>
      </c>
    </row>
    <row r="21" spans="1:23" x14ac:dyDescent="0.25">
      <c r="A21" s="565"/>
      <c r="B21" s="674"/>
      <c r="C21" s="548"/>
      <c r="D21" s="549"/>
      <c r="E21" s="550"/>
      <c r="F21" s="551"/>
      <c r="G21" s="552"/>
      <c r="H21" s="553"/>
      <c r="I21" s="554"/>
      <c r="J21" s="548"/>
      <c r="K21" s="548"/>
      <c r="L21" s="548"/>
      <c r="M21" s="548"/>
      <c r="N21" s="548"/>
      <c r="O21" s="548"/>
      <c r="P21" s="548"/>
      <c r="Q21" s="548"/>
      <c r="R21" s="548"/>
      <c r="S21" s="548"/>
      <c r="T21" s="548"/>
      <c r="U21" s="548"/>
      <c r="V21" s="548"/>
      <c r="W21" s="555"/>
    </row>
    <row r="22" spans="1:23" s="522" customFormat="1" x14ac:dyDescent="0.25">
      <c r="A22" s="566" t="s">
        <v>596</v>
      </c>
      <c r="B22" s="675"/>
      <c r="C22" s="567"/>
      <c r="D22" s="568"/>
      <c r="E22" s="569"/>
      <c r="F22" s="570"/>
      <c r="G22" s="571"/>
      <c r="H22" s="572"/>
      <c r="I22" s="573"/>
      <c r="J22" s="567"/>
      <c r="K22" s="567"/>
      <c r="L22" s="567"/>
      <c r="M22" s="567"/>
      <c r="N22" s="567"/>
      <c r="O22" s="567"/>
      <c r="P22" s="567"/>
      <c r="Q22" s="567"/>
      <c r="R22" s="567"/>
      <c r="S22" s="548"/>
      <c r="T22" s="567"/>
      <c r="U22" s="567"/>
      <c r="V22" s="567"/>
      <c r="W22" s="574"/>
    </row>
    <row r="23" spans="1:23" s="184" customFormat="1" x14ac:dyDescent="0.25">
      <c r="A23" s="575" t="s">
        <v>308</v>
      </c>
      <c r="B23" s="676"/>
      <c r="C23" s="576">
        <f ca="1">'1-10 Lissenden Mansions'!T56</f>
        <v>444.59999999999997</v>
      </c>
      <c r="D23" s="577">
        <f ca="1">'1-10 Lissenden Mansions'!Y56</f>
        <v>0</v>
      </c>
      <c r="E23" s="578" t="e">
        <f ca="1">'1-10 Lissenden Mansions'!AA56</f>
        <v>#DIV/0!</v>
      </c>
      <c r="F23" s="579">
        <f ca="1">'1-10 Lissenden Mansions'!AB56</f>
        <v>0</v>
      </c>
      <c r="G23" s="580">
        <f t="shared" ref="G23:G28" ca="1" si="3">F23-I23</f>
        <v>0</v>
      </c>
      <c r="H23" s="581" t="e">
        <f ca="1">'1-10 Lissenden Mansions'!AC56</f>
        <v>#DIV/0!</v>
      </c>
      <c r="I23" s="582">
        <f ca="1">'1-10 Lissenden Mansions'!AD56</f>
        <v>0</v>
      </c>
      <c r="J23" s="576"/>
      <c r="K23" s="576"/>
      <c r="L23" s="576"/>
      <c r="M23" s="576"/>
      <c r="N23" s="576"/>
      <c r="O23" s="576"/>
      <c r="P23" s="576"/>
      <c r="Q23" s="576"/>
      <c r="R23" s="576"/>
      <c r="S23" s="548"/>
      <c r="T23" s="576"/>
      <c r="U23" s="576"/>
      <c r="V23" s="548">
        <f t="shared" ref="V23:V28" si="4">SUM(J23:U23)</f>
        <v>0</v>
      </c>
      <c r="W23" s="583">
        <f t="shared" ref="W23:W74" ca="1" si="5">I23-V23</f>
        <v>0</v>
      </c>
    </row>
    <row r="24" spans="1:23" s="184" customFormat="1" x14ac:dyDescent="0.25">
      <c r="A24" s="575" t="s">
        <v>285</v>
      </c>
      <c r="B24" s="676"/>
      <c r="C24" s="576">
        <f ca="1">'1-10 Lissenden Mansions'!T57</f>
        <v>600</v>
      </c>
      <c r="D24" s="577">
        <f ca="1">'1-10 Lissenden Mansions'!Y57</f>
        <v>0</v>
      </c>
      <c r="E24" s="578" t="e">
        <f ca="1">'1-10 Lissenden Mansions'!AA57</f>
        <v>#DIV/0!</v>
      </c>
      <c r="F24" s="579">
        <f ca="1">'1-10 Lissenden Mansions'!AB57</f>
        <v>0</v>
      </c>
      <c r="G24" s="580">
        <f t="shared" ca="1" si="3"/>
        <v>0</v>
      </c>
      <c r="H24" s="581" t="e">
        <f ca="1">'1-10 Lissenden Mansions'!AC57</f>
        <v>#DIV/0!</v>
      </c>
      <c r="I24" s="582">
        <f ca="1">'1-10 Lissenden Mansions'!AD57</f>
        <v>0</v>
      </c>
      <c r="J24" s="576"/>
      <c r="K24" s="576"/>
      <c r="L24" s="576"/>
      <c r="M24" s="576"/>
      <c r="N24" s="576"/>
      <c r="O24" s="576"/>
      <c r="P24" s="576"/>
      <c r="Q24" s="576"/>
      <c r="R24" s="576"/>
      <c r="S24" s="548"/>
      <c r="T24" s="576"/>
      <c r="U24" s="576"/>
      <c r="V24" s="548">
        <f t="shared" si="4"/>
        <v>0</v>
      </c>
      <c r="W24" s="583">
        <f t="shared" ca="1" si="5"/>
        <v>0</v>
      </c>
    </row>
    <row r="25" spans="1:23" s="184" customFormat="1" x14ac:dyDescent="0.25">
      <c r="A25" s="575" t="s">
        <v>189</v>
      </c>
      <c r="B25" s="676"/>
      <c r="C25" s="576">
        <f ca="1">'1-10 Lissenden Mansions'!T58</f>
        <v>8616.9574999999986</v>
      </c>
      <c r="D25" s="577">
        <f ca="1">'1-10 Lissenden Mansions'!Y58</f>
        <v>0</v>
      </c>
      <c r="E25" s="578" t="e">
        <f ca="1">'1-10 Lissenden Mansions'!AA58</f>
        <v>#DIV/0!</v>
      </c>
      <c r="F25" s="579">
        <f ca="1">'1-10 Lissenden Mansions'!AB58</f>
        <v>0</v>
      </c>
      <c r="G25" s="580">
        <f t="shared" ca="1" si="3"/>
        <v>0</v>
      </c>
      <c r="H25" s="581" t="e">
        <f ca="1">'1-10 Lissenden Mansions'!AC58</f>
        <v>#DIV/0!</v>
      </c>
      <c r="I25" s="582">
        <f ca="1">'1-10 Lissenden Mansions'!AD58</f>
        <v>0</v>
      </c>
      <c r="J25" s="576"/>
      <c r="K25" s="576"/>
      <c r="L25" s="576"/>
      <c r="M25" s="576"/>
      <c r="N25" s="576"/>
      <c r="O25" s="576"/>
      <c r="P25" s="576"/>
      <c r="Q25" s="576"/>
      <c r="R25" s="576"/>
      <c r="S25" s="548"/>
      <c r="T25" s="576"/>
      <c r="U25" s="576"/>
      <c r="V25" s="548">
        <f t="shared" si="4"/>
        <v>0</v>
      </c>
      <c r="W25" s="583">
        <f t="shared" ca="1" si="5"/>
        <v>0</v>
      </c>
    </row>
    <row r="26" spans="1:23" s="184" customFormat="1" x14ac:dyDescent="0.25">
      <c r="A26" s="575" t="s">
        <v>72</v>
      </c>
      <c r="B26" s="676"/>
      <c r="C26" s="576">
        <f ca="1">'1-10 Lissenden Mansions'!T59</f>
        <v>29585.16</v>
      </c>
      <c r="D26" s="577">
        <f ca="1">'1-10 Lissenden Mansions'!Y59</f>
        <v>0</v>
      </c>
      <c r="E26" s="578" t="e">
        <f ca="1">'1-10 Lissenden Mansions'!AA59</f>
        <v>#DIV/0!</v>
      </c>
      <c r="F26" s="579">
        <f ca="1">'1-10 Lissenden Mansions'!AB59</f>
        <v>0</v>
      </c>
      <c r="G26" s="580">
        <f t="shared" ca="1" si="3"/>
        <v>0</v>
      </c>
      <c r="H26" s="581" t="e">
        <f ca="1">'1-10 Lissenden Mansions'!AC59</f>
        <v>#DIV/0!</v>
      </c>
      <c r="I26" s="582">
        <f ca="1">'1-10 Lissenden Mansions'!AD59</f>
        <v>0</v>
      </c>
      <c r="J26" s="576"/>
      <c r="K26" s="576"/>
      <c r="L26" s="576"/>
      <c r="M26" s="576"/>
      <c r="N26" s="576"/>
      <c r="O26" s="576"/>
      <c r="P26" s="576"/>
      <c r="Q26" s="576"/>
      <c r="R26" s="576"/>
      <c r="S26" s="548"/>
      <c r="T26" s="576"/>
      <c r="U26" s="576"/>
      <c r="V26" s="548">
        <f t="shared" si="4"/>
        <v>0</v>
      </c>
      <c r="W26" s="583">
        <f t="shared" ca="1" si="5"/>
        <v>0</v>
      </c>
    </row>
    <row r="27" spans="1:23" s="184" customFormat="1" x14ac:dyDescent="0.25">
      <c r="A27" s="575" t="s">
        <v>164</v>
      </c>
      <c r="B27" s="676"/>
      <c r="C27" s="576">
        <f ca="1">'1-10 Lissenden Mansions'!T60</f>
        <v>2233.7970349999996</v>
      </c>
      <c r="D27" s="577">
        <f ca="1">'1-10 Lissenden Mansions'!Y60</f>
        <v>0</v>
      </c>
      <c r="E27" s="578" t="e">
        <f ca="1">'1-10 Lissenden Mansions'!AA60</f>
        <v>#DIV/0!</v>
      </c>
      <c r="F27" s="579">
        <f ca="1">'1-10 Lissenden Mansions'!AB60</f>
        <v>0</v>
      </c>
      <c r="G27" s="580">
        <f t="shared" ca="1" si="3"/>
        <v>0</v>
      </c>
      <c r="H27" s="581" t="e">
        <f ca="1">'1-10 Lissenden Mansions'!AC60</f>
        <v>#DIV/0!</v>
      </c>
      <c r="I27" s="582">
        <f ca="1">'1-10 Lissenden Mansions'!AD60</f>
        <v>0</v>
      </c>
      <c r="J27" s="576"/>
      <c r="K27" s="576"/>
      <c r="L27" s="576"/>
      <c r="M27" s="576"/>
      <c r="N27" s="576"/>
      <c r="O27" s="576"/>
      <c r="P27" s="576"/>
      <c r="Q27" s="576"/>
      <c r="R27" s="576"/>
      <c r="S27" s="548"/>
      <c r="T27" s="576"/>
      <c r="U27" s="576"/>
      <c r="V27" s="548">
        <f t="shared" si="4"/>
        <v>0</v>
      </c>
      <c r="W27" s="583">
        <f t="shared" ca="1" si="5"/>
        <v>0</v>
      </c>
    </row>
    <row r="28" spans="1:23" s="184" customFormat="1" x14ac:dyDescent="0.25">
      <c r="A28" s="575" t="s">
        <v>24</v>
      </c>
      <c r="B28" s="676"/>
      <c r="C28" s="576">
        <f ca="1">'1-10 Lissenden Mansions'!T61</f>
        <v>33940.278900000005</v>
      </c>
      <c r="D28" s="577">
        <f ca="1">'1-10 Lissenden Mansions'!Y61</f>
        <v>0</v>
      </c>
      <c r="E28" s="578" t="e">
        <f ca="1">'1-10 Lissenden Mansions'!AA61</f>
        <v>#DIV/0!</v>
      </c>
      <c r="F28" s="579">
        <f ca="1">'1-10 Lissenden Mansions'!AB61</f>
        <v>0</v>
      </c>
      <c r="G28" s="580">
        <f t="shared" ca="1" si="3"/>
        <v>0</v>
      </c>
      <c r="H28" s="581" t="e">
        <f ca="1">'1-10 Lissenden Mansions'!AC61</f>
        <v>#DIV/0!</v>
      </c>
      <c r="I28" s="582">
        <f ca="1">'1-10 Lissenden Mansions'!AD61</f>
        <v>0</v>
      </c>
      <c r="J28" s="576"/>
      <c r="K28" s="576"/>
      <c r="L28" s="576"/>
      <c r="M28" s="576"/>
      <c r="N28" s="576"/>
      <c r="O28" s="576"/>
      <c r="P28" s="576"/>
      <c r="Q28" s="576"/>
      <c r="R28" s="576"/>
      <c r="S28" s="548"/>
      <c r="T28" s="576"/>
      <c r="U28" s="576"/>
      <c r="V28" s="548">
        <f t="shared" si="4"/>
        <v>0</v>
      </c>
      <c r="W28" s="583">
        <f t="shared" ca="1" si="5"/>
        <v>0</v>
      </c>
    </row>
    <row r="29" spans="1:23" x14ac:dyDescent="0.25">
      <c r="A29" s="565"/>
      <c r="B29" s="674"/>
      <c r="C29" s="548"/>
      <c r="D29" s="549"/>
      <c r="E29" s="550"/>
      <c r="F29" s="551"/>
      <c r="G29" s="552"/>
      <c r="H29" s="553"/>
      <c r="I29" s="554"/>
      <c r="J29" s="548"/>
      <c r="K29" s="548"/>
      <c r="L29" s="548"/>
      <c r="M29" s="548"/>
      <c r="N29" s="548"/>
      <c r="O29" s="548"/>
      <c r="P29" s="548"/>
      <c r="Q29" s="548"/>
      <c r="R29" s="548"/>
      <c r="S29" s="548"/>
      <c r="T29" s="548"/>
      <c r="U29" s="548"/>
      <c r="V29" s="548"/>
      <c r="W29" s="555"/>
    </row>
    <row r="30" spans="1:23" s="139" customFormat="1" x14ac:dyDescent="0.25">
      <c r="A30" s="556" t="s">
        <v>597</v>
      </c>
      <c r="B30" s="673"/>
      <c r="C30" s="557"/>
      <c r="D30" s="558"/>
      <c r="E30" s="559"/>
      <c r="F30" s="560"/>
      <c r="G30" s="561"/>
      <c r="H30" s="562"/>
      <c r="I30" s="563"/>
      <c r="J30" s="557"/>
      <c r="K30" s="557"/>
      <c r="L30" s="557"/>
      <c r="M30" s="557"/>
      <c r="N30" s="557"/>
      <c r="O30" s="557"/>
      <c r="P30" s="557"/>
      <c r="Q30" s="557"/>
      <c r="R30" s="557"/>
      <c r="S30" s="548"/>
      <c r="T30" s="557"/>
      <c r="U30" s="557"/>
      <c r="V30" s="557"/>
      <c r="W30" s="564"/>
    </row>
    <row r="31" spans="1:23" x14ac:dyDescent="0.25">
      <c r="A31" s="565" t="s">
        <v>372</v>
      </c>
      <c r="B31" s="674">
        <v>13505</v>
      </c>
      <c r="C31" s="548">
        <f>'25 Troyes House'!T45</f>
        <v>399.99552</v>
      </c>
      <c r="D31" s="549">
        <f>'25 Troyes House'!Y45</f>
        <v>399.99552</v>
      </c>
      <c r="E31" s="550">
        <f>'25 Troyes House'!AA45</f>
        <v>0</v>
      </c>
      <c r="F31" s="551">
        <f>'25 Troyes House'!AB45</f>
        <v>0</v>
      </c>
      <c r="G31" s="552">
        <f t="shared" ref="G31:G38" si="6">F31-I31</f>
        <v>0</v>
      </c>
      <c r="H31" s="553">
        <f>'25 Troyes House'!AC45</f>
        <v>0</v>
      </c>
      <c r="I31" s="554">
        <f>'25 Troyes House'!AD45</f>
        <v>0</v>
      </c>
      <c r="J31" s="548"/>
      <c r="K31" s="548"/>
      <c r="L31" s="548"/>
      <c r="M31" s="548"/>
      <c r="N31" s="548"/>
      <c r="O31" s="548"/>
      <c r="P31" s="548"/>
      <c r="Q31" s="548"/>
      <c r="R31" s="548"/>
      <c r="S31" s="548"/>
      <c r="T31" s="548"/>
      <c r="U31" s="548"/>
      <c r="V31" s="548">
        <f t="shared" ref="V31:V38" si="7">SUM(J31:U31)</f>
        <v>0</v>
      </c>
      <c r="W31" s="555">
        <f t="shared" si="5"/>
        <v>0</v>
      </c>
    </row>
    <row r="32" spans="1:23" x14ac:dyDescent="0.25">
      <c r="A32" s="565" t="s">
        <v>308</v>
      </c>
      <c r="B32" s="674">
        <v>729</v>
      </c>
      <c r="C32" s="548">
        <f>'25 Troyes House'!T46</f>
        <v>222.29999999999998</v>
      </c>
      <c r="D32" s="549">
        <f>'25 Troyes House'!Y46</f>
        <v>222.29999999999998</v>
      </c>
      <c r="E32" s="550">
        <f>'25 Troyes House'!AA46</f>
        <v>1</v>
      </c>
      <c r="F32" s="551">
        <f>'25 Troyes House'!AB46</f>
        <v>222.29999999999998</v>
      </c>
      <c r="G32" s="552">
        <f t="shared" si="6"/>
        <v>0</v>
      </c>
      <c r="H32" s="553">
        <f>'25 Troyes House'!AC46</f>
        <v>1</v>
      </c>
      <c r="I32" s="554">
        <f>'25 Troyes House'!AD46</f>
        <v>222.29999999999998</v>
      </c>
      <c r="J32" s="548">
        <v>0</v>
      </c>
      <c r="K32" s="548">
        <v>0</v>
      </c>
      <c r="L32" s="548">
        <v>0</v>
      </c>
      <c r="M32" s="548">
        <v>222.3</v>
      </c>
      <c r="N32" s="548">
        <v>0</v>
      </c>
      <c r="O32" s="548">
        <v>222.3</v>
      </c>
      <c r="P32" s="548">
        <v>0</v>
      </c>
      <c r="Q32" s="548">
        <v>0</v>
      </c>
      <c r="R32" s="548">
        <v>0</v>
      </c>
      <c r="S32" s="548">
        <v>0</v>
      </c>
      <c r="T32" s="548"/>
      <c r="U32" s="548"/>
      <c r="V32" s="548">
        <f t="shared" si="7"/>
        <v>444.6</v>
      </c>
      <c r="W32" s="555">
        <f t="shared" si="5"/>
        <v>-222.30000000000004</v>
      </c>
    </row>
    <row r="33" spans="1:23" x14ac:dyDescent="0.25">
      <c r="A33" s="565" t="s">
        <v>285</v>
      </c>
      <c r="B33" s="674">
        <v>731</v>
      </c>
      <c r="C33" s="548">
        <f>'25 Troyes House'!T47</f>
        <v>0</v>
      </c>
      <c r="D33" s="549">
        <f>'25 Troyes House'!Y47</f>
        <v>0</v>
      </c>
      <c r="E33" s="550" t="e">
        <f>'25 Troyes House'!AA47</f>
        <v>#DIV/0!</v>
      </c>
      <c r="F33" s="551">
        <f>'25 Troyes House'!AB47</f>
        <v>0</v>
      </c>
      <c r="G33" s="552">
        <f t="shared" si="6"/>
        <v>0</v>
      </c>
      <c r="H33" s="553" t="e">
        <f>'25 Troyes House'!AC47</f>
        <v>#DIV/0!</v>
      </c>
      <c r="I33" s="554">
        <f>'25 Troyes House'!AD47</f>
        <v>0</v>
      </c>
      <c r="J33" s="548"/>
      <c r="K33" s="548"/>
      <c r="L33" s="548"/>
      <c r="M33" s="548"/>
      <c r="N33" s="548"/>
      <c r="O33" s="548"/>
      <c r="P33" s="548"/>
      <c r="Q33" s="548"/>
      <c r="R33" s="548"/>
      <c r="S33" s="548"/>
      <c r="T33" s="548"/>
      <c r="U33" s="548"/>
      <c r="V33" s="548">
        <f t="shared" si="7"/>
        <v>0</v>
      </c>
      <c r="W33" s="555">
        <f t="shared" si="5"/>
        <v>0</v>
      </c>
    </row>
    <row r="34" spans="1:23" x14ac:dyDescent="0.25">
      <c r="A34" s="565" t="s">
        <v>189</v>
      </c>
      <c r="B34" s="674">
        <v>735</v>
      </c>
      <c r="C34" s="548">
        <f>'25 Troyes House'!T48</f>
        <v>3332.74</v>
      </c>
      <c r="D34" s="549">
        <f>'25 Troyes House'!Y48</f>
        <v>37958.800000000003</v>
      </c>
      <c r="E34" s="550">
        <f>'25 Troyes House'!AA48</f>
        <v>0.97365564770224555</v>
      </c>
      <c r="F34" s="551">
        <f>'25 Troyes House'!AB48</f>
        <v>36958.800000000003</v>
      </c>
      <c r="G34" s="552">
        <f t="shared" si="6"/>
        <v>11542.020000000004</v>
      </c>
      <c r="H34" s="553">
        <f>'25 Troyes House'!AC48</f>
        <v>0.66958860659451813</v>
      </c>
      <c r="I34" s="554">
        <f>'25 Troyes House'!AD48</f>
        <v>25416.78</v>
      </c>
      <c r="J34" s="548">
        <v>0</v>
      </c>
      <c r="K34" s="548">
        <v>0</v>
      </c>
      <c r="L34" s="548">
        <v>0</v>
      </c>
      <c r="M34" s="548">
        <v>0</v>
      </c>
      <c r="N34" s="548">
        <v>0</v>
      </c>
      <c r="O34" s="548">
        <v>0</v>
      </c>
      <c r="P34" s="548">
        <v>0</v>
      </c>
      <c r="Q34" s="548">
        <v>13874.76</v>
      </c>
      <c r="R34" s="548">
        <v>9209.24</v>
      </c>
      <c r="S34" s="548">
        <v>23084.04</v>
      </c>
      <c r="T34" s="548"/>
      <c r="U34" s="548"/>
      <c r="V34" s="548">
        <f t="shared" si="7"/>
        <v>46168.04</v>
      </c>
      <c r="W34" s="555">
        <f t="shared" si="5"/>
        <v>-20751.260000000002</v>
      </c>
    </row>
    <row r="35" spans="1:23" x14ac:dyDescent="0.25">
      <c r="A35" s="565" t="s">
        <v>72</v>
      </c>
      <c r="B35" s="674">
        <v>736</v>
      </c>
      <c r="C35" s="548">
        <f>'25 Troyes House'!T49</f>
        <v>67200</v>
      </c>
      <c r="D35" s="549">
        <f>'25 Troyes House'!Y49</f>
        <v>67200</v>
      </c>
      <c r="E35" s="550">
        <f>'25 Troyes House'!AA49</f>
        <v>0</v>
      </c>
      <c r="F35" s="551">
        <f>'25 Troyes House'!AB49</f>
        <v>0</v>
      </c>
      <c r="G35" s="552">
        <f t="shared" si="6"/>
        <v>0</v>
      </c>
      <c r="H35" s="553">
        <f>'25 Troyes House'!AC49</f>
        <v>0</v>
      </c>
      <c r="I35" s="554">
        <f>'25 Troyes House'!AD49</f>
        <v>0</v>
      </c>
      <c r="J35" s="548"/>
      <c r="K35" s="548"/>
      <c r="L35" s="548"/>
      <c r="M35" s="548"/>
      <c r="N35" s="548"/>
      <c r="O35" s="548"/>
      <c r="P35" s="548"/>
      <c r="Q35" s="548"/>
      <c r="R35" s="548"/>
      <c r="S35" s="548"/>
      <c r="T35" s="548"/>
      <c r="U35" s="548"/>
      <c r="V35" s="548">
        <f t="shared" si="7"/>
        <v>0</v>
      </c>
      <c r="W35" s="555">
        <f t="shared" si="5"/>
        <v>0</v>
      </c>
    </row>
    <row r="36" spans="1:23" x14ac:dyDescent="0.25">
      <c r="A36" s="565" t="s">
        <v>164</v>
      </c>
      <c r="B36" s="674">
        <v>739</v>
      </c>
      <c r="C36" s="548">
        <f>'25 Troyes House'!T50</f>
        <v>0</v>
      </c>
      <c r="D36" s="549">
        <f>'25 Troyes House'!Y50</f>
        <v>0</v>
      </c>
      <c r="E36" s="550" t="e">
        <f>'25 Troyes House'!AA50</f>
        <v>#DIV/0!</v>
      </c>
      <c r="F36" s="551">
        <f>'25 Troyes House'!AB50</f>
        <v>0</v>
      </c>
      <c r="G36" s="552">
        <f t="shared" si="6"/>
        <v>0</v>
      </c>
      <c r="H36" s="553" t="e">
        <f>'25 Troyes House'!AC50</f>
        <v>#DIV/0!</v>
      </c>
      <c r="I36" s="554">
        <f>'25 Troyes House'!AD50</f>
        <v>0</v>
      </c>
      <c r="J36" s="548"/>
      <c r="K36" s="548"/>
      <c r="L36" s="548"/>
      <c r="M36" s="548"/>
      <c r="N36" s="548"/>
      <c r="O36" s="548"/>
      <c r="P36" s="548"/>
      <c r="Q36" s="548"/>
      <c r="R36" s="548"/>
      <c r="S36" s="548"/>
      <c r="T36" s="548"/>
      <c r="U36" s="548"/>
      <c r="V36" s="548">
        <f t="shared" si="7"/>
        <v>0</v>
      </c>
      <c r="W36" s="555">
        <f t="shared" si="5"/>
        <v>0</v>
      </c>
    </row>
    <row r="37" spans="1:23" x14ac:dyDescent="0.25">
      <c r="A37" s="565" t="s">
        <v>24</v>
      </c>
      <c r="B37" s="674">
        <v>728</v>
      </c>
      <c r="C37" s="548">
        <f>'25 Troyes House'!T51</f>
        <v>14836.773800000001</v>
      </c>
      <c r="D37" s="549">
        <f>'25 Troyes House'!Y51</f>
        <v>29617.277033600003</v>
      </c>
      <c r="E37" s="550">
        <f>'25 Troyes House'!AA51</f>
        <v>1</v>
      </c>
      <c r="F37" s="551">
        <f>'25 Troyes House'!AB51</f>
        <v>29617.277033600003</v>
      </c>
      <c r="G37" s="552">
        <f t="shared" si="6"/>
        <v>14487.558028268388</v>
      </c>
      <c r="H37" s="553">
        <f>'25 Troyes House'!AC51</f>
        <v>0.51084098609630302</v>
      </c>
      <c r="I37" s="554">
        <f>'25 Troyes House'!AD51</f>
        <v>15129.719005331615</v>
      </c>
      <c r="J37" s="548">
        <v>8614.41</v>
      </c>
      <c r="K37" s="548">
        <v>0</v>
      </c>
      <c r="L37" s="548">
        <v>0</v>
      </c>
      <c r="M37" s="548">
        <v>0</v>
      </c>
      <c r="N37" s="548">
        <v>0</v>
      </c>
      <c r="O37" s="548">
        <v>0</v>
      </c>
      <c r="P37" s="548">
        <v>0</v>
      </c>
      <c r="Q37" s="548">
        <v>0</v>
      </c>
      <c r="R37" s="548">
        <v>0</v>
      </c>
      <c r="S37" s="548">
        <v>0</v>
      </c>
      <c r="T37" s="548"/>
      <c r="U37" s="548"/>
      <c r="V37" s="548">
        <f t="shared" si="7"/>
        <v>8614.41</v>
      </c>
      <c r="W37" s="555">
        <f t="shared" si="5"/>
        <v>6515.3090053316155</v>
      </c>
    </row>
    <row r="38" spans="1:23" x14ac:dyDescent="0.25">
      <c r="A38" s="565" t="s">
        <v>662</v>
      </c>
      <c r="B38" s="674"/>
      <c r="C38" s="548">
        <f>'25 Troyes House'!T52</f>
        <v>0</v>
      </c>
      <c r="D38" s="549">
        <f>'25 Troyes House'!Y52</f>
        <v>0</v>
      </c>
      <c r="E38" s="550" t="e">
        <f>'25 Troyes House'!AA52</f>
        <v>#DIV/0!</v>
      </c>
      <c r="F38" s="551">
        <f>'25 Troyes House'!AB52</f>
        <v>0</v>
      </c>
      <c r="G38" s="552">
        <f t="shared" si="6"/>
        <v>0</v>
      </c>
      <c r="H38" s="553" t="e">
        <f>'25 Troyes House'!AC52</f>
        <v>#DIV/0!</v>
      </c>
      <c r="I38" s="554">
        <f>'25 Troyes House'!AD52</f>
        <v>0</v>
      </c>
      <c r="J38" s="548"/>
      <c r="K38" s="548"/>
      <c r="L38" s="548"/>
      <c r="M38" s="548"/>
      <c r="N38" s="548"/>
      <c r="O38" s="548"/>
      <c r="P38" s="548"/>
      <c r="Q38" s="548"/>
      <c r="R38" s="548"/>
      <c r="S38" s="548"/>
      <c r="T38" s="548"/>
      <c r="U38" s="548"/>
      <c r="V38" s="548">
        <f t="shared" si="7"/>
        <v>0</v>
      </c>
      <c r="W38" s="555">
        <f t="shared" si="5"/>
        <v>0</v>
      </c>
    </row>
    <row r="39" spans="1:23" x14ac:dyDescent="0.25">
      <c r="A39" s="565"/>
      <c r="B39" s="674"/>
      <c r="C39" s="548"/>
      <c r="D39" s="549"/>
      <c r="E39" s="550"/>
      <c r="F39" s="551"/>
      <c r="G39" s="552"/>
      <c r="H39" s="553"/>
      <c r="I39" s="554"/>
      <c r="J39" s="548"/>
      <c r="K39" s="548"/>
      <c r="L39" s="548"/>
      <c r="M39" s="548"/>
      <c r="N39" s="548"/>
      <c r="O39" s="548"/>
      <c r="P39" s="548"/>
      <c r="Q39" s="548"/>
      <c r="R39" s="548"/>
      <c r="S39" s="548"/>
      <c r="T39" s="548"/>
      <c r="U39" s="548"/>
      <c r="V39" s="548"/>
      <c r="W39" s="555"/>
    </row>
    <row r="40" spans="1:23" s="522" customFormat="1" x14ac:dyDescent="0.25">
      <c r="A40" s="566" t="s">
        <v>598</v>
      </c>
      <c r="B40" s="675"/>
      <c r="C40" s="567"/>
      <c r="D40" s="568"/>
      <c r="E40" s="569"/>
      <c r="F40" s="570"/>
      <c r="G40" s="571"/>
      <c r="H40" s="572"/>
      <c r="I40" s="573"/>
      <c r="J40" s="567"/>
      <c r="K40" s="567"/>
      <c r="L40" s="567"/>
      <c r="M40" s="567"/>
      <c r="N40" s="567"/>
      <c r="O40" s="567"/>
      <c r="P40" s="567"/>
      <c r="Q40" s="567"/>
      <c r="R40" s="567"/>
      <c r="S40" s="548"/>
      <c r="T40" s="567"/>
      <c r="U40" s="567"/>
      <c r="V40" s="567"/>
      <c r="W40" s="574"/>
    </row>
    <row r="41" spans="1:23" s="184" customFormat="1" x14ac:dyDescent="0.25">
      <c r="A41" s="575" t="s">
        <v>308</v>
      </c>
      <c r="B41" s="676"/>
      <c r="C41" s="576">
        <f ca="1">'11-20 Lissenden Mansions'!T58</f>
        <v>444.59999999999997</v>
      </c>
      <c r="D41" s="577">
        <f ca="1">'11-20 Lissenden Mansions'!Y58</f>
        <v>0</v>
      </c>
      <c r="E41" s="578" t="e">
        <f ca="1">'11-20 Lissenden Mansions'!AA58</f>
        <v>#DIV/0!</v>
      </c>
      <c r="F41" s="579">
        <f ca="1">'11-20 Lissenden Mansions'!AB58</f>
        <v>0</v>
      </c>
      <c r="G41" s="580">
        <f t="shared" ref="G41:G46" ca="1" si="8">F41-I41</f>
        <v>0</v>
      </c>
      <c r="H41" s="581" t="e">
        <f ca="1">'11-20 Lissenden Mansions'!AC58</f>
        <v>#DIV/0!</v>
      </c>
      <c r="I41" s="582">
        <f ca="1">'11-20 Lissenden Mansions'!AD58</f>
        <v>0</v>
      </c>
      <c r="J41" s="576"/>
      <c r="K41" s="576"/>
      <c r="L41" s="576"/>
      <c r="M41" s="576"/>
      <c r="N41" s="576"/>
      <c r="O41" s="576"/>
      <c r="P41" s="576"/>
      <c r="Q41" s="576"/>
      <c r="R41" s="576"/>
      <c r="S41" s="548"/>
      <c r="T41" s="576"/>
      <c r="U41" s="576"/>
      <c r="V41" s="548">
        <f t="shared" ref="V41:V46" si="9">SUM(J41:U41)</f>
        <v>0</v>
      </c>
      <c r="W41" s="583">
        <f t="shared" ca="1" si="5"/>
        <v>0</v>
      </c>
    </row>
    <row r="42" spans="1:23" s="184" customFormat="1" x14ac:dyDescent="0.25">
      <c r="A42" s="575" t="s">
        <v>285</v>
      </c>
      <c r="B42" s="676"/>
      <c r="C42" s="576">
        <f ca="1">'11-20 Lissenden Mansions'!T59</f>
        <v>0</v>
      </c>
      <c r="D42" s="577">
        <f ca="1">'11-20 Lissenden Mansions'!Y59</f>
        <v>0</v>
      </c>
      <c r="E42" s="578" t="e">
        <f ca="1">'11-20 Lissenden Mansions'!AA59</f>
        <v>#DIV/0!</v>
      </c>
      <c r="F42" s="579">
        <f ca="1">'11-20 Lissenden Mansions'!AB59</f>
        <v>0</v>
      </c>
      <c r="G42" s="580">
        <f t="shared" ca="1" si="8"/>
        <v>0</v>
      </c>
      <c r="H42" s="581" t="e">
        <f ca="1">'11-20 Lissenden Mansions'!AC59</f>
        <v>#DIV/0!</v>
      </c>
      <c r="I42" s="582">
        <f ca="1">'11-20 Lissenden Mansions'!AD59</f>
        <v>0</v>
      </c>
      <c r="J42" s="576"/>
      <c r="K42" s="576"/>
      <c r="L42" s="576"/>
      <c r="M42" s="576"/>
      <c r="N42" s="576"/>
      <c r="O42" s="576"/>
      <c r="P42" s="576"/>
      <c r="Q42" s="576"/>
      <c r="R42" s="576"/>
      <c r="S42" s="548"/>
      <c r="T42" s="576"/>
      <c r="U42" s="576"/>
      <c r="V42" s="548">
        <f t="shared" si="9"/>
        <v>0</v>
      </c>
      <c r="W42" s="583">
        <f t="shared" ca="1" si="5"/>
        <v>0</v>
      </c>
    </row>
    <row r="43" spans="1:23" s="184" customFormat="1" x14ac:dyDescent="0.25">
      <c r="A43" s="575" t="s">
        <v>189</v>
      </c>
      <c r="B43" s="676"/>
      <c r="C43" s="576">
        <f ca="1">'11-20 Lissenden Mansions'!T60</f>
        <v>5127.8914999999997</v>
      </c>
      <c r="D43" s="577">
        <f ca="1">'11-20 Lissenden Mansions'!Y60</f>
        <v>0</v>
      </c>
      <c r="E43" s="578" t="e">
        <f ca="1">'11-20 Lissenden Mansions'!AA60</f>
        <v>#DIV/0!</v>
      </c>
      <c r="F43" s="579">
        <f ca="1">'11-20 Lissenden Mansions'!AB60</f>
        <v>0</v>
      </c>
      <c r="G43" s="580">
        <f t="shared" ca="1" si="8"/>
        <v>0</v>
      </c>
      <c r="H43" s="581" t="e">
        <f ca="1">'11-20 Lissenden Mansions'!AC60</f>
        <v>#DIV/0!</v>
      </c>
      <c r="I43" s="582">
        <f ca="1">'11-20 Lissenden Mansions'!AD60</f>
        <v>0</v>
      </c>
      <c r="J43" s="576"/>
      <c r="K43" s="576"/>
      <c r="L43" s="576"/>
      <c r="M43" s="576"/>
      <c r="N43" s="576"/>
      <c r="O43" s="576"/>
      <c r="P43" s="576"/>
      <c r="Q43" s="576"/>
      <c r="R43" s="576"/>
      <c r="S43" s="548"/>
      <c r="T43" s="576"/>
      <c r="U43" s="576"/>
      <c r="V43" s="548">
        <f t="shared" si="9"/>
        <v>0</v>
      </c>
      <c r="W43" s="583">
        <f t="shared" ca="1" si="5"/>
        <v>0</v>
      </c>
    </row>
    <row r="44" spans="1:23" s="184" customFormat="1" x14ac:dyDescent="0.25">
      <c r="A44" s="575" t="s">
        <v>72</v>
      </c>
      <c r="B44" s="676"/>
      <c r="C44" s="576">
        <f ca="1">'11-20 Lissenden Mansions'!T61</f>
        <v>51993.087770000006</v>
      </c>
      <c r="D44" s="577">
        <f ca="1">'11-20 Lissenden Mansions'!Y61</f>
        <v>0</v>
      </c>
      <c r="E44" s="578" t="e">
        <f ca="1">'11-20 Lissenden Mansions'!AA61</f>
        <v>#DIV/0!</v>
      </c>
      <c r="F44" s="579">
        <f ca="1">'11-20 Lissenden Mansions'!AB61</f>
        <v>0</v>
      </c>
      <c r="G44" s="580">
        <f t="shared" ca="1" si="8"/>
        <v>0</v>
      </c>
      <c r="H44" s="581" t="e">
        <f ca="1">'11-20 Lissenden Mansions'!AC61</f>
        <v>#DIV/0!</v>
      </c>
      <c r="I44" s="582">
        <f ca="1">'11-20 Lissenden Mansions'!AD61</f>
        <v>0</v>
      </c>
      <c r="J44" s="576"/>
      <c r="K44" s="576"/>
      <c r="L44" s="576"/>
      <c r="M44" s="576"/>
      <c r="N44" s="576"/>
      <c r="O44" s="576"/>
      <c r="P44" s="576"/>
      <c r="Q44" s="576"/>
      <c r="R44" s="576"/>
      <c r="S44" s="548"/>
      <c r="T44" s="576"/>
      <c r="U44" s="576"/>
      <c r="V44" s="548">
        <f t="shared" si="9"/>
        <v>0</v>
      </c>
      <c r="W44" s="583">
        <f t="shared" ca="1" si="5"/>
        <v>0</v>
      </c>
    </row>
    <row r="45" spans="1:23" s="184" customFormat="1" x14ac:dyDescent="0.25">
      <c r="A45" s="575" t="s">
        <v>164</v>
      </c>
      <c r="B45" s="676"/>
      <c r="C45" s="576">
        <f ca="1">'11-20 Lissenden Mansions'!T62</f>
        <v>1443.7691799999998</v>
      </c>
      <c r="D45" s="577">
        <f ca="1">'11-20 Lissenden Mansions'!Y62</f>
        <v>0</v>
      </c>
      <c r="E45" s="578" t="e">
        <f ca="1">'11-20 Lissenden Mansions'!AA62</f>
        <v>#DIV/0!</v>
      </c>
      <c r="F45" s="579">
        <f ca="1">'11-20 Lissenden Mansions'!AB62</f>
        <v>0</v>
      </c>
      <c r="G45" s="580">
        <f t="shared" ca="1" si="8"/>
        <v>0</v>
      </c>
      <c r="H45" s="581" t="e">
        <f ca="1">'11-20 Lissenden Mansions'!AC62</f>
        <v>#DIV/0!</v>
      </c>
      <c r="I45" s="582">
        <f ca="1">'11-20 Lissenden Mansions'!AD62</f>
        <v>0</v>
      </c>
      <c r="J45" s="576"/>
      <c r="K45" s="576"/>
      <c r="L45" s="576"/>
      <c r="M45" s="576"/>
      <c r="N45" s="576"/>
      <c r="O45" s="576"/>
      <c r="P45" s="576"/>
      <c r="Q45" s="576"/>
      <c r="R45" s="576"/>
      <c r="S45" s="548"/>
      <c r="T45" s="576"/>
      <c r="U45" s="576"/>
      <c r="V45" s="548">
        <f t="shared" si="9"/>
        <v>0</v>
      </c>
      <c r="W45" s="583">
        <f t="shared" ca="1" si="5"/>
        <v>0</v>
      </c>
    </row>
    <row r="46" spans="1:23" s="184" customFormat="1" x14ac:dyDescent="0.25">
      <c r="A46" s="575" t="s">
        <v>24</v>
      </c>
      <c r="B46" s="676"/>
      <c r="C46" s="576">
        <f ca="1">'11-20 Lissenden Mansions'!T63</f>
        <v>16371.959000000001</v>
      </c>
      <c r="D46" s="577">
        <f ca="1">'11-20 Lissenden Mansions'!Y63</f>
        <v>0</v>
      </c>
      <c r="E46" s="578" t="e">
        <f ca="1">'11-20 Lissenden Mansions'!AA63</f>
        <v>#DIV/0!</v>
      </c>
      <c r="F46" s="579">
        <f ca="1">'11-20 Lissenden Mansions'!AB63</f>
        <v>0</v>
      </c>
      <c r="G46" s="580">
        <f t="shared" ca="1" si="8"/>
        <v>0</v>
      </c>
      <c r="H46" s="581" t="e">
        <f ca="1">'11-20 Lissenden Mansions'!AC63</f>
        <v>#DIV/0!</v>
      </c>
      <c r="I46" s="582">
        <f ca="1">'11-20 Lissenden Mansions'!AD63</f>
        <v>0</v>
      </c>
      <c r="J46" s="576"/>
      <c r="K46" s="576"/>
      <c r="L46" s="576"/>
      <c r="M46" s="576"/>
      <c r="N46" s="576"/>
      <c r="O46" s="576"/>
      <c r="P46" s="576"/>
      <c r="Q46" s="576"/>
      <c r="R46" s="576"/>
      <c r="S46" s="548"/>
      <c r="T46" s="576"/>
      <c r="U46" s="576"/>
      <c r="V46" s="548">
        <f t="shared" si="9"/>
        <v>0</v>
      </c>
      <c r="W46" s="583">
        <f t="shared" ca="1" si="5"/>
        <v>0</v>
      </c>
    </row>
    <row r="47" spans="1:23" x14ac:dyDescent="0.25">
      <c r="A47" s="565"/>
      <c r="B47" s="674"/>
      <c r="C47" s="548"/>
      <c r="D47" s="549"/>
      <c r="E47" s="550"/>
      <c r="F47" s="551"/>
      <c r="G47" s="552"/>
      <c r="H47" s="553"/>
      <c r="I47" s="554"/>
      <c r="J47" s="548"/>
      <c r="K47" s="548"/>
      <c r="L47" s="548"/>
      <c r="M47" s="548"/>
      <c r="N47" s="548"/>
      <c r="O47" s="548"/>
      <c r="P47" s="548"/>
      <c r="Q47" s="548"/>
      <c r="R47" s="548"/>
      <c r="S47" s="548"/>
      <c r="T47" s="548"/>
      <c r="U47" s="548"/>
      <c r="V47" s="548"/>
      <c r="W47" s="555"/>
    </row>
    <row r="48" spans="1:23" s="139" customFormat="1" x14ac:dyDescent="0.25">
      <c r="A48" s="556" t="s">
        <v>505</v>
      </c>
      <c r="B48" s="673"/>
      <c r="C48" s="557"/>
      <c r="D48" s="558"/>
      <c r="E48" s="559"/>
      <c r="F48" s="560"/>
      <c r="G48" s="561"/>
      <c r="H48" s="562"/>
      <c r="I48" s="563"/>
      <c r="J48" s="557"/>
      <c r="K48" s="557"/>
      <c r="L48" s="557"/>
      <c r="M48" s="557"/>
      <c r="N48" s="557"/>
      <c r="O48" s="557"/>
      <c r="P48" s="557"/>
      <c r="Q48" s="557"/>
      <c r="R48" s="557"/>
      <c r="S48" s="548"/>
      <c r="T48" s="557"/>
      <c r="U48" s="557"/>
      <c r="V48" s="557"/>
      <c r="W48" s="564"/>
    </row>
    <row r="49" spans="1:23" x14ac:dyDescent="0.25">
      <c r="A49" s="565" t="s">
        <v>372</v>
      </c>
      <c r="B49" s="674">
        <v>13313</v>
      </c>
      <c r="C49" s="548">
        <f>'5 Gillies Street'!T64</f>
        <v>399.99552</v>
      </c>
      <c r="D49" s="549">
        <f>'5 Gillies Street'!Y64</f>
        <v>399.99552</v>
      </c>
      <c r="E49" s="550">
        <f>'5 Gillies Street'!AA64</f>
        <v>1</v>
      </c>
      <c r="F49" s="551">
        <f>'5 Gillies Street'!AB64</f>
        <v>399.99552</v>
      </c>
      <c r="G49" s="552">
        <f t="shared" ref="G49:G57" si="10">F49-I49</f>
        <v>0</v>
      </c>
      <c r="H49" s="553">
        <f>'5 Gillies Street'!AC64</f>
        <v>1</v>
      </c>
      <c r="I49" s="554">
        <f>'5 Gillies Street'!AD64</f>
        <v>399.99552</v>
      </c>
      <c r="J49" s="548">
        <v>0</v>
      </c>
      <c r="K49" s="548">
        <v>0</v>
      </c>
      <c r="L49" s="548">
        <v>0</v>
      </c>
      <c r="M49" s="548">
        <v>0</v>
      </c>
      <c r="N49" s="548">
        <v>0</v>
      </c>
      <c r="O49" s="548">
        <v>0</v>
      </c>
      <c r="P49" s="548">
        <v>0</v>
      </c>
      <c r="Q49" s="548">
        <v>0</v>
      </c>
      <c r="R49" s="548">
        <v>400</v>
      </c>
      <c r="S49" s="548">
        <v>0</v>
      </c>
      <c r="T49" s="548"/>
      <c r="U49" s="548"/>
      <c r="V49" s="548">
        <f t="shared" ref="V49:V57" si="11">SUM(J49:U49)</f>
        <v>400</v>
      </c>
      <c r="W49" s="555">
        <f t="shared" si="5"/>
        <v>-4.4800000000009277E-3</v>
      </c>
    </row>
    <row r="50" spans="1:23" x14ac:dyDescent="0.25">
      <c r="A50" s="565" t="s">
        <v>308</v>
      </c>
      <c r="B50" s="674">
        <v>883</v>
      </c>
      <c r="C50" s="548">
        <f>'5 Gillies Street'!T65</f>
        <v>222.29999999999998</v>
      </c>
      <c r="D50" s="549">
        <f>'5 Gillies Street'!Y65</f>
        <v>222.29999999999998</v>
      </c>
      <c r="E50" s="550">
        <f>'5 Gillies Street'!AA65</f>
        <v>1</v>
      </c>
      <c r="F50" s="551">
        <f>'5 Gillies Street'!AB65</f>
        <v>222.29999999999998</v>
      </c>
      <c r="G50" s="552">
        <f t="shared" si="10"/>
        <v>0</v>
      </c>
      <c r="H50" s="553">
        <f>'5 Gillies Street'!AC65</f>
        <v>1</v>
      </c>
      <c r="I50" s="554">
        <f>'5 Gillies Street'!AD65</f>
        <v>222.29999999999998</v>
      </c>
      <c r="J50" s="548">
        <v>0</v>
      </c>
      <c r="K50" s="548">
        <v>0</v>
      </c>
      <c r="L50" s="548">
        <v>0</v>
      </c>
      <c r="M50" s="548">
        <v>222.3</v>
      </c>
      <c r="N50" s="548">
        <v>0</v>
      </c>
      <c r="O50" s="548">
        <v>0</v>
      </c>
      <c r="P50" s="548">
        <v>0</v>
      </c>
      <c r="Q50" s="548">
        <v>0</v>
      </c>
      <c r="R50" s="548">
        <v>0</v>
      </c>
      <c r="S50" s="548">
        <v>0</v>
      </c>
      <c r="T50" s="548"/>
      <c r="U50" s="548"/>
      <c r="V50" s="548">
        <f t="shared" si="11"/>
        <v>222.3</v>
      </c>
      <c r="W50" s="555">
        <f t="shared" si="5"/>
        <v>0</v>
      </c>
    </row>
    <row r="51" spans="1:23" x14ac:dyDescent="0.25">
      <c r="A51" s="565" t="s">
        <v>285</v>
      </c>
      <c r="B51" s="674">
        <v>885</v>
      </c>
      <c r="C51" s="548">
        <f>'5 Gillies Street'!T66</f>
        <v>0</v>
      </c>
      <c r="D51" s="549">
        <f>'5 Gillies Street'!Y66</f>
        <v>50</v>
      </c>
      <c r="E51" s="550">
        <f>'5 Gillies Street'!AA66</f>
        <v>0</v>
      </c>
      <c r="F51" s="551">
        <f>'5 Gillies Street'!AB66</f>
        <v>0</v>
      </c>
      <c r="G51" s="552">
        <f t="shared" si="10"/>
        <v>0</v>
      </c>
      <c r="H51" s="553">
        <f>'5 Gillies Street'!AC66</f>
        <v>0</v>
      </c>
      <c r="I51" s="554">
        <f>'5 Gillies Street'!AD66</f>
        <v>0</v>
      </c>
      <c r="J51" s="548"/>
      <c r="K51" s="548"/>
      <c r="L51" s="548"/>
      <c r="M51" s="548"/>
      <c r="N51" s="548"/>
      <c r="O51" s="548"/>
      <c r="P51" s="548"/>
      <c r="Q51" s="548"/>
      <c r="R51" s="548"/>
      <c r="S51" s="548"/>
      <c r="T51" s="548"/>
      <c r="U51" s="548"/>
      <c r="V51" s="548">
        <f t="shared" si="11"/>
        <v>0</v>
      </c>
      <c r="W51" s="555">
        <f t="shared" si="5"/>
        <v>0</v>
      </c>
    </row>
    <row r="52" spans="1:23" x14ac:dyDescent="0.25">
      <c r="A52" s="565" t="s">
        <v>189</v>
      </c>
      <c r="B52" s="674">
        <v>889</v>
      </c>
      <c r="C52" s="548">
        <f>'5 Gillies Street'!T67</f>
        <v>1577.14075</v>
      </c>
      <c r="D52" s="549">
        <f>'5 Gillies Street'!Y67</f>
        <v>1577.14075</v>
      </c>
      <c r="E52" s="550">
        <f>'5 Gillies Street'!AA67</f>
        <v>0.80537913309259168</v>
      </c>
      <c r="F52" s="551">
        <f>'5 Gillies Street'!AB67</f>
        <v>1270.19625</v>
      </c>
      <c r="G52" s="552">
        <f t="shared" si="10"/>
        <v>0</v>
      </c>
      <c r="H52" s="553">
        <f>'5 Gillies Street'!AC67</f>
        <v>0.80537913309259168</v>
      </c>
      <c r="I52" s="554">
        <f>'5 Gillies Street'!AD67</f>
        <v>1270.19625</v>
      </c>
      <c r="J52" s="548">
        <v>0</v>
      </c>
      <c r="K52" s="548">
        <v>0</v>
      </c>
      <c r="L52" s="548">
        <v>0</v>
      </c>
      <c r="M52" s="548">
        <v>0</v>
      </c>
      <c r="N52" s="548">
        <v>0</v>
      </c>
      <c r="O52" s="548">
        <v>0</v>
      </c>
      <c r="P52" s="548">
        <v>940.68</v>
      </c>
      <c r="Q52" s="548">
        <v>507.82</v>
      </c>
      <c r="R52" s="548">
        <v>0</v>
      </c>
      <c r="S52" s="548">
        <v>128.63999999999999</v>
      </c>
      <c r="T52" s="548"/>
      <c r="U52" s="548"/>
      <c r="V52" s="548">
        <f t="shared" si="11"/>
        <v>1577.1399999999999</v>
      </c>
      <c r="W52" s="555">
        <f t="shared" si="5"/>
        <v>-306.94374999999991</v>
      </c>
    </row>
    <row r="53" spans="1:23" x14ac:dyDescent="0.25">
      <c r="A53" s="565" t="s">
        <v>72</v>
      </c>
      <c r="B53" s="674">
        <v>890</v>
      </c>
      <c r="C53" s="548">
        <f>'5 Gillies Street'!T68</f>
        <v>901.24983599999996</v>
      </c>
      <c r="D53" s="549">
        <f>'5 Gillies Street'!Y68</f>
        <v>6197.8400000000011</v>
      </c>
      <c r="E53" s="550">
        <f>'5 Gillies Street'!AA68</f>
        <v>1</v>
      </c>
      <c r="F53" s="551">
        <f>'5 Gillies Street'!AB68</f>
        <v>6197.8400000000011</v>
      </c>
      <c r="G53" s="552">
        <f t="shared" si="10"/>
        <v>0</v>
      </c>
      <c r="H53" s="553">
        <f>'5 Gillies Street'!AC68</f>
        <v>1</v>
      </c>
      <c r="I53" s="554">
        <f>'5 Gillies Street'!AD68</f>
        <v>6197.8400000000011</v>
      </c>
      <c r="J53" s="548">
        <v>0</v>
      </c>
      <c r="K53" s="548">
        <v>0</v>
      </c>
      <c r="L53" s="548">
        <v>0</v>
      </c>
      <c r="M53" s="548">
        <v>0</v>
      </c>
      <c r="N53" s="548">
        <v>551.25</v>
      </c>
      <c r="O53" s="548">
        <v>350</v>
      </c>
      <c r="P53" s="548">
        <v>0</v>
      </c>
      <c r="Q53" s="548">
        <v>4709.93</v>
      </c>
      <c r="R53" s="548">
        <v>0</v>
      </c>
      <c r="S53" s="548">
        <v>0</v>
      </c>
      <c r="T53" s="548"/>
      <c r="U53" s="548"/>
      <c r="V53" s="548">
        <f t="shared" si="11"/>
        <v>5611.18</v>
      </c>
      <c r="W53" s="555">
        <f t="shared" si="5"/>
        <v>586.66000000000076</v>
      </c>
    </row>
    <row r="54" spans="1:23" x14ac:dyDescent="0.25">
      <c r="A54" s="565" t="s">
        <v>164</v>
      </c>
      <c r="B54" s="674">
        <v>711</v>
      </c>
      <c r="C54" s="548">
        <f>'5 Gillies Street'!T69</f>
        <v>399.74503499999997</v>
      </c>
      <c r="D54" s="549">
        <f>'5 Gillies Street'!Y69</f>
        <v>2302.9128599999999</v>
      </c>
      <c r="E54" s="550">
        <f>'5 Gillies Street'!AA69</f>
        <v>1</v>
      </c>
      <c r="F54" s="551">
        <f>'5 Gillies Street'!AB69</f>
        <v>2302.9128599999999</v>
      </c>
      <c r="G54" s="552">
        <f t="shared" si="10"/>
        <v>0</v>
      </c>
      <c r="H54" s="553">
        <f>'5 Gillies Street'!AC69</f>
        <v>1</v>
      </c>
      <c r="I54" s="554">
        <f>'5 Gillies Street'!AD69</f>
        <v>2302.9128599999999</v>
      </c>
      <c r="J54" s="548">
        <v>0</v>
      </c>
      <c r="K54" s="548">
        <v>0</v>
      </c>
      <c r="L54" s="548">
        <v>0</v>
      </c>
      <c r="M54" s="548">
        <v>0</v>
      </c>
      <c r="N54" s="548">
        <v>0</v>
      </c>
      <c r="O54" s="548">
        <v>0</v>
      </c>
      <c r="P54" s="548">
        <v>399.75</v>
      </c>
      <c r="Q54" s="548">
        <v>1716.7</v>
      </c>
      <c r="R54" s="548">
        <v>186.46</v>
      </c>
      <c r="S54" s="548">
        <v>0</v>
      </c>
      <c r="T54" s="548"/>
      <c r="U54" s="548"/>
      <c r="V54" s="548">
        <f t="shared" si="11"/>
        <v>2302.91</v>
      </c>
      <c r="W54" s="555">
        <f t="shared" si="5"/>
        <v>2.8600000000551518E-3</v>
      </c>
    </row>
    <row r="55" spans="1:23" x14ac:dyDescent="0.25">
      <c r="A55" s="565" t="s">
        <v>24</v>
      </c>
      <c r="B55" s="674">
        <v>882</v>
      </c>
      <c r="C55" s="548">
        <f>'5 Gillies Street'!T70</f>
        <v>2556.002</v>
      </c>
      <c r="D55" s="549">
        <f>'5 Gillies Street'!Y70</f>
        <v>7126.8324011200002</v>
      </c>
      <c r="E55" s="550">
        <f>'5 Gillies Street'!AA70</f>
        <v>1</v>
      </c>
      <c r="F55" s="551">
        <f>'5 Gillies Street'!AB70</f>
        <v>7126.8324011200002</v>
      </c>
      <c r="G55" s="552">
        <f t="shared" si="10"/>
        <v>4788.5084011199997</v>
      </c>
      <c r="H55" s="553">
        <f>'5 Gillies Street'!AC70</f>
        <v>0.32810144372590078</v>
      </c>
      <c r="I55" s="554">
        <f>'5 Gillies Street'!AD70</f>
        <v>2338.3240000000001</v>
      </c>
      <c r="J55" s="548">
        <v>0</v>
      </c>
      <c r="K55" s="548">
        <v>0</v>
      </c>
      <c r="L55" s="548">
        <v>1789.2</v>
      </c>
      <c r="M55" s="548">
        <v>0</v>
      </c>
      <c r="N55" s="548">
        <v>0</v>
      </c>
      <c r="O55" s="548">
        <v>0</v>
      </c>
      <c r="P55" s="548">
        <v>0</v>
      </c>
      <c r="Q55" s="548">
        <v>766.81</v>
      </c>
      <c r="R55" s="548">
        <v>4144.68</v>
      </c>
      <c r="S55" s="548">
        <v>0</v>
      </c>
      <c r="T55" s="548"/>
      <c r="U55" s="548"/>
      <c r="V55" s="548">
        <f t="shared" si="11"/>
        <v>6700.6900000000005</v>
      </c>
      <c r="W55" s="555">
        <f t="shared" si="5"/>
        <v>-4362.366</v>
      </c>
    </row>
    <row r="56" spans="1:23" x14ac:dyDescent="0.25">
      <c r="A56" s="565" t="s">
        <v>312</v>
      </c>
      <c r="B56" s="674">
        <v>888</v>
      </c>
      <c r="C56" s="548">
        <f>'5 Gillies Street'!T71</f>
        <v>945.3985100000001</v>
      </c>
      <c r="D56" s="549">
        <f>'5 Gillies Street'!Y71</f>
        <v>945.3985100000001</v>
      </c>
      <c r="E56" s="550">
        <f>'5 Gillies Street'!AA71</f>
        <v>0.57689800039985262</v>
      </c>
      <c r="F56" s="551">
        <f>'5 Gillies Street'!AB71</f>
        <v>545.3985100000001</v>
      </c>
      <c r="G56" s="552">
        <f t="shared" si="10"/>
        <v>0</v>
      </c>
      <c r="H56" s="553">
        <f>'5 Gillies Street'!AC71</f>
        <v>0.57689800039985262</v>
      </c>
      <c r="I56" s="554">
        <f>'5 Gillies Street'!AD71</f>
        <v>545.3985100000001</v>
      </c>
      <c r="J56" s="548">
        <v>0</v>
      </c>
      <c r="K56" s="548">
        <v>0</v>
      </c>
      <c r="L56" s="548">
        <v>0</v>
      </c>
      <c r="M56" s="548">
        <v>0</v>
      </c>
      <c r="N56" s="548">
        <v>0</v>
      </c>
      <c r="O56" s="548">
        <v>0</v>
      </c>
      <c r="P56" s="548">
        <v>945.5</v>
      </c>
      <c r="Q56" s="548">
        <v>0</v>
      </c>
      <c r="R56" s="548">
        <v>0</v>
      </c>
      <c r="S56" s="548">
        <v>0</v>
      </c>
      <c r="T56" s="548"/>
      <c r="U56" s="548"/>
      <c r="V56" s="548">
        <f t="shared" si="11"/>
        <v>945.5</v>
      </c>
      <c r="W56" s="555">
        <f t="shared" si="5"/>
        <v>-400.1014899999999</v>
      </c>
    </row>
    <row r="57" spans="1:23" x14ac:dyDescent="0.25">
      <c r="A57" s="565" t="s">
        <v>675</v>
      </c>
      <c r="B57" s="674"/>
      <c r="C57" s="548">
        <f>'5 Gillies Street'!T72</f>
        <v>0</v>
      </c>
      <c r="D57" s="549">
        <f>'5 Gillies Street'!Y72</f>
        <v>3000</v>
      </c>
      <c r="E57" s="550">
        <f>'5 Gillies Street'!AA72</f>
        <v>1</v>
      </c>
      <c r="F57" s="551">
        <f>'5 Gillies Street'!AB72</f>
        <v>3000</v>
      </c>
      <c r="G57" s="552">
        <f t="shared" si="10"/>
        <v>3000</v>
      </c>
      <c r="H57" s="553">
        <f>'5 Gillies Street'!AC72</f>
        <v>0</v>
      </c>
      <c r="I57" s="554">
        <f>'5 Gillies Street'!AD72</f>
        <v>0</v>
      </c>
      <c r="J57" s="548"/>
      <c r="K57" s="548"/>
      <c r="L57" s="548"/>
      <c r="M57" s="548"/>
      <c r="N57" s="548"/>
      <c r="O57" s="548"/>
      <c r="P57" s="548"/>
      <c r="Q57" s="548"/>
      <c r="R57" s="548"/>
      <c r="S57" s="548"/>
      <c r="T57" s="548"/>
      <c r="U57" s="548"/>
      <c r="V57" s="548">
        <f t="shared" si="11"/>
        <v>0</v>
      </c>
      <c r="W57" s="555">
        <f t="shared" si="5"/>
        <v>0</v>
      </c>
    </row>
    <row r="58" spans="1:23" x14ac:dyDescent="0.25">
      <c r="A58" s="565"/>
      <c r="B58" s="674"/>
      <c r="C58" s="548"/>
      <c r="D58" s="549"/>
      <c r="E58" s="550"/>
      <c r="F58" s="551"/>
      <c r="G58" s="552"/>
      <c r="H58" s="553"/>
      <c r="I58" s="554"/>
      <c r="J58" s="548"/>
      <c r="K58" s="548"/>
      <c r="L58" s="548"/>
      <c r="M58" s="548"/>
      <c r="N58" s="548"/>
      <c r="O58" s="548"/>
      <c r="P58" s="548"/>
      <c r="Q58" s="548"/>
      <c r="R58" s="548"/>
      <c r="S58" s="548"/>
      <c r="T58" s="548"/>
      <c r="U58" s="548"/>
      <c r="V58" s="548"/>
      <c r="W58" s="555"/>
    </row>
    <row r="59" spans="1:23" s="139" customFormat="1" x14ac:dyDescent="0.25">
      <c r="A59" s="556" t="s">
        <v>599</v>
      </c>
      <c r="B59" s="673"/>
      <c r="C59" s="557"/>
      <c r="D59" s="558"/>
      <c r="E59" s="559"/>
      <c r="F59" s="560"/>
      <c r="G59" s="561"/>
      <c r="H59" s="562"/>
      <c r="I59" s="563"/>
      <c r="J59" s="557"/>
      <c r="K59" s="557"/>
      <c r="L59" s="557"/>
      <c r="M59" s="557"/>
      <c r="N59" s="557"/>
      <c r="O59" s="557"/>
      <c r="P59" s="557"/>
      <c r="Q59" s="557"/>
      <c r="R59" s="557"/>
      <c r="S59" s="548"/>
      <c r="T59" s="557"/>
      <c r="U59" s="557"/>
      <c r="V59" s="557"/>
      <c r="W59" s="564"/>
    </row>
    <row r="60" spans="1:23" x14ac:dyDescent="0.25">
      <c r="A60" s="565" t="s">
        <v>372</v>
      </c>
      <c r="B60" s="674">
        <v>13460</v>
      </c>
      <c r="C60" s="548">
        <f>'8 Dale Road'!T61</f>
        <v>399.99552</v>
      </c>
      <c r="D60" s="549">
        <f>'8 Dale Road'!Y61</f>
        <v>399.99552</v>
      </c>
      <c r="E60" s="550">
        <f>'8 Dale Road'!AA61</f>
        <v>1</v>
      </c>
      <c r="F60" s="551">
        <f>'8 Dale Road'!AB61</f>
        <v>399.99552</v>
      </c>
      <c r="G60" s="552">
        <f t="shared" ref="G60:G68" si="12">F60-I60</f>
        <v>0</v>
      </c>
      <c r="H60" s="553">
        <f>'8 Dale Road'!AC61</f>
        <v>1</v>
      </c>
      <c r="I60" s="554">
        <f>'8 Dale Road'!AD61</f>
        <v>399.99552</v>
      </c>
      <c r="J60" s="548"/>
      <c r="K60" s="548"/>
      <c r="L60" s="548"/>
      <c r="M60" s="548"/>
      <c r="N60" s="548"/>
      <c r="O60" s="548"/>
      <c r="P60" s="548"/>
      <c r="Q60" s="548"/>
      <c r="R60" s="548"/>
      <c r="S60" s="548"/>
      <c r="T60" s="548"/>
      <c r="U60" s="548"/>
      <c r="V60" s="548">
        <f t="shared" ref="V60:V68" si="13">SUM(J60:U60)</f>
        <v>0</v>
      </c>
      <c r="W60" s="555">
        <f t="shared" si="5"/>
        <v>399.99552</v>
      </c>
    </row>
    <row r="61" spans="1:23" x14ac:dyDescent="0.25">
      <c r="A61" s="565" t="s">
        <v>308</v>
      </c>
      <c r="B61" s="674">
        <v>869</v>
      </c>
      <c r="C61" s="548">
        <f>'8 Dale Road'!T62</f>
        <v>222.29999999999998</v>
      </c>
      <c r="D61" s="549">
        <f>'8 Dale Road'!Y62</f>
        <v>222.29999999999998</v>
      </c>
      <c r="E61" s="550">
        <f>'8 Dale Road'!AA62</f>
        <v>1</v>
      </c>
      <c r="F61" s="551">
        <f>'8 Dale Road'!AB62</f>
        <v>222.29999999999998</v>
      </c>
      <c r="G61" s="552">
        <f t="shared" si="12"/>
        <v>0</v>
      </c>
      <c r="H61" s="553">
        <f>'8 Dale Road'!AC62</f>
        <v>1</v>
      </c>
      <c r="I61" s="554">
        <f>'8 Dale Road'!AD62</f>
        <v>222.29999999999998</v>
      </c>
      <c r="J61" s="548">
        <v>0</v>
      </c>
      <c r="K61" s="548">
        <v>0</v>
      </c>
      <c r="L61" s="548">
        <v>0</v>
      </c>
      <c r="M61" s="548">
        <v>222.3</v>
      </c>
      <c r="N61" s="548">
        <v>0</v>
      </c>
      <c r="O61" s="548">
        <v>0</v>
      </c>
      <c r="P61" s="548">
        <v>0</v>
      </c>
      <c r="Q61" s="548">
        <v>0</v>
      </c>
      <c r="R61" s="548">
        <v>0</v>
      </c>
      <c r="S61" s="548">
        <v>0</v>
      </c>
      <c r="T61" s="548"/>
      <c r="U61" s="548"/>
      <c r="V61" s="548">
        <f t="shared" si="13"/>
        <v>222.3</v>
      </c>
      <c r="W61" s="555">
        <f t="shared" si="5"/>
        <v>0</v>
      </c>
    </row>
    <row r="62" spans="1:23" x14ac:dyDescent="0.25">
      <c r="A62" s="565" t="s">
        <v>285</v>
      </c>
      <c r="B62" s="674">
        <v>871</v>
      </c>
      <c r="C62" s="548">
        <f>'8 Dale Road'!T63</f>
        <v>0</v>
      </c>
      <c r="D62" s="549">
        <f>'8 Dale Road'!Y63</f>
        <v>0</v>
      </c>
      <c r="E62" s="550" t="e">
        <f>'8 Dale Road'!AA63</f>
        <v>#DIV/0!</v>
      </c>
      <c r="F62" s="551">
        <f>'8 Dale Road'!AB63</f>
        <v>0</v>
      </c>
      <c r="G62" s="552">
        <f t="shared" si="12"/>
        <v>0</v>
      </c>
      <c r="H62" s="553" t="e">
        <f>'8 Dale Road'!AC63</f>
        <v>#DIV/0!</v>
      </c>
      <c r="I62" s="554">
        <f>'8 Dale Road'!AD63</f>
        <v>0</v>
      </c>
      <c r="J62" s="548"/>
      <c r="K62" s="548"/>
      <c r="L62" s="548"/>
      <c r="M62" s="548"/>
      <c r="N62" s="548"/>
      <c r="O62" s="548"/>
      <c r="P62" s="548"/>
      <c r="Q62" s="548"/>
      <c r="R62" s="548"/>
      <c r="S62" s="548"/>
      <c r="T62" s="548"/>
      <c r="U62" s="548"/>
      <c r="V62" s="548">
        <f t="shared" si="13"/>
        <v>0</v>
      </c>
      <c r="W62" s="555">
        <f t="shared" si="5"/>
        <v>0</v>
      </c>
    </row>
    <row r="63" spans="1:23" x14ac:dyDescent="0.25">
      <c r="A63" s="565" t="s">
        <v>189</v>
      </c>
      <c r="B63" s="674">
        <v>875</v>
      </c>
      <c r="C63" s="548">
        <f>'8 Dale Road'!T64</f>
        <v>704.51224999999999</v>
      </c>
      <c r="D63" s="549">
        <f>'8 Dale Road'!Y64</f>
        <v>704.51224999999999</v>
      </c>
      <c r="E63" s="550">
        <f>'8 Dale Road'!AA64</f>
        <v>1</v>
      </c>
      <c r="F63" s="551">
        <f>'8 Dale Road'!AB64</f>
        <v>704.51224999999999</v>
      </c>
      <c r="G63" s="552">
        <f t="shared" si="12"/>
        <v>0</v>
      </c>
      <c r="H63" s="553">
        <f>'8 Dale Road'!AC64</f>
        <v>1</v>
      </c>
      <c r="I63" s="554">
        <f>'8 Dale Road'!AD64</f>
        <v>704.51224999999999</v>
      </c>
      <c r="J63" s="548">
        <v>0</v>
      </c>
      <c r="K63" s="548">
        <v>0</v>
      </c>
      <c r="L63" s="548">
        <v>0</v>
      </c>
      <c r="M63" s="548">
        <v>0</v>
      </c>
      <c r="N63" s="548">
        <v>0</v>
      </c>
      <c r="O63" s="548">
        <v>0</v>
      </c>
      <c r="P63" s="548">
        <v>128.91999999999999</v>
      </c>
      <c r="Q63" s="548">
        <v>575.59</v>
      </c>
      <c r="R63" s="548">
        <v>0</v>
      </c>
      <c r="S63" s="548">
        <v>0</v>
      </c>
      <c r="T63" s="548"/>
      <c r="U63" s="548"/>
      <c r="V63" s="548">
        <f t="shared" si="13"/>
        <v>704.51</v>
      </c>
      <c r="W63" s="555">
        <f t="shared" si="5"/>
        <v>2.250000000003638E-3</v>
      </c>
    </row>
    <row r="64" spans="1:23" x14ac:dyDescent="0.25">
      <c r="A64" s="565" t="s">
        <v>72</v>
      </c>
      <c r="B64" s="674">
        <v>876</v>
      </c>
      <c r="C64" s="548">
        <f>'8 Dale Road'!T65</f>
        <v>1236.0480000000002</v>
      </c>
      <c r="D64" s="549">
        <f>'8 Dale Road'!Y65</f>
        <v>1236.0480000000002</v>
      </c>
      <c r="E64" s="550">
        <f>'8 Dale Road'!AA65</f>
        <v>1</v>
      </c>
      <c r="F64" s="551">
        <f>'8 Dale Road'!AB65</f>
        <v>1236.0480000000002</v>
      </c>
      <c r="G64" s="552">
        <f t="shared" si="12"/>
        <v>44.6400000000001</v>
      </c>
      <c r="H64" s="553">
        <f>'8 Dale Road'!AC65</f>
        <v>0.96388489767387664</v>
      </c>
      <c r="I64" s="554">
        <f>'8 Dale Road'!AD65</f>
        <v>1191.4080000000001</v>
      </c>
      <c r="J64" s="548">
        <v>0</v>
      </c>
      <c r="K64" s="548">
        <v>0</v>
      </c>
      <c r="L64" s="548">
        <v>0</v>
      </c>
      <c r="M64" s="548">
        <v>0</v>
      </c>
      <c r="N64" s="548">
        <v>0</v>
      </c>
      <c r="O64" s="548">
        <v>0</v>
      </c>
      <c r="P64" s="548">
        <v>0</v>
      </c>
      <c r="Q64" s="548">
        <v>183.87</v>
      </c>
      <c r="R64" s="548">
        <v>1052.18</v>
      </c>
      <c r="S64" s="548">
        <v>0</v>
      </c>
      <c r="T64" s="548"/>
      <c r="U64" s="548"/>
      <c r="V64" s="548">
        <f t="shared" si="13"/>
        <v>1236.0500000000002</v>
      </c>
      <c r="W64" s="555">
        <f t="shared" si="5"/>
        <v>-44.642000000000053</v>
      </c>
    </row>
    <row r="65" spans="1:23" x14ac:dyDescent="0.25">
      <c r="A65" s="565" t="s">
        <v>164</v>
      </c>
      <c r="B65" s="674">
        <v>879</v>
      </c>
      <c r="C65" s="548">
        <f>'8 Dale Road'!T66</f>
        <v>727.78990499999998</v>
      </c>
      <c r="D65" s="549">
        <f>'8 Dale Road'!Y66</f>
        <v>1078.7899050000001</v>
      </c>
      <c r="E65" s="550">
        <f>'8 Dale Road'!AA66</f>
        <v>0.67463544257025643</v>
      </c>
      <c r="F65" s="551">
        <f>'8 Dale Road'!AB66</f>
        <v>727.78990499999998</v>
      </c>
      <c r="G65" s="552">
        <f t="shared" si="12"/>
        <v>0</v>
      </c>
      <c r="H65" s="553">
        <f>'8 Dale Road'!AC66</f>
        <v>0.67463544257025643</v>
      </c>
      <c r="I65" s="554">
        <f>'8 Dale Road'!AD66</f>
        <v>727.78990499999998</v>
      </c>
      <c r="J65" s="548">
        <v>0</v>
      </c>
      <c r="K65" s="548">
        <v>0</v>
      </c>
      <c r="L65" s="548">
        <v>0</v>
      </c>
      <c r="M65" s="548">
        <v>0</v>
      </c>
      <c r="N65" s="548">
        <v>0</v>
      </c>
      <c r="O65" s="548">
        <v>0</v>
      </c>
      <c r="P65" s="548">
        <v>0</v>
      </c>
      <c r="Q65" s="548">
        <v>727.79</v>
      </c>
      <c r="R65" s="548">
        <v>0</v>
      </c>
      <c r="S65" s="548">
        <v>0</v>
      </c>
      <c r="T65" s="548"/>
      <c r="U65" s="548"/>
      <c r="V65" s="548">
        <f t="shared" si="13"/>
        <v>727.79</v>
      </c>
      <c r="W65" s="555">
        <f t="shared" si="5"/>
        <v>-9.4999999987521733E-5</v>
      </c>
    </row>
    <row r="66" spans="1:23" x14ac:dyDescent="0.25">
      <c r="A66" s="565" t="s">
        <v>24</v>
      </c>
      <c r="B66" s="674">
        <v>868</v>
      </c>
      <c r="C66" s="548">
        <f>'8 Dale Road'!T67</f>
        <v>3917.3404</v>
      </c>
      <c r="D66" s="549">
        <f>'8 Dale Road'!Y67</f>
        <v>10628.521973800001</v>
      </c>
      <c r="E66" s="550">
        <f>'8 Dale Road'!AA67</f>
        <v>1</v>
      </c>
      <c r="F66" s="551">
        <f>'8 Dale Road'!AB67</f>
        <v>10628.521973800001</v>
      </c>
      <c r="G66" s="552">
        <f t="shared" si="12"/>
        <v>4840.6239738000004</v>
      </c>
      <c r="H66" s="553">
        <f>'8 Dale Road'!AC67</f>
        <v>0.54456282955123458</v>
      </c>
      <c r="I66" s="554">
        <f>'8 Dale Road'!AD67</f>
        <v>5787.898000000001</v>
      </c>
      <c r="J66" s="548">
        <v>0</v>
      </c>
      <c r="K66" s="548">
        <v>0</v>
      </c>
      <c r="L66" s="548">
        <v>0</v>
      </c>
      <c r="M66" s="548">
        <v>2742.14</v>
      </c>
      <c r="N66" s="548">
        <v>0</v>
      </c>
      <c r="O66" s="548">
        <v>0</v>
      </c>
      <c r="P66" s="548">
        <v>0</v>
      </c>
      <c r="Q66" s="548">
        <v>1717.32</v>
      </c>
      <c r="R66" s="548">
        <v>0</v>
      </c>
      <c r="S66" s="548">
        <v>1104.03</v>
      </c>
      <c r="T66" s="548"/>
      <c r="U66" s="548"/>
      <c r="V66" s="548">
        <f t="shared" si="13"/>
        <v>5563.49</v>
      </c>
      <c r="W66" s="555">
        <f t="shared" si="5"/>
        <v>224.40800000000127</v>
      </c>
    </row>
    <row r="67" spans="1:23" x14ac:dyDescent="0.25">
      <c r="A67" s="565" t="s">
        <v>312</v>
      </c>
      <c r="B67" s="674">
        <v>874</v>
      </c>
      <c r="C67" s="548">
        <f>'8 Dale Road'!T68</f>
        <v>310.09097999999994</v>
      </c>
      <c r="D67" s="549">
        <f>'8 Dale Road'!Y68</f>
        <v>310.09097999999994</v>
      </c>
      <c r="E67" s="550">
        <f>'8 Dale Road'!AA68</f>
        <v>0</v>
      </c>
      <c r="F67" s="551">
        <f>'8 Dale Road'!AB68</f>
        <v>0</v>
      </c>
      <c r="G67" s="552">
        <f t="shared" si="12"/>
        <v>0</v>
      </c>
      <c r="H67" s="553">
        <f>'8 Dale Road'!AC68</f>
        <v>0</v>
      </c>
      <c r="I67" s="554">
        <f>'8 Dale Road'!AD68</f>
        <v>0</v>
      </c>
      <c r="J67" s="548"/>
      <c r="K67" s="548"/>
      <c r="L67" s="548"/>
      <c r="M67" s="548"/>
      <c r="N67" s="548"/>
      <c r="O67" s="548"/>
      <c r="P67" s="548"/>
      <c r="Q67" s="548"/>
      <c r="R67" s="548"/>
      <c r="S67" s="548"/>
      <c r="T67" s="548"/>
      <c r="U67" s="548"/>
      <c r="V67" s="548">
        <f t="shared" si="13"/>
        <v>0</v>
      </c>
      <c r="W67" s="555">
        <f t="shared" si="5"/>
        <v>0</v>
      </c>
    </row>
    <row r="68" spans="1:23" x14ac:dyDescent="0.25">
      <c r="A68" s="565" t="s">
        <v>341</v>
      </c>
      <c r="B68" s="674">
        <v>13097</v>
      </c>
      <c r="C68" s="548">
        <f>'8 Dale Road'!T69</f>
        <v>3270.8897349999997</v>
      </c>
      <c r="D68" s="549">
        <f>'8 Dale Road'!Y69</f>
        <v>3270.8897349999997</v>
      </c>
      <c r="E68" s="550">
        <f>'8 Dale Road'!AA69</f>
        <v>0</v>
      </c>
      <c r="F68" s="551">
        <f>'8 Dale Road'!AB69</f>
        <v>0</v>
      </c>
      <c r="G68" s="552">
        <f t="shared" si="12"/>
        <v>0</v>
      </c>
      <c r="H68" s="553">
        <f>'8 Dale Road'!AC69</f>
        <v>0</v>
      </c>
      <c r="I68" s="554">
        <f>'8 Dale Road'!AD69</f>
        <v>0</v>
      </c>
      <c r="J68" s="548"/>
      <c r="K68" s="548"/>
      <c r="L68" s="548"/>
      <c r="M68" s="548"/>
      <c r="N68" s="548"/>
      <c r="O68" s="548"/>
      <c r="P68" s="548"/>
      <c r="Q68" s="548"/>
      <c r="R68" s="548"/>
      <c r="S68" s="548"/>
      <c r="T68" s="548"/>
      <c r="U68" s="548"/>
      <c r="V68" s="548">
        <f t="shared" si="13"/>
        <v>0</v>
      </c>
      <c r="W68" s="555">
        <f t="shared" si="5"/>
        <v>0</v>
      </c>
    </row>
    <row r="69" spans="1:23" x14ac:dyDescent="0.25">
      <c r="A69" s="565"/>
      <c r="B69" s="674"/>
      <c r="C69" s="548"/>
      <c r="D69" s="549"/>
      <c r="E69" s="550"/>
      <c r="F69" s="551"/>
      <c r="G69" s="552"/>
      <c r="H69" s="553"/>
      <c r="I69" s="554"/>
      <c r="J69" s="548"/>
      <c r="K69" s="548"/>
      <c r="L69" s="548"/>
      <c r="M69" s="548"/>
      <c r="N69" s="548"/>
      <c r="O69" s="548"/>
      <c r="P69" s="548"/>
      <c r="Q69" s="548"/>
      <c r="R69" s="548"/>
      <c r="S69" s="548"/>
      <c r="T69" s="548"/>
      <c r="U69" s="548"/>
      <c r="V69" s="548"/>
      <c r="W69" s="555"/>
    </row>
    <row r="70" spans="1:23" s="139" customFormat="1" x14ac:dyDescent="0.25">
      <c r="A70" s="556" t="s">
        <v>600</v>
      </c>
      <c r="B70" s="673"/>
      <c r="C70" s="557"/>
      <c r="D70" s="558"/>
      <c r="E70" s="559"/>
      <c r="F70" s="560"/>
      <c r="G70" s="561"/>
      <c r="H70" s="562"/>
      <c r="I70" s="563"/>
      <c r="J70" s="557"/>
      <c r="K70" s="557"/>
      <c r="L70" s="557"/>
      <c r="M70" s="557"/>
      <c r="N70" s="557"/>
      <c r="O70" s="557"/>
      <c r="P70" s="557"/>
      <c r="Q70" s="557"/>
      <c r="R70" s="557"/>
      <c r="S70" s="548"/>
      <c r="T70" s="557"/>
      <c r="U70" s="557"/>
      <c r="V70" s="557"/>
      <c r="W70" s="564"/>
    </row>
    <row r="71" spans="1:23" x14ac:dyDescent="0.25">
      <c r="A71" s="565" t="s">
        <v>372</v>
      </c>
      <c r="B71" s="674">
        <v>13315</v>
      </c>
      <c r="C71" s="548">
        <f>'11 Gillies Street'!T84</f>
        <v>399.99552</v>
      </c>
      <c r="D71" s="549">
        <f>'11 Gillies Street'!Y84</f>
        <v>408.33600000000001</v>
      </c>
      <c r="E71" s="550">
        <f>'11 Gillies Street'!AA84</f>
        <v>1</v>
      </c>
      <c r="F71" s="551">
        <f>'11 Gillies Street'!AB84</f>
        <v>408.33600000000001</v>
      </c>
      <c r="G71" s="552">
        <f t="shared" ref="G71:G79" si="14">F71-I71</f>
        <v>0</v>
      </c>
      <c r="H71" s="553">
        <f>'11 Gillies Street'!AC84</f>
        <v>1</v>
      </c>
      <c r="I71" s="554">
        <f>'11 Gillies Street'!AD84</f>
        <v>408.33600000000001</v>
      </c>
      <c r="J71" s="548">
        <v>0</v>
      </c>
      <c r="K71" s="548">
        <v>0</v>
      </c>
      <c r="L71" s="548">
        <v>0</v>
      </c>
      <c r="M71" s="548">
        <v>0</v>
      </c>
      <c r="N71" s="548">
        <v>0</v>
      </c>
      <c r="O71" s="548">
        <v>0</v>
      </c>
      <c r="P71" s="548">
        <v>0</v>
      </c>
      <c r="Q71" s="548">
        <v>0</v>
      </c>
      <c r="R71" s="548">
        <v>408.69</v>
      </c>
      <c r="S71" s="548">
        <v>0</v>
      </c>
      <c r="T71" s="548"/>
      <c r="U71" s="548"/>
      <c r="V71" s="548">
        <f t="shared" ref="V71:V79" si="15">SUM(J71:U71)</f>
        <v>408.69</v>
      </c>
      <c r="W71" s="555">
        <f t="shared" si="5"/>
        <v>-0.35399999999998499</v>
      </c>
    </row>
    <row r="72" spans="1:23" x14ac:dyDescent="0.25">
      <c r="A72" s="565" t="s">
        <v>308</v>
      </c>
      <c r="B72" s="674">
        <v>715</v>
      </c>
      <c r="C72" s="548">
        <f>'11 Gillies Street'!T85</f>
        <v>1222.3</v>
      </c>
      <c r="D72" s="549">
        <f>'11 Gillies Street'!Y85</f>
        <v>5222.3</v>
      </c>
      <c r="E72" s="550">
        <f>'11 Gillies Street'!AA85</f>
        <v>4.2567451123068374E-2</v>
      </c>
      <c r="F72" s="551">
        <f>'11 Gillies Street'!AB85</f>
        <v>222.29999999999998</v>
      </c>
      <c r="G72" s="552">
        <f t="shared" si="14"/>
        <v>0</v>
      </c>
      <c r="H72" s="553">
        <f>'11 Gillies Street'!AC85</f>
        <v>4.2567451123068374E-2</v>
      </c>
      <c r="I72" s="554">
        <f>'11 Gillies Street'!AD85</f>
        <v>222.29999999999998</v>
      </c>
      <c r="J72" s="548">
        <v>0</v>
      </c>
      <c r="K72" s="548">
        <v>0</v>
      </c>
      <c r="L72" s="548">
        <v>0</v>
      </c>
      <c r="M72" s="548">
        <v>222.3</v>
      </c>
      <c r="N72" s="548">
        <v>0</v>
      </c>
      <c r="O72" s="548">
        <v>0</v>
      </c>
      <c r="P72" s="548">
        <v>0</v>
      </c>
      <c r="Q72" s="548">
        <v>0</v>
      </c>
      <c r="R72" s="548">
        <v>0</v>
      </c>
      <c r="S72" s="548">
        <v>0</v>
      </c>
      <c r="T72" s="548"/>
      <c r="U72" s="548"/>
      <c r="V72" s="548">
        <f t="shared" si="15"/>
        <v>222.3</v>
      </c>
      <c r="W72" s="555">
        <f t="shared" si="5"/>
        <v>0</v>
      </c>
    </row>
    <row r="73" spans="1:23" x14ac:dyDescent="0.25">
      <c r="A73" s="565" t="s">
        <v>285</v>
      </c>
      <c r="B73" s="674">
        <v>717</v>
      </c>
      <c r="C73" s="548">
        <f>'11 Gillies Street'!T86</f>
        <v>525.41123200000004</v>
      </c>
      <c r="D73" s="549">
        <f>'11 Gillies Street'!Y86</f>
        <v>1342.9912320000001</v>
      </c>
      <c r="E73" s="550">
        <f>'11 Gillies Street'!AA86</f>
        <v>0.61552337818985847</v>
      </c>
      <c r="F73" s="551">
        <f>'11 Gillies Street'!AB86</f>
        <v>826.64250000000004</v>
      </c>
      <c r="G73" s="552">
        <f t="shared" si="14"/>
        <v>408.79</v>
      </c>
      <c r="H73" s="553">
        <f>'11 Gillies Street'!AC86</f>
        <v>0.3111356872953881</v>
      </c>
      <c r="I73" s="554">
        <f>'11 Gillies Street'!AD86</f>
        <v>417.85250000000002</v>
      </c>
      <c r="J73" s="548">
        <v>0</v>
      </c>
      <c r="K73" s="548">
        <v>0</v>
      </c>
      <c r="L73" s="548">
        <v>0</v>
      </c>
      <c r="M73" s="548">
        <v>0</v>
      </c>
      <c r="N73" s="548">
        <v>0</v>
      </c>
      <c r="O73" s="548">
        <v>0</v>
      </c>
      <c r="P73" s="548">
        <v>6.34</v>
      </c>
      <c r="Q73" s="548">
        <v>0</v>
      </c>
      <c r="R73" s="548">
        <v>0</v>
      </c>
      <c r="S73" s="548">
        <v>9.06</v>
      </c>
      <c r="T73" s="548"/>
      <c r="U73" s="548"/>
      <c r="V73" s="548">
        <f t="shared" si="15"/>
        <v>15.4</v>
      </c>
      <c r="W73" s="555">
        <f t="shared" si="5"/>
        <v>402.45250000000004</v>
      </c>
    </row>
    <row r="74" spans="1:23" x14ac:dyDescent="0.25">
      <c r="A74" s="565" t="s">
        <v>189</v>
      </c>
      <c r="B74" s="674">
        <v>721</v>
      </c>
      <c r="C74" s="548">
        <f>'11 Gillies Street'!T87</f>
        <v>812.53924999999992</v>
      </c>
      <c r="D74" s="549">
        <f>'11 Gillies Street'!Y87</f>
        <v>1384.8100000000002</v>
      </c>
      <c r="E74" s="550">
        <f>'11 Gillies Street'!AA87</f>
        <v>0.91736555917418272</v>
      </c>
      <c r="F74" s="551">
        <f>'11 Gillies Street'!AB87</f>
        <v>1270.3770000000002</v>
      </c>
      <c r="G74" s="552">
        <f t="shared" si="14"/>
        <v>0</v>
      </c>
      <c r="H74" s="553">
        <f>'11 Gillies Street'!AC87</f>
        <v>0.91736555917418272</v>
      </c>
      <c r="I74" s="554">
        <f>'11 Gillies Street'!AD87</f>
        <v>1270.3770000000002</v>
      </c>
      <c r="J74" s="548">
        <v>0</v>
      </c>
      <c r="K74" s="548">
        <v>0</v>
      </c>
      <c r="L74" s="548">
        <v>0</v>
      </c>
      <c r="M74" s="548">
        <v>0</v>
      </c>
      <c r="N74" s="548">
        <v>0</v>
      </c>
      <c r="O74" s="548">
        <v>0</v>
      </c>
      <c r="P74" s="548">
        <v>907.31</v>
      </c>
      <c r="Q74" s="548">
        <v>412.29</v>
      </c>
      <c r="R74" s="548">
        <v>0</v>
      </c>
      <c r="S74" s="548">
        <v>0</v>
      </c>
      <c r="T74" s="548"/>
      <c r="U74" s="548"/>
      <c r="V74" s="548">
        <f t="shared" si="15"/>
        <v>1319.6</v>
      </c>
      <c r="W74" s="555">
        <f t="shared" si="5"/>
        <v>-49.222999999999729</v>
      </c>
    </row>
    <row r="75" spans="1:23" x14ac:dyDescent="0.25">
      <c r="A75" s="565" t="s">
        <v>72</v>
      </c>
      <c r="B75" s="674">
        <v>722</v>
      </c>
      <c r="C75" s="548">
        <f>'11 Gillies Street'!T88</f>
        <v>5816.1278020000009</v>
      </c>
      <c r="D75" s="549">
        <f>'11 Gillies Street'!Y88</f>
        <v>9579.3079099999995</v>
      </c>
      <c r="E75" s="550">
        <f>'11 Gillies Street'!AA88</f>
        <v>0.93705181985323616</v>
      </c>
      <c r="F75" s="551">
        <f>'11 Gillies Street'!AB88</f>
        <v>8976.3079099999995</v>
      </c>
      <c r="G75" s="552">
        <f t="shared" si="14"/>
        <v>0</v>
      </c>
      <c r="H75" s="553">
        <f>'11 Gillies Street'!AC88</f>
        <v>0.93705181985323616</v>
      </c>
      <c r="I75" s="554">
        <f>'11 Gillies Street'!AD88</f>
        <v>8976.3079099999995</v>
      </c>
      <c r="J75" s="548">
        <v>0</v>
      </c>
      <c r="K75" s="548">
        <v>0</v>
      </c>
      <c r="L75" s="548">
        <v>0</v>
      </c>
      <c r="M75" s="548">
        <v>0</v>
      </c>
      <c r="N75" s="548">
        <v>0</v>
      </c>
      <c r="O75" s="548">
        <v>0</v>
      </c>
      <c r="P75" s="548">
        <v>5932.72</v>
      </c>
      <c r="Q75" s="548">
        <v>1995.68</v>
      </c>
      <c r="R75" s="548">
        <v>0</v>
      </c>
      <c r="S75" s="548">
        <v>244.6</v>
      </c>
      <c r="T75" s="548"/>
      <c r="U75" s="548"/>
      <c r="V75" s="548">
        <f t="shared" si="15"/>
        <v>8173.0000000000009</v>
      </c>
      <c r="W75" s="555">
        <f t="shared" ref="W75:W138" si="16">I75-V75</f>
        <v>803.30790999999863</v>
      </c>
    </row>
    <row r="76" spans="1:23" x14ac:dyDescent="0.25">
      <c r="A76" s="565" t="s">
        <v>164</v>
      </c>
      <c r="B76" s="674">
        <v>725</v>
      </c>
      <c r="C76" s="548">
        <f>'11 Gillies Street'!T89</f>
        <v>1054.5892650000001</v>
      </c>
      <c r="D76" s="549">
        <f>'11 Gillies Street'!Y89</f>
        <v>7006.3236650000008</v>
      </c>
      <c r="E76" s="550">
        <f>'11 Gillies Street'!AA89</f>
        <v>0.78590769257588966</v>
      </c>
      <c r="F76" s="551">
        <f>'11 Gillies Street'!AB89</f>
        <v>5506.3236650000008</v>
      </c>
      <c r="G76" s="552">
        <f t="shared" si="14"/>
        <v>0</v>
      </c>
      <c r="H76" s="553">
        <f>'11 Gillies Street'!AC89</f>
        <v>0.78590769257588966</v>
      </c>
      <c r="I76" s="554">
        <f>'11 Gillies Street'!AD89</f>
        <v>5506.3236650000008</v>
      </c>
      <c r="J76" s="548">
        <v>0</v>
      </c>
      <c r="K76" s="548">
        <v>0</v>
      </c>
      <c r="L76" s="548">
        <v>0</v>
      </c>
      <c r="M76" s="548">
        <v>0</v>
      </c>
      <c r="N76" s="548">
        <v>0</v>
      </c>
      <c r="O76" s="548">
        <v>0</v>
      </c>
      <c r="P76" s="548">
        <v>883.47</v>
      </c>
      <c r="Q76" s="548">
        <v>0</v>
      </c>
      <c r="R76" s="548">
        <v>0</v>
      </c>
      <c r="S76" s="548">
        <v>4622.8500000000004</v>
      </c>
      <c r="T76" s="548"/>
      <c r="U76" s="548"/>
      <c r="V76" s="548">
        <f t="shared" si="15"/>
        <v>5506.3200000000006</v>
      </c>
      <c r="W76" s="555">
        <f t="shared" si="16"/>
        <v>3.6650000001827721E-3</v>
      </c>
    </row>
    <row r="77" spans="1:23" x14ac:dyDescent="0.25">
      <c r="A77" s="565" t="s">
        <v>24</v>
      </c>
      <c r="B77" s="674">
        <v>714</v>
      </c>
      <c r="C77" s="548">
        <f>'11 Gillies Street'!T90</f>
        <v>3556.9144000000001</v>
      </c>
      <c r="D77" s="549">
        <f>'11 Gillies Street'!Y90</f>
        <v>10291.588871696</v>
      </c>
      <c r="E77" s="550">
        <f>'11 Gillies Street'!AA90</f>
        <v>1</v>
      </c>
      <c r="F77" s="551">
        <f>'11 Gillies Street'!AB90</f>
        <v>10291.588871696</v>
      </c>
      <c r="G77" s="552">
        <f t="shared" si="14"/>
        <v>2561.149671696</v>
      </c>
      <c r="H77" s="553">
        <f>'11 Gillies Street'!AC90</f>
        <v>0.75114147061007341</v>
      </c>
      <c r="I77" s="554">
        <f>'11 Gillies Street'!AD90</f>
        <v>7730.4391999999998</v>
      </c>
      <c r="J77" s="548">
        <v>0</v>
      </c>
      <c r="K77" s="548">
        <v>0</v>
      </c>
      <c r="L77" s="548">
        <v>2459.96</v>
      </c>
      <c r="M77" s="548">
        <v>0</v>
      </c>
      <c r="N77" s="548">
        <v>0</v>
      </c>
      <c r="O77" s="548">
        <v>0</v>
      </c>
      <c r="P77" s="548">
        <v>0</v>
      </c>
      <c r="Q77" s="548">
        <v>1652.38</v>
      </c>
      <c r="R77" s="548">
        <v>1280.57</v>
      </c>
      <c r="S77" s="548">
        <v>0</v>
      </c>
      <c r="T77" s="548"/>
      <c r="U77" s="548"/>
      <c r="V77" s="548">
        <f t="shared" si="15"/>
        <v>5392.91</v>
      </c>
      <c r="W77" s="555">
        <f t="shared" si="16"/>
        <v>2337.5291999999999</v>
      </c>
    </row>
    <row r="78" spans="1:23" x14ac:dyDescent="0.25">
      <c r="A78" s="565" t="s">
        <v>312</v>
      </c>
      <c r="B78" s="674">
        <v>720</v>
      </c>
      <c r="C78" s="548">
        <f>'11 Gillies Street'!T91</f>
        <v>500</v>
      </c>
      <c r="D78" s="549">
        <f>'11 Gillies Street'!Y91</f>
        <v>500</v>
      </c>
      <c r="E78" s="550">
        <f>'11 Gillies Street'!AA91</f>
        <v>0</v>
      </c>
      <c r="F78" s="551">
        <f>'11 Gillies Street'!AB91</f>
        <v>0</v>
      </c>
      <c r="G78" s="552">
        <f t="shared" si="14"/>
        <v>0</v>
      </c>
      <c r="H78" s="553">
        <f>'11 Gillies Street'!AC91</f>
        <v>0</v>
      </c>
      <c r="I78" s="554">
        <f>'11 Gillies Street'!AD91</f>
        <v>0</v>
      </c>
      <c r="J78" s="548"/>
      <c r="K78" s="548"/>
      <c r="L78" s="548"/>
      <c r="M78" s="548"/>
      <c r="N78" s="548"/>
      <c r="O78" s="548"/>
      <c r="P78" s="548"/>
      <c r="Q78" s="548"/>
      <c r="R78" s="548"/>
      <c r="S78" s="548"/>
      <c r="T78" s="548"/>
      <c r="U78" s="548"/>
      <c r="V78" s="548">
        <f t="shared" si="15"/>
        <v>0</v>
      </c>
      <c r="W78" s="555">
        <f t="shared" si="16"/>
        <v>0</v>
      </c>
    </row>
    <row r="79" spans="1:23" x14ac:dyDescent="0.25">
      <c r="A79" s="565" t="s">
        <v>341</v>
      </c>
      <c r="B79" s="674">
        <v>13104</v>
      </c>
      <c r="C79" s="548">
        <f>'11 Gillies Street'!T92</f>
        <v>3288.2828650000001</v>
      </c>
      <c r="D79" s="549">
        <f>'11 Gillies Street'!Y92</f>
        <v>7350.2327650000007</v>
      </c>
      <c r="E79" s="550">
        <f>'11 Gillies Street'!AA92</f>
        <v>0</v>
      </c>
      <c r="F79" s="551">
        <f>'11 Gillies Street'!AB92</f>
        <v>0</v>
      </c>
      <c r="G79" s="552">
        <f t="shared" si="14"/>
        <v>0</v>
      </c>
      <c r="H79" s="553">
        <f>'11 Gillies Street'!AC92</f>
        <v>0</v>
      </c>
      <c r="I79" s="554">
        <f>'11 Gillies Street'!AD92</f>
        <v>0</v>
      </c>
      <c r="J79" s="548"/>
      <c r="K79" s="548"/>
      <c r="L79" s="548"/>
      <c r="M79" s="548"/>
      <c r="N79" s="548"/>
      <c r="O79" s="548"/>
      <c r="P79" s="548"/>
      <c r="Q79" s="548"/>
      <c r="R79" s="548"/>
      <c r="S79" s="548"/>
      <c r="T79" s="548"/>
      <c r="U79" s="548"/>
      <c r="V79" s="548">
        <f t="shared" si="15"/>
        <v>0</v>
      </c>
      <c r="W79" s="555">
        <f t="shared" si="16"/>
        <v>0</v>
      </c>
    </row>
    <row r="80" spans="1:23" x14ac:dyDescent="0.25">
      <c r="A80" s="565"/>
      <c r="B80" s="674"/>
      <c r="C80" s="548"/>
      <c r="D80" s="549"/>
      <c r="E80" s="550"/>
      <c r="F80" s="551"/>
      <c r="G80" s="552"/>
      <c r="H80" s="553"/>
      <c r="I80" s="554"/>
      <c r="J80" s="548"/>
      <c r="K80" s="548"/>
      <c r="L80" s="548"/>
      <c r="M80" s="548"/>
      <c r="N80" s="548"/>
      <c r="O80" s="548"/>
      <c r="P80" s="548"/>
      <c r="Q80" s="548"/>
      <c r="R80" s="548"/>
      <c r="S80" s="548"/>
      <c r="T80" s="548"/>
      <c r="U80" s="548"/>
      <c r="V80" s="548"/>
      <c r="W80" s="555"/>
    </row>
    <row r="81" spans="1:23" s="139" customFormat="1" x14ac:dyDescent="0.25">
      <c r="A81" s="556" t="s">
        <v>601</v>
      </c>
      <c r="B81" s="673"/>
      <c r="C81" s="557"/>
      <c r="D81" s="558"/>
      <c r="E81" s="559"/>
      <c r="F81" s="560"/>
      <c r="G81" s="561"/>
      <c r="H81" s="562"/>
      <c r="I81" s="563"/>
      <c r="J81" s="557"/>
      <c r="K81" s="557"/>
      <c r="L81" s="557"/>
      <c r="M81" s="557"/>
      <c r="N81" s="557"/>
      <c r="O81" s="557"/>
      <c r="P81" s="557"/>
      <c r="Q81" s="557"/>
      <c r="R81" s="557"/>
      <c r="S81" s="548"/>
      <c r="T81" s="557"/>
      <c r="U81" s="557"/>
      <c r="V81" s="557"/>
      <c r="W81" s="564"/>
    </row>
    <row r="82" spans="1:23" x14ac:dyDescent="0.25">
      <c r="A82" s="565" t="s">
        <v>372</v>
      </c>
      <c r="B82" s="674">
        <v>13384</v>
      </c>
      <c r="C82" s="548">
        <f>'30 Grove Terrace'!T74</f>
        <v>399.99552</v>
      </c>
      <c r="D82" s="549">
        <f>'30 Grove Terrace'!Y74</f>
        <v>399.99552</v>
      </c>
      <c r="E82" s="550">
        <f>'30 Grove Terrace'!AA74</f>
        <v>0</v>
      </c>
      <c r="F82" s="551">
        <f>'30 Grove Terrace'!AB74</f>
        <v>0</v>
      </c>
      <c r="G82" s="552">
        <f t="shared" ref="G82:G89" si="17">F82-I82</f>
        <v>0</v>
      </c>
      <c r="H82" s="553">
        <f>'30 Grove Terrace'!AC74</f>
        <v>0</v>
      </c>
      <c r="I82" s="554">
        <f>'30 Grove Terrace'!AD74</f>
        <v>0</v>
      </c>
      <c r="J82" s="548"/>
      <c r="K82" s="548"/>
      <c r="L82" s="548"/>
      <c r="M82" s="548"/>
      <c r="N82" s="548"/>
      <c r="O82" s="548"/>
      <c r="P82" s="548"/>
      <c r="Q82" s="548"/>
      <c r="R82" s="548"/>
      <c r="S82" s="548"/>
      <c r="T82" s="548"/>
      <c r="U82" s="548"/>
      <c r="V82" s="548">
        <f t="shared" ref="V82:V89" si="18">SUM(J82:U82)</f>
        <v>0</v>
      </c>
      <c r="W82" s="555">
        <f t="shared" si="16"/>
        <v>0</v>
      </c>
    </row>
    <row r="83" spans="1:23" x14ac:dyDescent="0.25">
      <c r="A83" s="565" t="s">
        <v>308</v>
      </c>
      <c r="B83" s="674">
        <v>827</v>
      </c>
      <c r="C83" s="548">
        <f>'30 Grove Terrace'!T75</f>
        <v>222.29999999999998</v>
      </c>
      <c r="D83" s="549">
        <f>'30 Grove Terrace'!Y75</f>
        <v>5222.3</v>
      </c>
      <c r="E83" s="550">
        <f>'30 Grove Terrace'!AA75</f>
        <v>1</v>
      </c>
      <c r="F83" s="551">
        <f>'30 Grove Terrace'!AB75</f>
        <v>5222.3</v>
      </c>
      <c r="G83" s="552">
        <f t="shared" si="17"/>
        <v>5000</v>
      </c>
      <c r="H83" s="553">
        <f>'30 Grove Terrace'!AC75</f>
        <v>4.2567451123068374E-2</v>
      </c>
      <c r="I83" s="554">
        <f>'30 Grove Terrace'!AD75</f>
        <v>222.29999999999998</v>
      </c>
      <c r="J83" s="548">
        <v>0</v>
      </c>
      <c r="K83" s="548">
        <v>0</v>
      </c>
      <c r="L83" s="548">
        <v>0</v>
      </c>
      <c r="M83" s="548">
        <v>222.3</v>
      </c>
      <c r="N83" s="548">
        <v>0</v>
      </c>
      <c r="O83" s="548">
        <v>0</v>
      </c>
      <c r="P83" s="548">
        <v>0</v>
      </c>
      <c r="Q83" s="548">
        <v>0</v>
      </c>
      <c r="R83" s="548">
        <v>0</v>
      </c>
      <c r="S83" s="548">
        <v>0</v>
      </c>
      <c r="T83" s="548"/>
      <c r="U83" s="548"/>
      <c r="V83" s="548">
        <f t="shared" si="18"/>
        <v>222.3</v>
      </c>
      <c r="W83" s="555">
        <f t="shared" si="16"/>
        <v>0</v>
      </c>
    </row>
    <row r="84" spans="1:23" x14ac:dyDescent="0.25">
      <c r="A84" s="565" t="s">
        <v>285</v>
      </c>
      <c r="B84" s="674">
        <v>829</v>
      </c>
      <c r="C84" s="548">
        <f>'30 Grove Terrace'!T76</f>
        <v>1258</v>
      </c>
      <c r="D84" s="549">
        <f>'30 Grove Terrace'!Y76</f>
        <v>1258</v>
      </c>
      <c r="E84" s="550">
        <f>'30 Grove Terrace'!AA76</f>
        <v>0</v>
      </c>
      <c r="F84" s="551">
        <f>'30 Grove Terrace'!AB76</f>
        <v>0</v>
      </c>
      <c r="G84" s="552">
        <f t="shared" si="17"/>
        <v>0</v>
      </c>
      <c r="H84" s="553">
        <f>'30 Grove Terrace'!AC76</f>
        <v>0</v>
      </c>
      <c r="I84" s="554">
        <f>'30 Grove Terrace'!AD76</f>
        <v>0</v>
      </c>
      <c r="J84" s="548"/>
      <c r="K84" s="548"/>
      <c r="L84" s="548"/>
      <c r="M84" s="548"/>
      <c r="N84" s="548"/>
      <c r="O84" s="548"/>
      <c r="P84" s="548"/>
      <c r="Q84" s="548"/>
      <c r="R84" s="548"/>
      <c r="S84" s="548"/>
      <c r="T84" s="548"/>
      <c r="U84" s="548"/>
      <c r="V84" s="548">
        <f t="shared" si="18"/>
        <v>0</v>
      </c>
      <c r="W84" s="555">
        <f t="shared" si="16"/>
        <v>0</v>
      </c>
    </row>
    <row r="85" spans="1:23" x14ac:dyDescent="0.25">
      <c r="A85" s="565" t="s">
        <v>189</v>
      </c>
      <c r="B85" s="674">
        <v>833</v>
      </c>
      <c r="C85" s="548">
        <f>'30 Grove Terrace'!T77</f>
        <v>3270.6079999999997</v>
      </c>
      <c r="D85" s="549">
        <f>'30 Grove Terrace'!Y77</f>
        <v>3270.6079999999997</v>
      </c>
      <c r="E85" s="550">
        <f>'30 Grove Terrace'!AA77</f>
        <v>0.87769858081433172</v>
      </c>
      <c r="F85" s="551">
        <f>'30 Grove Terrace'!AB77</f>
        <v>2870.6079999999997</v>
      </c>
      <c r="G85" s="552">
        <f t="shared" si="17"/>
        <v>2673.6969999999997</v>
      </c>
      <c r="H85" s="553">
        <f>'30 Grove Terrace'!AC77</f>
        <v>6.0206236883172795E-2</v>
      </c>
      <c r="I85" s="554">
        <f>'30 Grove Terrace'!AD77</f>
        <v>196.911</v>
      </c>
      <c r="J85" s="548">
        <v>0</v>
      </c>
      <c r="K85" s="548">
        <v>0</v>
      </c>
      <c r="L85" s="548">
        <v>0</v>
      </c>
      <c r="M85" s="548">
        <v>0</v>
      </c>
      <c r="N85" s="548">
        <v>0</v>
      </c>
      <c r="O85" s="548">
        <v>0</v>
      </c>
      <c r="P85" s="548">
        <v>196.91</v>
      </c>
      <c r="Q85" s="548">
        <v>2235.09</v>
      </c>
      <c r="R85" s="548">
        <v>712.9</v>
      </c>
      <c r="S85" s="548">
        <v>712.89</v>
      </c>
      <c r="T85" s="548"/>
      <c r="U85" s="548"/>
      <c r="V85" s="548">
        <f t="shared" si="18"/>
        <v>3857.79</v>
      </c>
      <c r="W85" s="555">
        <f t="shared" si="16"/>
        <v>-3660.8789999999999</v>
      </c>
    </row>
    <row r="86" spans="1:23" x14ac:dyDescent="0.25">
      <c r="A86" s="565" t="s">
        <v>72</v>
      </c>
      <c r="B86" s="674">
        <v>834</v>
      </c>
      <c r="C86" s="548">
        <f>'30 Grove Terrace'!T78</f>
        <v>1013.889108</v>
      </c>
      <c r="D86" s="549">
        <f>'30 Grove Terrace'!Y78</f>
        <v>10710.953108000003</v>
      </c>
      <c r="E86" s="550">
        <f>'30 Grove Terrace'!AA78</f>
        <v>0.98599564403956119</v>
      </c>
      <c r="F86" s="551">
        <f>'30 Grove Terrace'!AB78</f>
        <v>10560.953108000003</v>
      </c>
      <c r="G86" s="552">
        <f t="shared" si="17"/>
        <v>314.28000000000065</v>
      </c>
      <c r="H86" s="553">
        <f>'30 Grove Terrace'!AC78</f>
        <v>0.95665371743124983</v>
      </c>
      <c r="I86" s="554">
        <f>'30 Grove Terrace'!AD78</f>
        <v>10246.673108000003</v>
      </c>
      <c r="J86" s="548">
        <v>0</v>
      </c>
      <c r="K86" s="548">
        <v>0</v>
      </c>
      <c r="L86" s="548">
        <v>0</v>
      </c>
      <c r="M86" s="548">
        <v>0</v>
      </c>
      <c r="N86" s="548">
        <v>0</v>
      </c>
      <c r="O86" s="548">
        <v>0</v>
      </c>
      <c r="P86" s="548">
        <v>1115.6600000000001</v>
      </c>
      <c r="Q86" s="548">
        <v>8106.23</v>
      </c>
      <c r="R86" s="548">
        <v>750.7</v>
      </c>
      <c r="S86" s="548">
        <v>427.44</v>
      </c>
      <c r="T86" s="548"/>
      <c r="U86" s="548"/>
      <c r="V86" s="548">
        <f t="shared" si="18"/>
        <v>10400.030000000001</v>
      </c>
      <c r="W86" s="555">
        <f t="shared" si="16"/>
        <v>-153.35689199999797</v>
      </c>
    </row>
    <row r="87" spans="1:23" x14ac:dyDescent="0.25">
      <c r="A87" s="565" t="s">
        <v>164</v>
      </c>
      <c r="B87" s="674">
        <v>837</v>
      </c>
      <c r="C87" s="548">
        <f>'30 Grove Terrace'!T79</f>
        <v>1116.1611899999998</v>
      </c>
      <c r="D87" s="549">
        <f>'30 Grove Terrace'!Y79</f>
        <v>2368.1611899999998</v>
      </c>
      <c r="E87" s="550">
        <f>'30 Grove Terrace'!AA79</f>
        <v>1</v>
      </c>
      <c r="F87" s="551">
        <f>'30 Grove Terrace'!AB79</f>
        <v>2368.1611899999998</v>
      </c>
      <c r="G87" s="552">
        <f t="shared" si="17"/>
        <v>0</v>
      </c>
      <c r="H87" s="553">
        <f>'30 Grove Terrace'!AC79</f>
        <v>1</v>
      </c>
      <c r="I87" s="554">
        <f>'30 Grove Terrace'!AD79</f>
        <v>2368.1611899999998</v>
      </c>
      <c r="J87" s="548">
        <v>0</v>
      </c>
      <c r="K87" s="548">
        <v>0</v>
      </c>
      <c r="L87" s="548">
        <v>0</v>
      </c>
      <c r="M87" s="548">
        <v>0</v>
      </c>
      <c r="N87" s="548">
        <v>0</v>
      </c>
      <c r="O87" s="548">
        <v>0</v>
      </c>
      <c r="P87" s="548">
        <v>0</v>
      </c>
      <c r="Q87" s="548">
        <v>2368.16</v>
      </c>
      <c r="R87" s="548">
        <v>0</v>
      </c>
      <c r="S87" s="548">
        <v>0</v>
      </c>
      <c r="T87" s="548"/>
      <c r="U87" s="548"/>
      <c r="V87" s="548">
        <f t="shared" si="18"/>
        <v>2368.16</v>
      </c>
      <c r="W87" s="555">
        <f t="shared" si="16"/>
        <v>1.1899999999513966E-3</v>
      </c>
    </row>
    <row r="88" spans="1:23" x14ac:dyDescent="0.25">
      <c r="A88" s="565" t="s">
        <v>24</v>
      </c>
      <c r="B88" s="674">
        <v>826</v>
      </c>
      <c r="C88" s="548">
        <f>'30 Grove Terrace'!T80</f>
        <v>5343.2963999999993</v>
      </c>
      <c r="D88" s="549">
        <f>'30 Grove Terrace'!Y80</f>
        <v>14083.855468772001</v>
      </c>
      <c r="E88" s="550">
        <f>'30 Grove Terrace'!AA80</f>
        <v>1</v>
      </c>
      <c r="F88" s="551">
        <f>'30 Grove Terrace'!AB80</f>
        <v>14083.855468772001</v>
      </c>
      <c r="G88" s="552">
        <f t="shared" si="17"/>
        <v>4802.4426687720006</v>
      </c>
      <c r="H88" s="553">
        <f>'30 Grove Terrace'!AC80</f>
        <v>0.65901079577105781</v>
      </c>
      <c r="I88" s="554">
        <f>'30 Grove Terrace'!AD80</f>
        <v>9281.4128000000001</v>
      </c>
      <c r="J88" s="548">
        <v>0</v>
      </c>
      <c r="K88" s="548">
        <v>0</v>
      </c>
      <c r="L88" s="548">
        <v>3740.31</v>
      </c>
      <c r="M88" s="548">
        <v>0</v>
      </c>
      <c r="N88" s="548">
        <v>0</v>
      </c>
      <c r="O88" s="548">
        <v>0</v>
      </c>
      <c r="P88" s="548">
        <v>0</v>
      </c>
      <c r="Q88" s="548">
        <v>2635</v>
      </c>
      <c r="R88" s="548">
        <v>2911.91</v>
      </c>
      <c r="S88" s="548">
        <v>0</v>
      </c>
      <c r="T88" s="548"/>
      <c r="U88" s="548"/>
      <c r="V88" s="548">
        <f t="shared" si="18"/>
        <v>9287.2199999999993</v>
      </c>
      <c r="W88" s="555">
        <f t="shared" si="16"/>
        <v>-5.807199999999284</v>
      </c>
    </row>
    <row r="89" spans="1:23" x14ac:dyDescent="0.25">
      <c r="A89" s="565" t="s">
        <v>312</v>
      </c>
      <c r="B89" s="674">
        <v>832</v>
      </c>
      <c r="C89" s="548">
        <f>'30 Grove Terrace'!T81</f>
        <v>1379.2844600000001</v>
      </c>
      <c r="D89" s="549">
        <f>'30 Grove Terrace'!Y81</f>
        <v>1379.2844600000001</v>
      </c>
      <c r="E89" s="550">
        <f>'30 Grove Terrace'!AA81</f>
        <v>0.78249591820964914</v>
      </c>
      <c r="F89" s="551">
        <f>'30 Grove Terrace'!AB81</f>
        <v>1079.2844600000001</v>
      </c>
      <c r="G89" s="552">
        <f t="shared" si="17"/>
        <v>1079.2844600000001</v>
      </c>
      <c r="H89" s="553">
        <f>'30 Grove Terrace'!AC81</f>
        <v>0</v>
      </c>
      <c r="I89" s="554">
        <f>'30 Grove Terrace'!AD81</f>
        <v>0</v>
      </c>
      <c r="J89" s="548"/>
      <c r="K89" s="548"/>
      <c r="L89" s="548"/>
      <c r="M89" s="548"/>
      <c r="N89" s="548"/>
      <c r="O89" s="548"/>
      <c r="P89" s="548"/>
      <c r="Q89" s="548"/>
      <c r="R89" s="548"/>
      <c r="S89" s="548">
        <v>91.89</v>
      </c>
      <c r="T89" s="548"/>
      <c r="U89" s="548"/>
      <c r="V89" s="548">
        <f t="shared" si="18"/>
        <v>91.89</v>
      </c>
      <c r="W89" s="555">
        <f t="shared" si="16"/>
        <v>-91.89</v>
      </c>
    </row>
    <row r="90" spans="1:23" x14ac:dyDescent="0.25">
      <c r="A90" s="565"/>
      <c r="B90" s="674"/>
      <c r="C90" s="548"/>
      <c r="D90" s="549"/>
      <c r="E90" s="550"/>
      <c r="F90" s="551"/>
      <c r="G90" s="552"/>
      <c r="H90" s="553"/>
      <c r="I90" s="554"/>
      <c r="J90" s="548"/>
      <c r="K90" s="548"/>
      <c r="L90" s="548"/>
      <c r="M90" s="548"/>
      <c r="N90" s="548"/>
      <c r="O90" s="548"/>
      <c r="P90" s="548"/>
      <c r="Q90" s="548"/>
      <c r="R90" s="548"/>
      <c r="S90" s="548"/>
      <c r="T90" s="548"/>
      <c r="U90" s="548"/>
      <c r="V90" s="548"/>
      <c r="W90" s="555"/>
    </row>
    <row r="91" spans="1:23" s="139" customFormat="1" x14ac:dyDescent="0.25">
      <c r="A91" s="556" t="s">
        <v>509</v>
      </c>
      <c r="B91" s="673"/>
      <c r="C91" s="557"/>
      <c r="D91" s="558"/>
      <c r="E91" s="559"/>
      <c r="F91" s="560"/>
      <c r="G91" s="561"/>
      <c r="H91" s="562"/>
      <c r="I91" s="563"/>
      <c r="J91" s="557"/>
      <c r="K91" s="557"/>
      <c r="L91" s="557"/>
      <c r="M91" s="557"/>
      <c r="N91" s="557"/>
      <c r="O91" s="557"/>
      <c r="P91" s="557"/>
      <c r="Q91" s="557"/>
      <c r="R91" s="557"/>
      <c r="S91" s="548"/>
      <c r="T91" s="557"/>
      <c r="U91" s="557"/>
      <c r="V91" s="557"/>
      <c r="W91" s="564"/>
    </row>
    <row r="92" spans="1:23" x14ac:dyDescent="0.25">
      <c r="A92" s="565" t="s">
        <v>372</v>
      </c>
      <c r="B92" s="674">
        <v>13310</v>
      </c>
      <c r="C92" s="548">
        <f>'25 Elaine Grove'!T87</f>
        <v>399.99552</v>
      </c>
      <c r="D92" s="549">
        <f>'25 Elaine Grove'!Y87</f>
        <v>399.99552</v>
      </c>
      <c r="E92" s="550">
        <f>'25 Elaine Grove'!AA87</f>
        <v>1</v>
      </c>
      <c r="F92" s="551">
        <f>'25 Elaine Grove'!AB87</f>
        <v>399.99552</v>
      </c>
      <c r="G92" s="552">
        <f t="shared" ref="G92:G101" si="19">F92-I92</f>
        <v>0</v>
      </c>
      <c r="H92" s="553">
        <f>'25 Elaine Grove'!AC87</f>
        <v>1</v>
      </c>
      <c r="I92" s="554">
        <f>'25 Elaine Grove'!AD87</f>
        <v>399.99552</v>
      </c>
      <c r="J92" s="548">
        <v>0</v>
      </c>
      <c r="K92" s="548">
        <v>0</v>
      </c>
      <c r="L92" s="548">
        <v>0</v>
      </c>
      <c r="M92" s="548">
        <v>0</v>
      </c>
      <c r="N92" s="548">
        <v>400</v>
      </c>
      <c r="O92" s="548">
        <v>0</v>
      </c>
      <c r="P92" s="548">
        <v>0</v>
      </c>
      <c r="Q92" s="548">
        <v>0</v>
      </c>
      <c r="R92" s="548">
        <v>0</v>
      </c>
      <c r="S92" s="548">
        <v>0</v>
      </c>
      <c r="T92" s="548"/>
      <c r="U92" s="548"/>
      <c r="V92" s="548">
        <f t="shared" ref="V92:V101" si="20">SUM(J92:U92)</f>
        <v>400</v>
      </c>
      <c r="W92" s="555">
        <f t="shared" si="16"/>
        <v>-4.4800000000009277E-3</v>
      </c>
    </row>
    <row r="93" spans="1:23" x14ac:dyDescent="0.25">
      <c r="A93" s="565" t="s">
        <v>308</v>
      </c>
      <c r="B93" s="674">
        <v>11731</v>
      </c>
      <c r="C93" s="548">
        <f>'25 Elaine Grove'!T88</f>
        <v>222.29999999999998</v>
      </c>
      <c r="D93" s="549">
        <f>'25 Elaine Grove'!Y88</f>
        <v>222.29999999999998</v>
      </c>
      <c r="E93" s="550">
        <f>'25 Elaine Grove'!AA88</f>
        <v>1</v>
      </c>
      <c r="F93" s="551">
        <f>'25 Elaine Grove'!AB88</f>
        <v>222.29999999999998</v>
      </c>
      <c r="G93" s="552">
        <f t="shared" si="19"/>
        <v>0</v>
      </c>
      <c r="H93" s="553">
        <f>'25 Elaine Grove'!AC88</f>
        <v>1</v>
      </c>
      <c r="I93" s="554">
        <f>'25 Elaine Grove'!AD88</f>
        <v>222.29999999999998</v>
      </c>
      <c r="J93" s="548">
        <v>0</v>
      </c>
      <c r="K93" s="548">
        <v>0</v>
      </c>
      <c r="L93" s="548">
        <v>0</v>
      </c>
      <c r="M93" s="548">
        <v>222.3</v>
      </c>
      <c r="N93" s="548">
        <v>0</v>
      </c>
      <c r="O93" s="548">
        <v>0</v>
      </c>
      <c r="P93" s="548">
        <v>0</v>
      </c>
      <c r="Q93" s="548">
        <v>2470</v>
      </c>
      <c r="R93" s="548">
        <v>0</v>
      </c>
      <c r="S93" s="548">
        <v>0</v>
      </c>
      <c r="T93" s="548"/>
      <c r="U93" s="548"/>
      <c r="V93" s="548">
        <f t="shared" si="20"/>
        <v>2692.3</v>
      </c>
      <c r="W93" s="555">
        <f t="shared" si="16"/>
        <v>-2470</v>
      </c>
    </row>
    <row r="94" spans="1:23" x14ac:dyDescent="0.25">
      <c r="A94" s="565" t="s">
        <v>285</v>
      </c>
      <c r="B94" s="674">
        <v>11733</v>
      </c>
      <c r="C94" s="548">
        <f>'25 Elaine Grove'!T89</f>
        <v>0</v>
      </c>
      <c r="D94" s="549">
        <f>'25 Elaine Grove'!Y89</f>
        <v>0</v>
      </c>
      <c r="E94" s="550" t="e">
        <f>'25 Elaine Grove'!AA89</f>
        <v>#DIV/0!</v>
      </c>
      <c r="F94" s="551">
        <f>'25 Elaine Grove'!AB89</f>
        <v>0</v>
      </c>
      <c r="G94" s="552">
        <f t="shared" si="19"/>
        <v>0</v>
      </c>
      <c r="H94" s="553" t="e">
        <f>'25 Elaine Grove'!AC89</f>
        <v>#DIV/0!</v>
      </c>
      <c r="I94" s="554">
        <f>'25 Elaine Grove'!AD89</f>
        <v>0</v>
      </c>
      <c r="J94" s="548"/>
      <c r="K94" s="548"/>
      <c r="L94" s="548"/>
      <c r="M94" s="548"/>
      <c r="N94" s="548"/>
      <c r="O94" s="548"/>
      <c r="P94" s="548"/>
      <c r="Q94" s="548"/>
      <c r="R94" s="548"/>
      <c r="S94" s="548"/>
      <c r="T94" s="548"/>
      <c r="U94" s="548"/>
      <c r="V94" s="548">
        <f t="shared" si="20"/>
        <v>0</v>
      </c>
      <c r="W94" s="555">
        <f t="shared" si="16"/>
        <v>0</v>
      </c>
    </row>
    <row r="95" spans="1:23" x14ac:dyDescent="0.25">
      <c r="A95" s="565" t="s">
        <v>189</v>
      </c>
      <c r="B95" s="674">
        <v>11737</v>
      </c>
      <c r="C95" s="548">
        <f>'25 Elaine Grove'!T90</f>
        <v>1254.3729999999998</v>
      </c>
      <c r="D95" s="549">
        <f>'25 Elaine Grove'!Y90</f>
        <v>1873.1895</v>
      </c>
      <c r="E95" s="550">
        <f>'25 Elaine Grove'!AA90</f>
        <v>1</v>
      </c>
      <c r="F95" s="551">
        <f>'25 Elaine Grove'!AB90</f>
        <v>1873.1895</v>
      </c>
      <c r="G95" s="552">
        <f t="shared" si="19"/>
        <v>0</v>
      </c>
      <c r="H95" s="553">
        <f>'25 Elaine Grove'!AC90</f>
        <v>1</v>
      </c>
      <c r="I95" s="554">
        <f>'25 Elaine Grove'!AD90</f>
        <v>1873.1895</v>
      </c>
      <c r="J95" s="548">
        <v>0</v>
      </c>
      <c r="K95" s="548">
        <v>0</v>
      </c>
      <c r="L95" s="548">
        <v>0</v>
      </c>
      <c r="M95" s="548">
        <v>0</v>
      </c>
      <c r="N95" s="548">
        <v>0</v>
      </c>
      <c r="O95" s="548">
        <v>0</v>
      </c>
      <c r="P95" s="548">
        <v>29.84</v>
      </c>
      <c r="Q95" s="548">
        <v>1843.35</v>
      </c>
      <c r="R95" s="548">
        <v>0</v>
      </c>
      <c r="S95" s="548">
        <v>0</v>
      </c>
      <c r="T95" s="548"/>
      <c r="U95" s="548"/>
      <c r="V95" s="548">
        <f t="shared" si="20"/>
        <v>1873.1899999999998</v>
      </c>
      <c r="W95" s="555">
        <f t="shared" si="16"/>
        <v>-4.9999999987448973E-4</v>
      </c>
    </row>
    <row r="96" spans="1:23" x14ac:dyDescent="0.25">
      <c r="A96" s="565" t="s">
        <v>72</v>
      </c>
      <c r="B96" s="674">
        <v>11738</v>
      </c>
      <c r="C96" s="548">
        <f>'25 Elaine Grove'!T91</f>
        <v>4593.8035460000001</v>
      </c>
      <c r="D96" s="549">
        <f>'25 Elaine Grove'!Y91</f>
        <v>7451.6640000000007</v>
      </c>
      <c r="E96" s="550">
        <f>'25 Elaine Grove'!AA91</f>
        <v>0.86580178601719027</v>
      </c>
      <c r="F96" s="551">
        <f>'25 Elaine Grove'!AB91</f>
        <v>6451.6640000000007</v>
      </c>
      <c r="G96" s="552">
        <f t="shared" si="19"/>
        <v>1949.4880000000003</v>
      </c>
      <c r="H96" s="553">
        <f>'25 Elaine Grove'!AC91</f>
        <v>0.60418397823627046</v>
      </c>
      <c r="I96" s="554">
        <f>'25 Elaine Grove'!AD91</f>
        <v>4502.1760000000004</v>
      </c>
      <c r="J96" s="548">
        <v>0</v>
      </c>
      <c r="K96" s="548">
        <v>0</v>
      </c>
      <c r="L96" s="548">
        <v>0</v>
      </c>
      <c r="M96" s="548">
        <v>0</v>
      </c>
      <c r="N96" s="548">
        <v>0</v>
      </c>
      <c r="O96" s="548">
        <v>0</v>
      </c>
      <c r="P96" s="548">
        <v>4593.8</v>
      </c>
      <c r="Q96" s="548">
        <v>0</v>
      </c>
      <c r="R96" s="548">
        <v>120.83</v>
      </c>
      <c r="S96" s="548">
        <v>0</v>
      </c>
      <c r="T96" s="548"/>
      <c r="U96" s="548"/>
      <c r="V96" s="548">
        <f t="shared" si="20"/>
        <v>4714.63</v>
      </c>
      <c r="W96" s="555">
        <f t="shared" si="16"/>
        <v>-212.45399999999972</v>
      </c>
    </row>
    <row r="97" spans="1:23" x14ac:dyDescent="0.25">
      <c r="A97" s="565" t="s">
        <v>164</v>
      </c>
      <c r="B97" s="674">
        <v>11741</v>
      </c>
      <c r="C97" s="548">
        <f>'25 Elaine Grove'!T92</f>
        <v>766.51979199999994</v>
      </c>
      <c r="D97" s="549">
        <f>'25 Elaine Grove'!Y92</f>
        <v>3149.9143819999999</v>
      </c>
      <c r="E97" s="550">
        <f>'25 Elaine Grove'!AA92</f>
        <v>0.96825310536329368</v>
      </c>
      <c r="F97" s="551">
        <f>'25 Elaine Grove'!AB92</f>
        <v>3049.9143819999999</v>
      </c>
      <c r="G97" s="552">
        <f t="shared" si="19"/>
        <v>360</v>
      </c>
      <c r="H97" s="553">
        <f>'25 Elaine Grove'!AC92</f>
        <v>0.85396428467115082</v>
      </c>
      <c r="I97" s="554">
        <f>'25 Elaine Grove'!AD92</f>
        <v>2689.9143819999999</v>
      </c>
      <c r="J97" s="548">
        <v>0</v>
      </c>
      <c r="K97" s="548">
        <v>0</v>
      </c>
      <c r="L97" s="548">
        <v>0</v>
      </c>
      <c r="M97" s="548">
        <v>0</v>
      </c>
      <c r="N97" s="548">
        <v>0</v>
      </c>
      <c r="O97" s="548">
        <v>0</v>
      </c>
      <c r="P97" s="548">
        <v>766.52</v>
      </c>
      <c r="Q97" s="548">
        <v>1923.39</v>
      </c>
      <c r="R97" s="548">
        <v>0</v>
      </c>
      <c r="S97" s="548">
        <v>0</v>
      </c>
      <c r="T97" s="548"/>
      <c r="U97" s="548"/>
      <c r="V97" s="548">
        <f t="shared" si="20"/>
        <v>2689.91</v>
      </c>
      <c r="W97" s="555">
        <f t="shared" si="16"/>
        <v>4.3820000000778236E-3</v>
      </c>
    </row>
    <row r="98" spans="1:23" x14ac:dyDescent="0.25">
      <c r="A98" s="565" t="s">
        <v>24</v>
      </c>
      <c r="B98" s="674">
        <v>11730</v>
      </c>
      <c r="C98" s="548">
        <f>'25 Elaine Grove'!T93</f>
        <v>4858.893</v>
      </c>
      <c r="D98" s="549">
        <f>'25 Elaine Grove'!Y93</f>
        <v>11586.955005400001</v>
      </c>
      <c r="E98" s="550">
        <f>'25 Elaine Grove'!AA93</f>
        <v>1</v>
      </c>
      <c r="F98" s="551">
        <f>'25 Elaine Grove'!AB93</f>
        <v>11586.955005400001</v>
      </c>
      <c r="G98" s="552">
        <f t="shared" si="19"/>
        <v>4242.5450054000012</v>
      </c>
      <c r="H98" s="553">
        <f>'25 Elaine Grove'!AC93</f>
        <v>0.63385160264946228</v>
      </c>
      <c r="I98" s="554">
        <f>'25 Elaine Grove'!AD93</f>
        <v>7344.41</v>
      </c>
      <c r="J98" s="548">
        <v>3401.25</v>
      </c>
      <c r="K98" s="548">
        <v>0</v>
      </c>
      <c r="L98" s="548">
        <v>0</v>
      </c>
      <c r="M98" s="548">
        <v>0</v>
      </c>
      <c r="N98" s="548">
        <v>0</v>
      </c>
      <c r="O98" s="548">
        <v>0</v>
      </c>
      <c r="P98" s="548">
        <v>0</v>
      </c>
      <c r="Q98" s="548">
        <v>2016.12</v>
      </c>
      <c r="R98" s="548">
        <v>2066.27</v>
      </c>
      <c r="S98" s="548">
        <v>2203.89</v>
      </c>
      <c r="T98" s="548"/>
      <c r="U98" s="548"/>
      <c r="V98" s="548">
        <f t="shared" si="20"/>
        <v>9687.5299999999988</v>
      </c>
      <c r="W98" s="555">
        <f t="shared" si="16"/>
        <v>-2343.119999999999</v>
      </c>
    </row>
    <row r="99" spans="1:23" x14ac:dyDescent="0.25">
      <c r="A99" s="565" t="s">
        <v>312</v>
      </c>
      <c r="B99" s="674">
        <v>11736</v>
      </c>
      <c r="C99" s="548">
        <f>'25 Elaine Grove'!T94</f>
        <v>82.394459999999995</v>
      </c>
      <c r="D99" s="549">
        <f>'25 Elaine Grove'!Y94</f>
        <v>82.394459999999995</v>
      </c>
      <c r="E99" s="550">
        <f>'25 Elaine Grove'!AA94</f>
        <v>1</v>
      </c>
      <c r="F99" s="551">
        <f>'25 Elaine Grove'!AB94</f>
        <v>82.394459999999995</v>
      </c>
      <c r="G99" s="552">
        <f t="shared" si="19"/>
        <v>0</v>
      </c>
      <c r="H99" s="553">
        <f>'25 Elaine Grove'!AC94</f>
        <v>1</v>
      </c>
      <c r="I99" s="554">
        <f>'25 Elaine Grove'!AD94</f>
        <v>82.394459999999995</v>
      </c>
      <c r="J99" s="548">
        <v>0</v>
      </c>
      <c r="K99" s="548">
        <v>0</v>
      </c>
      <c r="L99" s="548">
        <v>0</v>
      </c>
      <c r="M99" s="548">
        <v>0</v>
      </c>
      <c r="N99" s="548">
        <v>0</v>
      </c>
      <c r="O99" s="548">
        <v>0</v>
      </c>
      <c r="P99" s="548">
        <v>0</v>
      </c>
      <c r="Q99" s="548">
        <v>82.39</v>
      </c>
      <c r="R99" s="548">
        <v>0</v>
      </c>
      <c r="S99" s="548">
        <v>0</v>
      </c>
      <c r="T99" s="548"/>
      <c r="U99" s="548"/>
      <c r="V99" s="548">
        <f t="shared" si="20"/>
        <v>82.39</v>
      </c>
      <c r="W99" s="555">
        <f t="shared" si="16"/>
        <v>4.4599999999945794E-3</v>
      </c>
    </row>
    <row r="100" spans="1:23" x14ac:dyDescent="0.25">
      <c r="A100" s="565" t="s">
        <v>341</v>
      </c>
      <c r="B100" s="674">
        <v>13099</v>
      </c>
      <c r="C100" s="548">
        <f>'25 Elaine Grove'!T95</f>
        <v>3288.2828650000001</v>
      </c>
      <c r="D100" s="549">
        <f>'25 Elaine Grove'!Y95</f>
        <v>8288.282865000001</v>
      </c>
      <c r="E100" s="550">
        <f>'25 Elaine Grove'!AA95</f>
        <v>0</v>
      </c>
      <c r="F100" s="551">
        <f>'25 Elaine Grove'!AB95</f>
        <v>0</v>
      </c>
      <c r="G100" s="552">
        <f t="shared" si="19"/>
        <v>0</v>
      </c>
      <c r="H100" s="553">
        <f>'25 Elaine Grove'!AC95</f>
        <v>0</v>
      </c>
      <c r="I100" s="554">
        <f>'25 Elaine Grove'!AD95</f>
        <v>0</v>
      </c>
      <c r="J100" s="548"/>
      <c r="K100" s="548"/>
      <c r="L100" s="548"/>
      <c r="M100" s="548"/>
      <c r="N100" s="548"/>
      <c r="O100" s="548"/>
      <c r="P100" s="548"/>
      <c r="Q100" s="548"/>
      <c r="R100" s="548"/>
      <c r="S100" s="548"/>
      <c r="T100" s="548"/>
      <c r="U100" s="548"/>
      <c r="V100" s="548">
        <f t="shared" si="20"/>
        <v>0</v>
      </c>
      <c r="W100" s="555">
        <f t="shared" si="16"/>
        <v>0</v>
      </c>
    </row>
    <row r="101" spans="1:23" x14ac:dyDescent="0.25">
      <c r="A101" s="565" t="s">
        <v>675</v>
      </c>
      <c r="B101" s="674"/>
      <c r="C101" s="548">
        <f>'25 Elaine Grove'!T96</f>
        <v>0</v>
      </c>
      <c r="D101" s="549">
        <f>'25 Elaine Grove'!Y96</f>
        <v>2470</v>
      </c>
      <c r="E101" s="550">
        <f>'25 Elaine Grove'!AA96</f>
        <v>1</v>
      </c>
      <c r="F101" s="551">
        <f>'25 Elaine Grove'!AB96</f>
        <v>2470</v>
      </c>
      <c r="G101" s="552">
        <f t="shared" si="19"/>
        <v>0</v>
      </c>
      <c r="H101" s="553">
        <f>'25 Elaine Grove'!AC96</f>
        <v>1</v>
      </c>
      <c r="I101" s="554">
        <f>'25 Elaine Grove'!AD96</f>
        <v>2470</v>
      </c>
      <c r="J101" s="548"/>
      <c r="K101" s="548"/>
      <c r="L101" s="548"/>
      <c r="M101" s="548"/>
      <c r="N101" s="548"/>
      <c r="O101" s="548"/>
      <c r="P101" s="548"/>
      <c r="Q101" s="548"/>
      <c r="R101" s="548"/>
      <c r="S101" s="548"/>
      <c r="T101" s="548"/>
      <c r="U101" s="548"/>
      <c r="V101" s="548">
        <f t="shared" si="20"/>
        <v>0</v>
      </c>
      <c r="W101" s="555">
        <f t="shared" si="16"/>
        <v>2470</v>
      </c>
    </row>
    <row r="102" spans="1:23" x14ac:dyDescent="0.25">
      <c r="A102" s="565"/>
      <c r="B102" s="674"/>
      <c r="C102" s="548"/>
      <c r="D102" s="549"/>
      <c r="E102" s="550"/>
      <c r="F102" s="551"/>
      <c r="G102" s="552"/>
      <c r="H102" s="553"/>
      <c r="I102" s="554"/>
      <c r="J102" s="548"/>
      <c r="K102" s="548"/>
      <c r="L102" s="548"/>
      <c r="M102" s="548"/>
      <c r="N102" s="548"/>
      <c r="O102" s="548"/>
      <c r="P102" s="548"/>
      <c r="Q102" s="548"/>
      <c r="R102" s="548"/>
      <c r="S102" s="548"/>
      <c r="T102" s="548"/>
      <c r="U102" s="548"/>
      <c r="V102" s="548"/>
      <c r="W102" s="555"/>
    </row>
    <row r="103" spans="1:23" s="139" customFormat="1" x14ac:dyDescent="0.25">
      <c r="A103" s="556" t="s">
        <v>510</v>
      </c>
      <c r="B103" s="673"/>
      <c r="C103" s="557"/>
      <c r="D103" s="558"/>
      <c r="E103" s="559"/>
      <c r="F103" s="560"/>
      <c r="G103" s="561"/>
      <c r="H103" s="562"/>
      <c r="I103" s="563"/>
      <c r="J103" s="557"/>
      <c r="K103" s="557"/>
      <c r="L103" s="557"/>
      <c r="M103" s="557"/>
      <c r="N103" s="557"/>
      <c r="O103" s="557"/>
      <c r="P103" s="557"/>
      <c r="Q103" s="557"/>
      <c r="R103" s="557"/>
      <c r="S103" s="548"/>
      <c r="T103" s="557"/>
      <c r="U103" s="557"/>
      <c r="V103" s="557"/>
      <c r="W103" s="564"/>
    </row>
    <row r="104" spans="1:23" x14ac:dyDescent="0.25">
      <c r="A104" s="565" t="s">
        <v>372</v>
      </c>
      <c r="B104" s="674">
        <v>13339</v>
      </c>
      <c r="C104" s="548">
        <f>'130 POW Road'!T94</f>
        <v>399.99552</v>
      </c>
      <c r="D104" s="549">
        <f>'130 POW Road'!Y94</f>
        <v>399.99552</v>
      </c>
      <c r="E104" s="550">
        <f>'130 POW Road'!AA94</f>
        <v>1</v>
      </c>
      <c r="F104" s="551">
        <f>'130 POW Road'!AB94</f>
        <v>399.99552</v>
      </c>
      <c r="G104" s="552">
        <f t="shared" ref="G104:G113" si="21">F104-I104</f>
        <v>0</v>
      </c>
      <c r="H104" s="553">
        <f>'130 POW Road'!AC94</f>
        <v>1</v>
      </c>
      <c r="I104" s="554">
        <f>'130 POW Road'!AD94</f>
        <v>399.99552</v>
      </c>
      <c r="J104" s="548">
        <v>0</v>
      </c>
      <c r="K104" s="548">
        <v>0</v>
      </c>
      <c r="L104" s="548">
        <v>0</v>
      </c>
      <c r="M104" s="548">
        <v>0</v>
      </c>
      <c r="N104" s="548">
        <v>0</v>
      </c>
      <c r="O104" s="548">
        <v>0</v>
      </c>
      <c r="P104" s="548">
        <v>400</v>
      </c>
      <c r="Q104" s="548">
        <v>0</v>
      </c>
      <c r="R104" s="548">
        <v>0</v>
      </c>
      <c r="S104" s="548">
        <v>0</v>
      </c>
      <c r="T104" s="548"/>
      <c r="U104" s="548"/>
      <c r="V104" s="548">
        <f t="shared" ref="V104:V113" si="22">SUM(J104:U104)</f>
        <v>400</v>
      </c>
      <c r="W104" s="555">
        <f t="shared" si="16"/>
        <v>-4.4800000000009277E-3</v>
      </c>
    </row>
    <row r="105" spans="1:23" x14ac:dyDescent="0.25">
      <c r="A105" s="565" t="s">
        <v>308</v>
      </c>
      <c r="B105" s="674">
        <v>12424</v>
      </c>
      <c r="C105" s="548">
        <f>'130 POW Road'!T95</f>
        <v>222.29999999999998</v>
      </c>
      <c r="D105" s="549">
        <f>'130 POW Road'!Y95</f>
        <v>222.29999999999998</v>
      </c>
      <c r="E105" s="550">
        <f>'130 POW Road'!AA95</f>
        <v>1</v>
      </c>
      <c r="F105" s="551">
        <f>'130 POW Road'!AB95</f>
        <v>222.29999999999998</v>
      </c>
      <c r="G105" s="552">
        <f t="shared" si="21"/>
        <v>0</v>
      </c>
      <c r="H105" s="553">
        <f>'130 POW Road'!AC95</f>
        <v>1</v>
      </c>
      <c r="I105" s="554">
        <f>'130 POW Road'!AD95</f>
        <v>222.29999999999998</v>
      </c>
      <c r="J105" s="548">
        <v>0</v>
      </c>
      <c r="K105" s="548">
        <v>0</v>
      </c>
      <c r="L105" s="548">
        <v>0</v>
      </c>
      <c r="M105" s="548">
        <v>222.3</v>
      </c>
      <c r="N105" s="548">
        <v>0</v>
      </c>
      <c r="O105" s="548">
        <v>0</v>
      </c>
      <c r="P105" s="548">
        <v>0</v>
      </c>
      <c r="Q105" s="548">
        <v>0</v>
      </c>
      <c r="R105" s="548">
        <v>0</v>
      </c>
      <c r="S105" s="548">
        <v>0</v>
      </c>
      <c r="T105" s="548"/>
      <c r="U105" s="548"/>
      <c r="V105" s="548">
        <f t="shared" si="22"/>
        <v>222.3</v>
      </c>
      <c r="W105" s="555">
        <f t="shared" si="16"/>
        <v>0</v>
      </c>
    </row>
    <row r="106" spans="1:23" x14ac:dyDescent="0.25">
      <c r="A106" s="565" t="s">
        <v>285</v>
      </c>
      <c r="B106" s="674">
        <v>12426</v>
      </c>
      <c r="C106" s="548">
        <f>'130 POW Road'!T96</f>
        <v>0</v>
      </c>
      <c r="D106" s="549">
        <f>'130 POW Road'!Y96</f>
        <v>0</v>
      </c>
      <c r="E106" s="550" t="e">
        <f>'130 POW Road'!AA96</f>
        <v>#DIV/0!</v>
      </c>
      <c r="F106" s="551">
        <f>'130 POW Road'!AB96</f>
        <v>0</v>
      </c>
      <c r="G106" s="552">
        <f t="shared" si="21"/>
        <v>0</v>
      </c>
      <c r="H106" s="553" t="e">
        <f>'130 POW Road'!AC96</f>
        <v>#DIV/0!</v>
      </c>
      <c r="I106" s="554">
        <f>'130 POW Road'!AD96</f>
        <v>0</v>
      </c>
      <c r="J106" s="548"/>
      <c r="K106" s="548"/>
      <c r="L106" s="548"/>
      <c r="M106" s="548"/>
      <c r="N106" s="548"/>
      <c r="O106" s="548"/>
      <c r="P106" s="548"/>
      <c r="Q106" s="548"/>
      <c r="R106" s="548"/>
      <c r="S106" s="548"/>
      <c r="T106" s="548"/>
      <c r="U106" s="548"/>
      <c r="V106" s="548">
        <f t="shared" si="22"/>
        <v>0</v>
      </c>
      <c r="W106" s="555">
        <f t="shared" si="16"/>
        <v>0</v>
      </c>
    </row>
    <row r="107" spans="1:23" x14ac:dyDescent="0.25">
      <c r="A107" s="565" t="s">
        <v>189</v>
      </c>
      <c r="B107" s="674">
        <v>12430</v>
      </c>
      <c r="C107" s="548">
        <f>'130 POW Road'!T97</f>
        <v>1803.3894999999998</v>
      </c>
      <c r="D107" s="549">
        <f>'130 POW Road'!Y97</f>
        <v>2738.9119999999994</v>
      </c>
      <c r="E107" s="550">
        <f>'130 POW Road'!AA97</f>
        <v>1</v>
      </c>
      <c r="F107" s="551">
        <f>'130 POW Road'!AB97</f>
        <v>2738.9119999999994</v>
      </c>
      <c r="G107" s="552">
        <f t="shared" si="21"/>
        <v>0</v>
      </c>
      <c r="H107" s="553">
        <f>'130 POW Road'!AC97</f>
        <v>1</v>
      </c>
      <c r="I107" s="554">
        <f>'130 POW Road'!AD97</f>
        <v>2738.9119999999994</v>
      </c>
      <c r="J107" s="548">
        <v>0</v>
      </c>
      <c r="K107" s="548">
        <v>0</v>
      </c>
      <c r="L107" s="548">
        <v>0</v>
      </c>
      <c r="M107" s="548">
        <v>0</v>
      </c>
      <c r="N107" s="548">
        <v>0</v>
      </c>
      <c r="O107" s="548">
        <v>0</v>
      </c>
      <c r="P107" s="548">
        <v>1557.37</v>
      </c>
      <c r="Q107" s="548">
        <v>792.43</v>
      </c>
      <c r="R107" s="548">
        <v>389.11</v>
      </c>
      <c r="S107" s="548">
        <v>0</v>
      </c>
      <c r="T107" s="548"/>
      <c r="U107" s="548"/>
      <c r="V107" s="548">
        <f t="shared" si="22"/>
        <v>2738.91</v>
      </c>
      <c r="W107" s="555">
        <f t="shared" si="16"/>
        <v>1.9999999994979589E-3</v>
      </c>
    </row>
    <row r="108" spans="1:23" x14ac:dyDescent="0.25">
      <c r="A108" s="565" t="s">
        <v>72</v>
      </c>
      <c r="B108" s="674">
        <v>12431</v>
      </c>
      <c r="C108" s="548">
        <f>'130 POW Road'!T98</f>
        <v>4400</v>
      </c>
      <c r="D108" s="549">
        <f>'130 POW Road'!Y98</f>
        <v>16185.528000000002</v>
      </c>
      <c r="E108" s="550">
        <f>'130 POW Road'!AA98</f>
        <v>1</v>
      </c>
      <c r="F108" s="551">
        <f>'130 POW Road'!AB98</f>
        <v>16185.528000000002</v>
      </c>
      <c r="G108" s="552">
        <f t="shared" si="21"/>
        <v>0</v>
      </c>
      <c r="H108" s="553">
        <f>'130 POW Road'!AC98</f>
        <v>1</v>
      </c>
      <c r="I108" s="554">
        <f>'130 POW Road'!AD98</f>
        <v>16185.528000000002</v>
      </c>
      <c r="J108" s="548">
        <v>0</v>
      </c>
      <c r="K108" s="548">
        <v>0</v>
      </c>
      <c r="L108" s="548">
        <v>0</v>
      </c>
      <c r="M108" s="548">
        <v>3520</v>
      </c>
      <c r="N108" s="548">
        <v>440</v>
      </c>
      <c r="O108" s="548">
        <v>440</v>
      </c>
      <c r="P108" s="548">
        <v>0</v>
      </c>
      <c r="Q108" s="548">
        <v>0</v>
      </c>
      <c r="R108" s="548">
        <v>5650</v>
      </c>
      <c r="S108" s="548">
        <v>0</v>
      </c>
      <c r="T108" s="548"/>
      <c r="U108" s="548"/>
      <c r="V108" s="548">
        <f t="shared" si="22"/>
        <v>10050</v>
      </c>
      <c r="W108" s="555">
        <f t="shared" si="16"/>
        <v>6135.5280000000021</v>
      </c>
    </row>
    <row r="109" spans="1:23" x14ac:dyDescent="0.25">
      <c r="A109" s="565" t="s">
        <v>164</v>
      </c>
      <c r="B109" s="674">
        <v>12434</v>
      </c>
      <c r="C109" s="548">
        <f>'130 POW Road'!T99</f>
        <v>726.14479199999994</v>
      </c>
      <c r="D109" s="549">
        <f>'130 POW Road'!Y99</f>
        <v>2686.7178520000002</v>
      </c>
      <c r="E109" s="550">
        <f>'130 POW Road'!AA99</f>
        <v>1</v>
      </c>
      <c r="F109" s="551">
        <f>'130 POW Road'!AB99</f>
        <v>2686.7178520000002</v>
      </c>
      <c r="G109" s="552">
        <f t="shared" si="21"/>
        <v>100</v>
      </c>
      <c r="H109" s="553">
        <f>'130 POW Road'!AC99</f>
        <v>0.96277986543113947</v>
      </c>
      <c r="I109" s="554">
        <f>'130 POW Road'!AD99</f>
        <v>2586.7178520000002</v>
      </c>
      <c r="J109" s="548">
        <v>0</v>
      </c>
      <c r="K109" s="548">
        <v>0</v>
      </c>
      <c r="L109" s="548">
        <v>0</v>
      </c>
      <c r="M109" s="548">
        <v>0</v>
      </c>
      <c r="N109" s="548">
        <v>0</v>
      </c>
      <c r="O109" s="548">
        <v>0</v>
      </c>
      <c r="P109" s="548">
        <v>726.15</v>
      </c>
      <c r="Q109" s="548">
        <v>710.25</v>
      </c>
      <c r="R109" s="548">
        <v>1250.3</v>
      </c>
      <c r="S109" s="548">
        <v>0</v>
      </c>
      <c r="T109" s="548"/>
      <c r="U109" s="548"/>
      <c r="V109" s="548">
        <f t="shared" si="22"/>
        <v>2686.7</v>
      </c>
      <c r="W109" s="555">
        <f t="shared" si="16"/>
        <v>-99.982147999999597</v>
      </c>
    </row>
    <row r="110" spans="1:23" x14ac:dyDescent="0.25">
      <c r="A110" s="565" t="s">
        <v>24</v>
      </c>
      <c r="B110" s="674">
        <v>12423</v>
      </c>
      <c r="C110" s="548">
        <f>'130 POW Road'!T100</f>
        <v>3635.2479999999996</v>
      </c>
      <c r="D110" s="549">
        <f>'130 POW Road'!Y100</f>
        <v>9688.3358435360005</v>
      </c>
      <c r="E110" s="550">
        <f>'130 POW Road'!AA100</f>
        <v>1</v>
      </c>
      <c r="F110" s="551">
        <f>'130 POW Road'!AB100</f>
        <v>9688.3358435360005</v>
      </c>
      <c r="G110" s="552">
        <f t="shared" si="21"/>
        <v>3601.7846435360007</v>
      </c>
      <c r="H110" s="553">
        <f>'130 POW Road'!AC100</f>
        <v>0.62823495162597098</v>
      </c>
      <c r="I110" s="554">
        <f>'130 POW Road'!AD100</f>
        <v>6086.5511999999999</v>
      </c>
      <c r="J110" s="548">
        <v>0</v>
      </c>
      <c r="K110" s="548">
        <v>0</v>
      </c>
      <c r="L110" s="548">
        <v>2544.8000000000002</v>
      </c>
      <c r="M110" s="548">
        <v>0</v>
      </c>
      <c r="N110" s="548">
        <v>0</v>
      </c>
      <c r="O110" s="548">
        <v>0</v>
      </c>
      <c r="P110" s="548">
        <v>0</v>
      </c>
      <c r="Q110" s="548">
        <v>1307.8</v>
      </c>
      <c r="R110" s="548">
        <v>2316.1</v>
      </c>
      <c r="S110" s="548">
        <v>27.85</v>
      </c>
      <c r="T110" s="548"/>
      <c r="U110" s="548"/>
      <c r="V110" s="548">
        <f t="shared" si="22"/>
        <v>6196.5500000000011</v>
      </c>
      <c r="W110" s="555">
        <f t="shared" si="16"/>
        <v>-109.99880000000121</v>
      </c>
    </row>
    <row r="111" spans="1:23" x14ac:dyDescent="0.25">
      <c r="A111" s="565" t="s">
        <v>312</v>
      </c>
      <c r="B111" s="674">
        <v>12429</v>
      </c>
      <c r="C111" s="548">
        <f>'130 POW Road'!T101</f>
        <v>1840</v>
      </c>
      <c r="D111" s="549">
        <f>'130 POW Road'!Y101</f>
        <v>1840</v>
      </c>
      <c r="E111" s="550">
        <f>'130 POW Road'!AA101</f>
        <v>0</v>
      </c>
      <c r="F111" s="551">
        <f>'130 POW Road'!AB101</f>
        <v>0</v>
      </c>
      <c r="G111" s="552">
        <f t="shared" si="21"/>
        <v>0</v>
      </c>
      <c r="H111" s="553">
        <f>'130 POW Road'!AC101</f>
        <v>0</v>
      </c>
      <c r="I111" s="554">
        <f>'130 POW Road'!AD101</f>
        <v>0</v>
      </c>
      <c r="J111" s="548"/>
      <c r="K111" s="548"/>
      <c r="L111" s="548"/>
      <c r="M111" s="548"/>
      <c r="N111" s="548"/>
      <c r="O111" s="548"/>
      <c r="P111" s="548"/>
      <c r="Q111" s="548"/>
      <c r="R111" s="548"/>
      <c r="S111" s="548"/>
      <c r="T111" s="548"/>
      <c r="U111" s="548"/>
      <c r="V111" s="548">
        <f t="shared" si="22"/>
        <v>0</v>
      </c>
      <c r="W111" s="555">
        <f t="shared" si="16"/>
        <v>0</v>
      </c>
    </row>
    <row r="112" spans="1:23" x14ac:dyDescent="0.25">
      <c r="A112" s="565" t="s">
        <v>341</v>
      </c>
      <c r="B112" s="674">
        <v>13128</v>
      </c>
      <c r="C112" s="548">
        <f>'130 POW Road'!T102</f>
        <v>3270.8897349999997</v>
      </c>
      <c r="D112" s="549">
        <f>'130 POW Road'!Y102</f>
        <v>8270.8897350000007</v>
      </c>
      <c r="E112" s="550">
        <f>'130 POW Road'!AA102</f>
        <v>0</v>
      </c>
      <c r="F112" s="551">
        <f>'130 POW Road'!AB102</f>
        <v>0</v>
      </c>
      <c r="G112" s="552">
        <f t="shared" si="21"/>
        <v>0</v>
      </c>
      <c r="H112" s="553">
        <f>'130 POW Road'!AC102</f>
        <v>0</v>
      </c>
      <c r="I112" s="554">
        <f>'130 POW Road'!AD102</f>
        <v>0</v>
      </c>
      <c r="J112" s="548"/>
      <c r="K112" s="548"/>
      <c r="L112" s="548"/>
      <c r="M112" s="548"/>
      <c r="N112" s="548"/>
      <c r="O112" s="548"/>
      <c r="P112" s="548"/>
      <c r="Q112" s="548"/>
      <c r="R112" s="548"/>
      <c r="S112" s="548"/>
      <c r="T112" s="548"/>
      <c r="U112" s="548"/>
      <c r="V112" s="548">
        <f t="shared" si="22"/>
        <v>0</v>
      </c>
      <c r="W112" s="555">
        <f t="shared" si="16"/>
        <v>0</v>
      </c>
    </row>
    <row r="113" spans="1:23" x14ac:dyDescent="0.25">
      <c r="A113" s="565" t="s">
        <v>706</v>
      </c>
      <c r="B113" s="674"/>
      <c r="C113" s="548">
        <f>'130 POW Road'!T103</f>
        <v>0</v>
      </c>
      <c r="D113" s="549">
        <f>'130 POW Road'!Y103</f>
        <v>585.19000000000005</v>
      </c>
      <c r="E113" s="550">
        <f>'130 POW Road'!AA103</f>
        <v>0</v>
      </c>
      <c r="F113" s="551">
        <f>'130 POW Road'!AB103</f>
        <v>0</v>
      </c>
      <c r="G113" s="552">
        <f t="shared" si="21"/>
        <v>0</v>
      </c>
      <c r="H113" s="553">
        <f>'130 POW Road'!AC103</f>
        <v>0</v>
      </c>
      <c r="I113" s="554">
        <f>'130 POW Road'!AD103</f>
        <v>0</v>
      </c>
      <c r="J113" s="548"/>
      <c r="K113" s="548"/>
      <c r="L113" s="548"/>
      <c r="M113" s="548"/>
      <c r="N113" s="548"/>
      <c r="O113" s="548"/>
      <c r="P113" s="548"/>
      <c r="Q113" s="548"/>
      <c r="R113" s="548"/>
      <c r="S113" s="548"/>
      <c r="T113" s="548"/>
      <c r="U113" s="548"/>
      <c r="V113" s="548">
        <f t="shared" si="22"/>
        <v>0</v>
      </c>
      <c r="W113" s="555">
        <f t="shared" si="16"/>
        <v>0</v>
      </c>
    </row>
    <row r="114" spans="1:23" x14ac:dyDescent="0.25">
      <c r="A114" s="565"/>
      <c r="B114" s="674"/>
      <c r="C114" s="548"/>
      <c r="D114" s="549"/>
      <c r="E114" s="550"/>
      <c r="F114" s="551"/>
      <c r="G114" s="552"/>
      <c r="H114" s="553"/>
      <c r="I114" s="554"/>
      <c r="J114" s="548"/>
      <c r="K114" s="548"/>
      <c r="L114" s="548"/>
      <c r="M114" s="548"/>
      <c r="N114" s="548"/>
      <c r="O114" s="548"/>
      <c r="P114" s="548"/>
      <c r="Q114" s="548"/>
      <c r="R114" s="548"/>
      <c r="S114" s="548"/>
      <c r="T114" s="548"/>
      <c r="U114" s="548"/>
      <c r="V114" s="548"/>
      <c r="W114" s="555"/>
    </row>
    <row r="115" spans="1:23" s="139" customFormat="1" x14ac:dyDescent="0.25">
      <c r="A115" s="556" t="s">
        <v>615</v>
      </c>
      <c r="B115" s="673"/>
      <c r="C115" s="557"/>
      <c r="D115" s="558"/>
      <c r="E115" s="559"/>
      <c r="F115" s="560"/>
      <c r="G115" s="561"/>
      <c r="H115" s="562"/>
      <c r="I115" s="563"/>
      <c r="J115" s="557"/>
      <c r="K115" s="557"/>
      <c r="L115" s="557"/>
      <c r="M115" s="557"/>
      <c r="N115" s="557"/>
      <c r="O115" s="557"/>
      <c r="P115" s="557"/>
      <c r="Q115" s="557"/>
      <c r="R115" s="557"/>
      <c r="S115" s="548"/>
      <c r="T115" s="557"/>
      <c r="U115" s="557"/>
      <c r="V115" s="557"/>
      <c r="W115" s="564"/>
    </row>
    <row r="116" spans="1:23" x14ac:dyDescent="0.25">
      <c r="A116" s="565" t="s">
        <v>372</v>
      </c>
      <c r="B116" s="674">
        <v>13320</v>
      </c>
      <c r="C116" s="548">
        <f>'25 Herbert Street '!T77</f>
        <v>399.99552</v>
      </c>
      <c r="D116" s="549">
        <f>'25 Herbert Street '!Y77</f>
        <v>399.99552</v>
      </c>
      <c r="E116" s="550">
        <f>'25 Herbert Street '!AA77</f>
        <v>1</v>
      </c>
      <c r="F116" s="551">
        <f>'25 Herbert Street '!AB77</f>
        <v>399.99552</v>
      </c>
      <c r="G116" s="552">
        <f t="shared" ref="G116:G124" si="23">F116-I116</f>
        <v>399.99552</v>
      </c>
      <c r="H116" s="553">
        <f>'25 Herbert Street '!AC77</f>
        <v>0</v>
      </c>
      <c r="I116" s="554">
        <f>'25 Herbert Street '!AD77</f>
        <v>0</v>
      </c>
      <c r="J116" s="548">
        <v>0</v>
      </c>
      <c r="K116" s="548">
        <v>0</v>
      </c>
      <c r="L116" s="548">
        <v>0</v>
      </c>
      <c r="M116" s="548">
        <v>0</v>
      </c>
      <c r="N116" s="548">
        <v>0</v>
      </c>
      <c r="O116" s="548">
        <v>0</v>
      </c>
      <c r="P116" s="548">
        <v>0</v>
      </c>
      <c r="Q116" s="548">
        <v>304.08</v>
      </c>
      <c r="R116" s="548">
        <v>0</v>
      </c>
      <c r="S116" s="548">
        <v>0</v>
      </c>
      <c r="T116" s="548"/>
      <c r="U116" s="548"/>
      <c r="V116" s="548">
        <f t="shared" ref="V116:V124" si="24">SUM(J116:U116)</f>
        <v>304.08</v>
      </c>
      <c r="W116" s="555">
        <f t="shared" si="16"/>
        <v>-304.08</v>
      </c>
    </row>
    <row r="117" spans="1:23" x14ac:dyDescent="0.25">
      <c r="A117" s="565" t="s">
        <v>308</v>
      </c>
      <c r="B117" s="674">
        <v>785</v>
      </c>
      <c r="C117" s="548">
        <f>'25 Herbert Street '!T78</f>
        <v>222.29999999999998</v>
      </c>
      <c r="D117" s="549">
        <f>'25 Herbert Street '!Y78</f>
        <v>222.29999999999998</v>
      </c>
      <c r="E117" s="550">
        <f>'25 Herbert Street '!AA78</f>
        <v>1</v>
      </c>
      <c r="F117" s="551">
        <f>'25 Herbert Street '!AB78</f>
        <v>222.29999999999998</v>
      </c>
      <c r="G117" s="552">
        <f t="shared" si="23"/>
        <v>0</v>
      </c>
      <c r="H117" s="553">
        <f>'25 Herbert Street '!AC78</f>
        <v>1</v>
      </c>
      <c r="I117" s="554">
        <f>'25 Herbert Street '!AD78</f>
        <v>222.29999999999998</v>
      </c>
      <c r="J117" s="548">
        <v>0</v>
      </c>
      <c r="K117" s="548">
        <v>0</v>
      </c>
      <c r="L117" s="548">
        <v>0</v>
      </c>
      <c r="M117" s="548">
        <v>222.3</v>
      </c>
      <c r="N117" s="548">
        <v>0</v>
      </c>
      <c r="O117" s="548">
        <v>0</v>
      </c>
      <c r="P117" s="548">
        <v>0</v>
      </c>
      <c r="Q117" s="548">
        <v>0</v>
      </c>
      <c r="R117" s="548">
        <v>0</v>
      </c>
      <c r="S117" s="548">
        <v>0</v>
      </c>
      <c r="T117" s="548"/>
      <c r="U117" s="548"/>
      <c r="V117" s="548">
        <f t="shared" si="24"/>
        <v>222.3</v>
      </c>
      <c r="W117" s="555">
        <f t="shared" si="16"/>
        <v>0</v>
      </c>
    </row>
    <row r="118" spans="1:23" x14ac:dyDescent="0.25">
      <c r="A118" s="565" t="s">
        <v>285</v>
      </c>
      <c r="B118" s="674">
        <v>787</v>
      </c>
      <c r="C118" s="548">
        <f>'25 Herbert Street '!T79</f>
        <v>584.24584800000002</v>
      </c>
      <c r="D118" s="549">
        <f>'25 Herbert Street '!Y79</f>
        <v>823.18584799999996</v>
      </c>
      <c r="E118" s="550">
        <f>'25 Herbert Street '!AA79</f>
        <v>0.32626654193889881</v>
      </c>
      <c r="F118" s="551">
        <f>'25 Herbert Street '!AB79</f>
        <v>268.57799999999997</v>
      </c>
      <c r="G118" s="552">
        <f t="shared" si="23"/>
        <v>0</v>
      </c>
      <c r="H118" s="553">
        <f>'25 Herbert Street '!AC79</f>
        <v>0.32626654193889881</v>
      </c>
      <c r="I118" s="554">
        <f>'25 Herbert Street '!AD79</f>
        <v>268.57799999999997</v>
      </c>
      <c r="J118" s="548"/>
      <c r="K118" s="548"/>
      <c r="L118" s="548"/>
      <c r="M118" s="548"/>
      <c r="N118" s="548"/>
      <c r="O118" s="548"/>
      <c r="P118" s="548"/>
      <c r="Q118" s="548"/>
      <c r="R118" s="548"/>
      <c r="S118" s="548">
        <v>238.94</v>
      </c>
      <c r="T118" s="548"/>
      <c r="U118" s="548"/>
      <c r="V118" s="548">
        <f t="shared" si="24"/>
        <v>238.94</v>
      </c>
      <c r="W118" s="555">
        <f t="shared" si="16"/>
        <v>29.637999999999977</v>
      </c>
    </row>
    <row r="119" spans="1:23" x14ac:dyDescent="0.25">
      <c r="A119" s="565" t="s">
        <v>189</v>
      </c>
      <c r="B119" s="674">
        <v>791</v>
      </c>
      <c r="C119" s="548">
        <f>'25 Herbert Street '!T80</f>
        <v>586.75424999999996</v>
      </c>
      <c r="D119" s="549">
        <f>'25 Herbert Street '!Y80</f>
        <v>886.75424999999996</v>
      </c>
      <c r="E119" s="550">
        <f>'25 Herbert Street '!AA80</f>
        <v>1</v>
      </c>
      <c r="F119" s="551">
        <f>'25 Herbert Street '!AB80</f>
        <v>886.75424999999996</v>
      </c>
      <c r="G119" s="552">
        <f t="shared" si="23"/>
        <v>300</v>
      </c>
      <c r="H119" s="553">
        <f>'25 Herbert Street '!AC80</f>
        <v>0.66168755323134898</v>
      </c>
      <c r="I119" s="554">
        <f>'25 Herbert Street '!AD80</f>
        <v>586.75424999999996</v>
      </c>
      <c r="J119" s="548">
        <v>0</v>
      </c>
      <c r="K119" s="548">
        <v>0</v>
      </c>
      <c r="L119" s="548">
        <v>0</v>
      </c>
      <c r="M119" s="548">
        <v>0</v>
      </c>
      <c r="N119" s="548">
        <v>0</v>
      </c>
      <c r="O119" s="548">
        <v>0</v>
      </c>
      <c r="P119" s="548">
        <v>52.59</v>
      </c>
      <c r="Q119" s="548">
        <v>924.85</v>
      </c>
      <c r="R119" s="548">
        <v>0</v>
      </c>
      <c r="S119" s="548">
        <v>0</v>
      </c>
      <c r="T119" s="548"/>
      <c r="U119" s="548"/>
      <c r="V119" s="548">
        <f t="shared" si="24"/>
        <v>977.44</v>
      </c>
      <c r="W119" s="555">
        <f t="shared" si="16"/>
        <v>-390.6857500000001</v>
      </c>
    </row>
    <row r="120" spans="1:23" x14ac:dyDescent="0.25">
      <c r="A120" s="565" t="s">
        <v>72</v>
      </c>
      <c r="B120" s="674">
        <v>792</v>
      </c>
      <c r="C120" s="548">
        <f>'25 Herbert Street '!T81</f>
        <v>341.93600000000004</v>
      </c>
      <c r="D120" s="549">
        <f>'25 Herbert Street '!Y81</f>
        <v>6484.728000000001</v>
      </c>
      <c r="E120" s="550">
        <f>'25 Herbert Street '!AA81</f>
        <v>1</v>
      </c>
      <c r="F120" s="551">
        <f>'25 Herbert Street '!AB81</f>
        <v>6484.728000000001</v>
      </c>
      <c r="G120" s="552">
        <f t="shared" si="23"/>
        <v>2293.424</v>
      </c>
      <c r="H120" s="553">
        <f>'25 Herbert Street '!AC81</f>
        <v>0.64633458797346632</v>
      </c>
      <c r="I120" s="554">
        <f>'25 Herbert Street '!AD81</f>
        <v>4191.304000000001</v>
      </c>
      <c r="J120" s="548"/>
      <c r="K120" s="548"/>
      <c r="L120" s="548"/>
      <c r="M120" s="548"/>
      <c r="N120" s="548"/>
      <c r="O120" s="548"/>
      <c r="P120" s="548"/>
      <c r="Q120" s="548"/>
      <c r="R120" s="548"/>
      <c r="S120" s="548"/>
      <c r="T120" s="548"/>
      <c r="U120" s="548"/>
      <c r="V120" s="548">
        <f t="shared" si="24"/>
        <v>0</v>
      </c>
      <c r="W120" s="555">
        <f t="shared" si="16"/>
        <v>4191.304000000001</v>
      </c>
    </row>
    <row r="121" spans="1:23" x14ac:dyDescent="0.25">
      <c r="A121" s="565" t="s">
        <v>164</v>
      </c>
      <c r="B121" s="674">
        <v>795</v>
      </c>
      <c r="C121" s="548">
        <f>'25 Herbert Street '!T82</f>
        <v>452.67349499999995</v>
      </c>
      <c r="D121" s="549">
        <f>'25 Herbert Street '!Y82</f>
        <v>3289.8631999999998</v>
      </c>
      <c r="E121" s="550">
        <f>'25 Herbert Street '!AA82</f>
        <v>1</v>
      </c>
      <c r="F121" s="551">
        <f>'25 Herbert Street '!AB82</f>
        <v>3289.8631999999998</v>
      </c>
      <c r="G121" s="552">
        <f t="shared" si="23"/>
        <v>0</v>
      </c>
      <c r="H121" s="553">
        <f>'25 Herbert Street '!AC82</f>
        <v>1</v>
      </c>
      <c r="I121" s="554">
        <f>'25 Herbert Street '!AD82</f>
        <v>3289.8631999999998</v>
      </c>
      <c r="J121" s="548">
        <v>0</v>
      </c>
      <c r="K121" s="548">
        <v>0</v>
      </c>
      <c r="L121" s="548">
        <v>0</v>
      </c>
      <c r="M121" s="548">
        <v>0</v>
      </c>
      <c r="N121" s="548">
        <v>0</v>
      </c>
      <c r="O121" s="548">
        <v>0</v>
      </c>
      <c r="P121" s="548">
        <v>0</v>
      </c>
      <c r="Q121" s="548">
        <v>2335.2800000000002</v>
      </c>
      <c r="R121" s="548">
        <v>0</v>
      </c>
      <c r="S121" s="548">
        <v>0</v>
      </c>
      <c r="T121" s="548"/>
      <c r="U121" s="548"/>
      <c r="V121" s="548">
        <f t="shared" si="24"/>
        <v>2335.2800000000002</v>
      </c>
      <c r="W121" s="555">
        <f t="shared" si="16"/>
        <v>954.58319999999958</v>
      </c>
    </row>
    <row r="122" spans="1:23" x14ac:dyDescent="0.25">
      <c r="A122" s="565" t="s">
        <v>24</v>
      </c>
      <c r="B122" s="674">
        <v>784</v>
      </c>
      <c r="C122" s="548">
        <f>'25 Herbert Street '!T83</f>
        <v>2703.6776</v>
      </c>
      <c r="D122" s="549">
        <f>'25 Herbert Street '!Y83</f>
        <v>10355.200422399999</v>
      </c>
      <c r="E122" s="550">
        <f>'25 Herbert Street '!AA83</f>
        <v>1</v>
      </c>
      <c r="F122" s="551">
        <f>'25 Herbert Street '!AB83</f>
        <v>10355.200422399999</v>
      </c>
      <c r="G122" s="552">
        <f t="shared" si="23"/>
        <v>5360.6968223999993</v>
      </c>
      <c r="H122" s="553">
        <f>'25 Herbert Street '!AC83</f>
        <v>0.4823183903998679</v>
      </c>
      <c r="I122" s="554">
        <f>'25 Herbert Street '!AD83</f>
        <v>4994.5036</v>
      </c>
      <c r="J122" s="548">
        <v>0</v>
      </c>
      <c r="K122" s="548">
        <v>0</v>
      </c>
      <c r="L122" s="548">
        <v>0</v>
      </c>
      <c r="M122" s="548">
        <v>1892.57</v>
      </c>
      <c r="N122" s="548">
        <v>0</v>
      </c>
      <c r="O122" s="548">
        <v>0</v>
      </c>
      <c r="P122" s="548">
        <v>0</v>
      </c>
      <c r="Q122" s="548">
        <v>3101.93</v>
      </c>
      <c r="R122" s="548">
        <v>3889.34</v>
      </c>
      <c r="S122" s="548">
        <v>0</v>
      </c>
      <c r="T122" s="548"/>
      <c r="U122" s="548"/>
      <c r="V122" s="548">
        <f t="shared" si="24"/>
        <v>8883.84</v>
      </c>
      <c r="W122" s="555">
        <f t="shared" si="16"/>
        <v>-3889.3364000000001</v>
      </c>
    </row>
    <row r="123" spans="1:23" x14ac:dyDescent="0.25">
      <c r="A123" s="565" t="s">
        <v>312</v>
      </c>
      <c r="B123" s="674">
        <v>790</v>
      </c>
      <c r="C123" s="548">
        <f>'25 Herbert Street '!T84</f>
        <v>400</v>
      </c>
      <c r="D123" s="549">
        <f>'25 Herbert Street '!Y84</f>
        <v>400</v>
      </c>
      <c r="E123" s="550">
        <f>'25 Herbert Street '!AA84</f>
        <v>0</v>
      </c>
      <c r="F123" s="551">
        <f>'25 Herbert Street '!AB84</f>
        <v>0</v>
      </c>
      <c r="G123" s="552">
        <f t="shared" si="23"/>
        <v>0</v>
      </c>
      <c r="H123" s="553">
        <f>'25 Herbert Street '!AC84</f>
        <v>0</v>
      </c>
      <c r="I123" s="554">
        <f>'25 Herbert Street '!AD84</f>
        <v>0</v>
      </c>
      <c r="J123" s="548"/>
      <c r="K123" s="548"/>
      <c r="L123" s="548"/>
      <c r="M123" s="548"/>
      <c r="N123" s="548"/>
      <c r="O123" s="548"/>
      <c r="P123" s="548"/>
      <c r="Q123" s="548"/>
      <c r="R123" s="548"/>
      <c r="S123" s="548"/>
      <c r="T123" s="548"/>
      <c r="U123" s="548"/>
      <c r="V123" s="548">
        <f t="shared" si="24"/>
        <v>0</v>
      </c>
      <c r="W123" s="555">
        <f t="shared" si="16"/>
        <v>0</v>
      </c>
    </row>
    <row r="124" spans="1:23" x14ac:dyDescent="0.25">
      <c r="A124" s="565" t="s">
        <v>341</v>
      </c>
      <c r="B124" s="674">
        <v>13109</v>
      </c>
      <c r="C124" s="548">
        <f>'25 Herbert Street '!T85</f>
        <v>2473.2806449999998</v>
      </c>
      <c r="D124" s="549">
        <f>'25 Herbert Street '!Y85</f>
        <v>2473.2806449999998</v>
      </c>
      <c r="E124" s="550">
        <f>'25 Herbert Street '!AA85</f>
        <v>0</v>
      </c>
      <c r="F124" s="551">
        <f>'25 Herbert Street '!AB85</f>
        <v>0</v>
      </c>
      <c r="G124" s="552">
        <f t="shared" si="23"/>
        <v>0</v>
      </c>
      <c r="H124" s="553">
        <f>'25 Herbert Street '!AC85</f>
        <v>0</v>
      </c>
      <c r="I124" s="554">
        <f>'25 Herbert Street '!AD85</f>
        <v>0</v>
      </c>
      <c r="J124" s="548"/>
      <c r="K124" s="548"/>
      <c r="L124" s="548"/>
      <c r="M124" s="548"/>
      <c r="N124" s="548"/>
      <c r="O124" s="548"/>
      <c r="P124" s="548"/>
      <c r="Q124" s="548"/>
      <c r="R124" s="548"/>
      <c r="S124" s="548"/>
      <c r="T124" s="548"/>
      <c r="U124" s="548"/>
      <c r="V124" s="548">
        <f t="shared" si="24"/>
        <v>0</v>
      </c>
      <c r="W124" s="555">
        <f t="shared" si="16"/>
        <v>0</v>
      </c>
    </row>
    <row r="125" spans="1:23" x14ac:dyDescent="0.25">
      <c r="A125" s="565"/>
      <c r="B125" s="674"/>
      <c r="C125" s="548"/>
      <c r="D125" s="549"/>
      <c r="E125" s="550"/>
      <c r="F125" s="551"/>
      <c r="G125" s="552"/>
      <c r="H125" s="553"/>
      <c r="I125" s="554"/>
      <c r="J125" s="548"/>
      <c r="K125" s="548"/>
      <c r="L125" s="548"/>
      <c r="M125" s="548"/>
      <c r="N125" s="548"/>
      <c r="O125" s="548"/>
      <c r="P125" s="548"/>
      <c r="Q125" s="548"/>
      <c r="R125" s="548"/>
      <c r="S125" s="548"/>
      <c r="T125" s="548"/>
      <c r="U125" s="548"/>
      <c r="V125" s="548"/>
      <c r="W125" s="555"/>
    </row>
    <row r="126" spans="1:23" s="139" customFormat="1" x14ac:dyDescent="0.25">
      <c r="A126" s="556" t="s">
        <v>616</v>
      </c>
      <c r="B126" s="673"/>
      <c r="C126" s="557"/>
      <c r="D126" s="558"/>
      <c r="E126" s="559"/>
      <c r="F126" s="560"/>
      <c r="G126" s="561"/>
      <c r="H126" s="562"/>
      <c r="I126" s="563"/>
      <c r="J126" s="557"/>
      <c r="K126" s="557"/>
      <c r="L126" s="557"/>
      <c r="M126" s="557"/>
      <c r="N126" s="557"/>
      <c r="O126" s="557"/>
      <c r="P126" s="557"/>
      <c r="Q126" s="557"/>
      <c r="R126" s="557"/>
      <c r="S126" s="548"/>
      <c r="T126" s="557"/>
      <c r="U126" s="557"/>
      <c r="V126" s="557"/>
      <c r="W126" s="564"/>
    </row>
    <row r="127" spans="1:23" x14ac:dyDescent="0.25">
      <c r="A127" s="565" t="s">
        <v>372</v>
      </c>
      <c r="B127" s="674">
        <v>13338</v>
      </c>
      <c r="C127" s="548">
        <f>'128 POW Road'!T79</f>
        <v>399.99552</v>
      </c>
      <c r="D127" s="549">
        <f>'128 POW Road'!Y79</f>
        <v>399.99552</v>
      </c>
      <c r="E127" s="550">
        <f>'128 POW Road'!AA79</f>
        <v>1</v>
      </c>
      <c r="F127" s="551">
        <f>'128 POW Road'!AB79</f>
        <v>399.99552</v>
      </c>
      <c r="G127" s="552">
        <f t="shared" ref="G127:G135" si="25">F127-I127</f>
        <v>0</v>
      </c>
      <c r="H127" s="553">
        <f>'128 POW Road'!AC79</f>
        <v>1</v>
      </c>
      <c r="I127" s="554">
        <f>'128 POW Road'!AD79</f>
        <v>399.99552</v>
      </c>
      <c r="J127" s="548">
        <v>0</v>
      </c>
      <c r="K127" s="548">
        <v>0</v>
      </c>
      <c r="L127" s="548">
        <v>0</v>
      </c>
      <c r="M127" s="548">
        <v>0</v>
      </c>
      <c r="N127" s="548">
        <v>400</v>
      </c>
      <c r="O127" s="548">
        <v>0</v>
      </c>
      <c r="P127" s="548">
        <v>0</v>
      </c>
      <c r="Q127" s="548">
        <v>0</v>
      </c>
      <c r="R127" s="548">
        <v>0</v>
      </c>
      <c r="S127" s="548">
        <v>0</v>
      </c>
      <c r="T127" s="548"/>
      <c r="U127" s="548"/>
      <c r="V127" s="548">
        <f t="shared" ref="V127:V135" si="26">SUM(J127:U127)</f>
        <v>400</v>
      </c>
      <c r="W127" s="555">
        <f t="shared" si="16"/>
        <v>-4.4800000000009277E-3</v>
      </c>
    </row>
    <row r="128" spans="1:23" x14ac:dyDescent="0.25">
      <c r="A128" s="565" t="s">
        <v>308</v>
      </c>
      <c r="B128" s="674">
        <v>631</v>
      </c>
      <c r="C128" s="548">
        <f>'128 POW Road'!T80</f>
        <v>222.29999999999998</v>
      </c>
      <c r="D128" s="549">
        <f>'128 POW Road'!Y80</f>
        <v>222.29999999999998</v>
      </c>
      <c r="E128" s="550">
        <f>'128 POW Road'!AA80</f>
        <v>1</v>
      </c>
      <c r="F128" s="551">
        <f>'128 POW Road'!AB80</f>
        <v>222.29999999999998</v>
      </c>
      <c r="G128" s="552">
        <f t="shared" si="25"/>
        <v>0</v>
      </c>
      <c r="H128" s="553">
        <f>'128 POW Road'!AC80</f>
        <v>1</v>
      </c>
      <c r="I128" s="554">
        <f>'128 POW Road'!AD80</f>
        <v>222.29999999999998</v>
      </c>
      <c r="J128" s="548">
        <v>0</v>
      </c>
      <c r="K128" s="548">
        <v>0</v>
      </c>
      <c r="L128" s="548">
        <v>0</v>
      </c>
      <c r="M128" s="548">
        <v>222.3</v>
      </c>
      <c r="N128" s="548">
        <v>0</v>
      </c>
      <c r="O128" s="548">
        <v>0</v>
      </c>
      <c r="P128" s="548">
        <v>0</v>
      </c>
      <c r="Q128" s="548">
        <v>0</v>
      </c>
      <c r="R128" s="548">
        <v>0</v>
      </c>
      <c r="S128" s="548">
        <v>0</v>
      </c>
      <c r="T128" s="548"/>
      <c r="U128" s="548"/>
      <c r="V128" s="548">
        <f t="shared" si="26"/>
        <v>222.3</v>
      </c>
      <c r="W128" s="555">
        <f t="shared" si="16"/>
        <v>0</v>
      </c>
    </row>
    <row r="129" spans="1:23" x14ac:dyDescent="0.25">
      <c r="A129" s="565" t="s">
        <v>285</v>
      </c>
      <c r="B129" s="674">
        <v>633</v>
      </c>
      <c r="C129" s="548">
        <f>'128 POW Road'!T81</f>
        <v>476.97571199999999</v>
      </c>
      <c r="D129" s="549">
        <f>'128 POW Road'!Y81</f>
        <v>476.97571199999999</v>
      </c>
      <c r="E129" s="550">
        <f>'128 POW Road'!AA81</f>
        <v>0</v>
      </c>
      <c r="F129" s="551">
        <f>'128 POW Road'!AB81</f>
        <v>0</v>
      </c>
      <c r="G129" s="552">
        <f t="shared" si="25"/>
        <v>0</v>
      </c>
      <c r="H129" s="553">
        <f>'128 POW Road'!AC81</f>
        <v>0</v>
      </c>
      <c r="I129" s="554">
        <f>'128 POW Road'!AD81</f>
        <v>0</v>
      </c>
      <c r="J129" s="548"/>
      <c r="K129" s="548"/>
      <c r="L129" s="548"/>
      <c r="M129" s="548"/>
      <c r="N129" s="548"/>
      <c r="O129" s="548"/>
      <c r="P129" s="548"/>
      <c r="Q129" s="548"/>
      <c r="R129" s="548"/>
      <c r="S129" s="548"/>
      <c r="T129" s="548"/>
      <c r="U129" s="548"/>
      <c r="V129" s="548">
        <f t="shared" si="26"/>
        <v>0</v>
      </c>
      <c r="W129" s="555">
        <f t="shared" si="16"/>
        <v>0</v>
      </c>
    </row>
    <row r="130" spans="1:23" x14ac:dyDescent="0.25">
      <c r="A130" s="565" t="s">
        <v>189</v>
      </c>
      <c r="B130" s="674">
        <v>637</v>
      </c>
      <c r="C130" s="548">
        <f>'128 POW Road'!T82</f>
        <v>641.29050000000007</v>
      </c>
      <c r="D130" s="549">
        <f>'128 POW Road'!Y82</f>
        <v>641.29050000000007</v>
      </c>
      <c r="E130" s="550">
        <f>'128 POW Road'!AA82</f>
        <v>1</v>
      </c>
      <c r="F130" s="551">
        <f>'128 POW Road'!AB82</f>
        <v>641.29050000000007</v>
      </c>
      <c r="G130" s="552">
        <f t="shared" si="25"/>
        <v>0</v>
      </c>
      <c r="H130" s="553">
        <f>'128 POW Road'!AC82</f>
        <v>1</v>
      </c>
      <c r="I130" s="554">
        <f>'128 POW Road'!AD82</f>
        <v>641.29050000000007</v>
      </c>
      <c r="J130" s="548">
        <v>0</v>
      </c>
      <c r="K130" s="548">
        <v>0</v>
      </c>
      <c r="L130" s="548">
        <v>0</v>
      </c>
      <c r="M130" s="548">
        <v>0</v>
      </c>
      <c r="N130" s="548">
        <v>0</v>
      </c>
      <c r="O130" s="548">
        <v>0</v>
      </c>
      <c r="P130" s="548">
        <v>347.44</v>
      </c>
      <c r="Q130" s="548">
        <v>697.95</v>
      </c>
      <c r="R130" s="548">
        <v>0</v>
      </c>
      <c r="S130" s="548">
        <v>0</v>
      </c>
      <c r="T130" s="548"/>
      <c r="U130" s="548"/>
      <c r="V130" s="548">
        <f t="shared" si="26"/>
        <v>1045.3900000000001</v>
      </c>
      <c r="W130" s="555">
        <f t="shared" si="16"/>
        <v>-404.09950000000003</v>
      </c>
    </row>
    <row r="131" spans="1:23" x14ac:dyDescent="0.25">
      <c r="A131" s="565" t="s">
        <v>72</v>
      </c>
      <c r="B131" s="674">
        <v>638</v>
      </c>
      <c r="C131" s="548">
        <f>'128 POW Road'!T83</f>
        <v>0</v>
      </c>
      <c r="D131" s="549">
        <f>'128 POW Road'!Y83</f>
        <v>9477.8080000000009</v>
      </c>
      <c r="E131" s="550">
        <f>'128 POW Road'!AA83</f>
        <v>1</v>
      </c>
      <c r="F131" s="551">
        <f>'128 POW Road'!AB83</f>
        <v>9477.8080000000009</v>
      </c>
      <c r="G131" s="552">
        <f t="shared" si="25"/>
        <v>5155.4400000000005</v>
      </c>
      <c r="H131" s="553">
        <f>'128 POW Road'!AC83</f>
        <v>0.45605144143033916</v>
      </c>
      <c r="I131" s="554">
        <f>'128 POW Road'!AD83</f>
        <v>4322.3680000000004</v>
      </c>
      <c r="J131" s="548">
        <v>0</v>
      </c>
      <c r="K131" s="548">
        <v>0</v>
      </c>
      <c r="L131" s="548">
        <v>0</v>
      </c>
      <c r="M131" s="548">
        <v>0</v>
      </c>
      <c r="N131" s="548">
        <v>0</v>
      </c>
      <c r="O131" s="548">
        <v>0</v>
      </c>
      <c r="P131" s="548">
        <v>0</v>
      </c>
      <c r="Q131" s="548">
        <v>3918.27</v>
      </c>
      <c r="R131" s="548">
        <v>0</v>
      </c>
      <c r="S131" s="548">
        <v>0</v>
      </c>
      <c r="T131" s="548"/>
      <c r="U131" s="548"/>
      <c r="V131" s="548">
        <f t="shared" si="26"/>
        <v>3918.27</v>
      </c>
      <c r="W131" s="555">
        <f t="shared" si="16"/>
        <v>404.09800000000041</v>
      </c>
    </row>
    <row r="132" spans="1:23" x14ac:dyDescent="0.25">
      <c r="A132" s="565" t="s">
        <v>164</v>
      </c>
      <c r="B132" s="674">
        <v>641</v>
      </c>
      <c r="C132" s="548">
        <f>'128 POW Road'!T84</f>
        <v>183.59414999999998</v>
      </c>
      <c r="D132" s="549">
        <f>'128 POW Road'!Y84</f>
        <v>1989.675475</v>
      </c>
      <c r="E132" s="550">
        <f>'128 POW Road'!AA84</f>
        <v>1</v>
      </c>
      <c r="F132" s="551">
        <f>'128 POW Road'!AB84</f>
        <v>1989.675475</v>
      </c>
      <c r="G132" s="552">
        <f t="shared" si="25"/>
        <v>0</v>
      </c>
      <c r="H132" s="553">
        <f>'128 POW Road'!AC84</f>
        <v>1</v>
      </c>
      <c r="I132" s="554">
        <f>'128 POW Road'!AD84</f>
        <v>1989.675475</v>
      </c>
      <c r="J132" s="548">
        <v>0</v>
      </c>
      <c r="K132" s="548">
        <v>0</v>
      </c>
      <c r="L132" s="548">
        <v>0</v>
      </c>
      <c r="M132" s="548">
        <v>0</v>
      </c>
      <c r="N132" s="548">
        <v>0</v>
      </c>
      <c r="O132" s="548">
        <v>0</v>
      </c>
      <c r="P132" s="548">
        <v>183.59</v>
      </c>
      <c r="Q132" s="548">
        <v>1464.65</v>
      </c>
      <c r="R132" s="548">
        <v>0</v>
      </c>
      <c r="S132" s="548">
        <v>0</v>
      </c>
      <c r="T132" s="548"/>
      <c r="U132" s="548"/>
      <c r="V132" s="548">
        <f t="shared" si="26"/>
        <v>1648.24</v>
      </c>
      <c r="W132" s="555">
        <f t="shared" si="16"/>
        <v>341.435475</v>
      </c>
    </row>
    <row r="133" spans="1:23" x14ac:dyDescent="0.25">
      <c r="A133" s="565" t="s">
        <v>24</v>
      </c>
      <c r="B133" s="674">
        <v>630</v>
      </c>
      <c r="C133" s="548">
        <f>'128 POW Road'!T85</f>
        <v>2894.076</v>
      </c>
      <c r="D133" s="549">
        <f>'128 POW Road'!Y85</f>
        <v>14120.72269364</v>
      </c>
      <c r="E133" s="550">
        <f>'128 POW Road'!AA85</f>
        <v>1</v>
      </c>
      <c r="F133" s="551">
        <f>'128 POW Road'!AB85</f>
        <v>14120.72269364</v>
      </c>
      <c r="G133" s="552">
        <f t="shared" si="25"/>
        <v>9013.1972742699927</v>
      </c>
      <c r="H133" s="553">
        <f>'128 POW Road'!AC85</f>
        <v>0.36170425056717859</v>
      </c>
      <c r="I133" s="554">
        <f>'128 POW Road'!AD85</f>
        <v>5107.5254193700075</v>
      </c>
      <c r="J133" s="548">
        <v>0</v>
      </c>
      <c r="K133" s="548">
        <v>0</v>
      </c>
      <c r="L133" s="548">
        <v>2025.85</v>
      </c>
      <c r="M133" s="548">
        <v>0</v>
      </c>
      <c r="N133" s="548">
        <v>0</v>
      </c>
      <c r="O133" s="548">
        <v>0</v>
      </c>
      <c r="P133" s="548">
        <v>0</v>
      </c>
      <c r="Q133" s="548">
        <v>3081.67</v>
      </c>
      <c r="R133" s="548">
        <v>6487.97</v>
      </c>
      <c r="S133" s="548">
        <v>0</v>
      </c>
      <c r="T133" s="548"/>
      <c r="U133" s="548"/>
      <c r="V133" s="548">
        <f t="shared" si="26"/>
        <v>11595.490000000002</v>
      </c>
      <c r="W133" s="555">
        <f t="shared" si="16"/>
        <v>-6487.9645806299941</v>
      </c>
    </row>
    <row r="134" spans="1:23" x14ac:dyDescent="0.25">
      <c r="A134" s="565" t="s">
        <v>312</v>
      </c>
      <c r="B134" s="674">
        <v>636</v>
      </c>
      <c r="C134" s="548">
        <f>'128 POW Road'!T86</f>
        <v>0</v>
      </c>
      <c r="D134" s="549">
        <f>'128 POW Road'!Y86</f>
        <v>0</v>
      </c>
      <c r="E134" s="550" t="e">
        <f>'128 POW Road'!AA86</f>
        <v>#DIV/0!</v>
      </c>
      <c r="F134" s="551">
        <f>'128 POW Road'!AB86</f>
        <v>0</v>
      </c>
      <c r="G134" s="552">
        <f t="shared" si="25"/>
        <v>0</v>
      </c>
      <c r="H134" s="553" t="e">
        <f>'128 POW Road'!AC86</f>
        <v>#DIV/0!</v>
      </c>
      <c r="I134" s="554">
        <f>'128 POW Road'!AD86</f>
        <v>0</v>
      </c>
      <c r="J134" s="548"/>
      <c r="K134" s="548"/>
      <c r="L134" s="548"/>
      <c r="M134" s="548"/>
      <c r="N134" s="548"/>
      <c r="O134" s="548"/>
      <c r="P134" s="548"/>
      <c r="Q134" s="548"/>
      <c r="R134" s="548"/>
      <c r="S134" s="548"/>
      <c r="T134" s="548"/>
      <c r="U134" s="548"/>
      <c r="V134" s="548">
        <f t="shared" si="26"/>
        <v>0</v>
      </c>
      <c r="W134" s="555">
        <f t="shared" si="16"/>
        <v>0</v>
      </c>
    </row>
    <row r="135" spans="1:23" x14ac:dyDescent="0.25">
      <c r="A135" s="565" t="s">
        <v>341</v>
      </c>
      <c r="B135" s="674">
        <v>13127</v>
      </c>
      <c r="C135" s="548">
        <f>'128 POW Road'!T87</f>
        <v>3288.2828650000001</v>
      </c>
      <c r="D135" s="549">
        <f>'128 POW Road'!Y87</f>
        <v>8288.282865000001</v>
      </c>
      <c r="E135" s="550">
        <f>'128 POW Road'!AA87</f>
        <v>0</v>
      </c>
      <c r="F135" s="551">
        <f>'128 POW Road'!AB87</f>
        <v>0</v>
      </c>
      <c r="G135" s="552">
        <f t="shared" si="25"/>
        <v>0</v>
      </c>
      <c r="H135" s="553">
        <f>'128 POW Road'!AC87</f>
        <v>0</v>
      </c>
      <c r="I135" s="554">
        <f>'128 POW Road'!AD87</f>
        <v>0</v>
      </c>
      <c r="J135" s="548"/>
      <c r="K135" s="548"/>
      <c r="L135" s="548"/>
      <c r="M135" s="548"/>
      <c r="N135" s="548"/>
      <c r="O135" s="548"/>
      <c r="P135" s="548"/>
      <c r="Q135" s="548"/>
      <c r="R135" s="548"/>
      <c r="S135" s="548"/>
      <c r="T135" s="548"/>
      <c r="U135" s="548"/>
      <c r="V135" s="548">
        <f t="shared" si="26"/>
        <v>0</v>
      </c>
      <c r="W135" s="555">
        <f t="shared" si="16"/>
        <v>0</v>
      </c>
    </row>
    <row r="136" spans="1:23" x14ac:dyDescent="0.25">
      <c r="A136" s="565"/>
      <c r="B136" s="674"/>
      <c r="C136" s="548"/>
      <c r="D136" s="549"/>
      <c r="E136" s="550"/>
      <c r="F136" s="551"/>
      <c r="G136" s="552"/>
      <c r="H136" s="553"/>
      <c r="I136" s="554"/>
      <c r="J136" s="548"/>
      <c r="K136" s="548"/>
      <c r="L136" s="548"/>
      <c r="M136" s="548"/>
      <c r="N136" s="548"/>
      <c r="O136" s="548"/>
      <c r="P136" s="548"/>
      <c r="Q136" s="548"/>
      <c r="R136" s="548"/>
      <c r="S136" s="548"/>
      <c r="T136" s="548"/>
      <c r="U136" s="548"/>
      <c r="V136" s="548"/>
      <c r="W136" s="555"/>
    </row>
    <row r="137" spans="1:23" s="139" customFormat="1" x14ac:dyDescent="0.25">
      <c r="A137" s="556" t="s">
        <v>513</v>
      </c>
      <c r="B137" s="673"/>
      <c r="C137" s="557"/>
      <c r="D137" s="558"/>
      <c r="E137" s="559"/>
      <c r="F137" s="560"/>
      <c r="G137" s="561"/>
      <c r="H137" s="562"/>
      <c r="I137" s="563"/>
      <c r="J137" s="557"/>
      <c r="K137" s="557"/>
      <c r="L137" s="557"/>
      <c r="M137" s="557"/>
      <c r="N137" s="557"/>
      <c r="O137" s="557"/>
      <c r="P137" s="557"/>
      <c r="Q137" s="557"/>
      <c r="R137" s="557"/>
      <c r="S137" s="548"/>
      <c r="T137" s="557"/>
      <c r="U137" s="557"/>
      <c r="V137" s="557"/>
      <c r="W137" s="564"/>
    </row>
    <row r="138" spans="1:23" x14ac:dyDescent="0.25">
      <c r="A138" s="565" t="s">
        <v>372</v>
      </c>
      <c r="B138" s="674">
        <v>13314</v>
      </c>
      <c r="C138" s="548">
        <f>'10 Gillies Street'!T54</f>
        <v>399.99552</v>
      </c>
      <c r="D138" s="549">
        <f>'10 Gillies Street'!Y54</f>
        <v>399.99552</v>
      </c>
      <c r="E138" s="550">
        <f>'10 Gillies Street'!AA54</f>
        <v>1</v>
      </c>
      <c r="F138" s="551">
        <f>'10 Gillies Street'!AB54</f>
        <v>399.99552</v>
      </c>
      <c r="G138" s="552">
        <f t="shared" ref="G138:G145" si="27">F138-I138</f>
        <v>399.99552</v>
      </c>
      <c r="H138" s="553">
        <f>'10 Gillies Street'!AC54</f>
        <v>0</v>
      </c>
      <c r="I138" s="554">
        <f>'10 Gillies Street'!AD54</f>
        <v>0</v>
      </c>
      <c r="J138" s="548">
        <v>0</v>
      </c>
      <c r="K138" s="548">
        <v>0</v>
      </c>
      <c r="L138" s="548">
        <v>0</v>
      </c>
      <c r="M138" s="548">
        <v>0</v>
      </c>
      <c r="N138" s="548">
        <v>0</v>
      </c>
      <c r="O138" s="548">
        <v>0</v>
      </c>
      <c r="P138" s="548">
        <v>0</v>
      </c>
      <c r="Q138" s="548">
        <v>400</v>
      </c>
      <c r="R138" s="548">
        <v>0</v>
      </c>
      <c r="S138" s="548">
        <v>0</v>
      </c>
      <c r="T138" s="548"/>
      <c r="U138" s="548"/>
      <c r="V138" s="548">
        <f t="shared" ref="V138:V145" si="28">SUM(J138:U138)</f>
        <v>400</v>
      </c>
      <c r="W138" s="555">
        <f t="shared" si="16"/>
        <v>-400</v>
      </c>
    </row>
    <row r="139" spans="1:23" x14ac:dyDescent="0.25">
      <c r="A139" s="565" t="s">
        <v>308</v>
      </c>
      <c r="B139" s="674">
        <v>11978</v>
      </c>
      <c r="C139" s="548">
        <f>'10 Gillies Street'!T55</f>
        <v>222.29999999999998</v>
      </c>
      <c r="D139" s="549">
        <f>'10 Gillies Street'!Y55</f>
        <v>222.29999999999998</v>
      </c>
      <c r="E139" s="550">
        <f>'10 Gillies Street'!AA55</f>
        <v>1</v>
      </c>
      <c r="F139" s="551">
        <f>'10 Gillies Street'!AB55</f>
        <v>222.29999999999998</v>
      </c>
      <c r="G139" s="552">
        <f t="shared" si="27"/>
        <v>0</v>
      </c>
      <c r="H139" s="553">
        <f>'10 Gillies Street'!AC55</f>
        <v>1</v>
      </c>
      <c r="I139" s="554">
        <f>'10 Gillies Street'!AD55</f>
        <v>222.29999999999998</v>
      </c>
      <c r="J139" s="548">
        <v>0</v>
      </c>
      <c r="K139" s="548">
        <v>0</v>
      </c>
      <c r="L139" s="548">
        <v>0</v>
      </c>
      <c r="M139" s="548">
        <v>222.3</v>
      </c>
      <c r="N139" s="548">
        <v>0</v>
      </c>
      <c r="O139" s="548">
        <v>0</v>
      </c>
      <c r="P139" s="548">
        <v>0</v>
      </c>
      <c r="Q139" s="548">
        <v>0</v>
      </c>
      <c r="R139" s="548">
        <v>0</v>
      </c>
      <c r="S139" s="548">
        <v>0</v>
      </c>
      <c r="T139" s="548"/>
      <c r="U139" s="548"/>
      <c r="V139" s="548">
        <f t="shared" si="28"/>
        <v>222.3</v>
      </c>
      <c r="W139" s="555">
        <f t="shared" ref="W139:W202" si="29">I139-V139</f>
        <v>0</v>
      </c>
    </row>
    <row r="140" spans="1:23" x14ac:dyDescent="0.25">
      <c r="A140" s="565" t="s">
        <v>285</v>
      </c>
      <c r="B140" s="674">
        <v>11980</v>
      </c>
      <c r="C140" s="548">
        <f>'10 Gillies Street'!T56</f>
        <v>0</v>
      </c>
      <c r="D140" s="549">
        <f>'10 Gillies Street'!Y56</f>
        <v>0</v>
      </c>
      <c r="E140" s="550" t="e">
        <f>'10 Gillies Street'!AA56</f>
        <v>#DIV/0!</v>
      </c>
      <c r="F140" s="551">
        <f>'10 Gillies Street'!AB56</f>
        <v>0</v>
      </c>
      <c r="G140" s="552">
        <f t="shared" si="27"/>
        <v>0</v>
      </c>
      <c r="H140" s="553" t="e">
        <f>'10 Gillies Street'!AC56</f>
        <v>#DIV/0!</v>
      </c>
      <c r="I140" s="554">
        <f>'10 Gillies Street'!AD56</f>
        <v>0</v>
      </c>
      <c r="J140" s="548"/>
      <c r="K140" s="548"/>
      <c r="L140" s="548"/>
      <c r="M140" s="548"/>
      <c r="N140" s="548"/>
      <c r="O140" s="548"/>
      <c r="P140" s="548"/>
      <c r="Q140" s="548"/>
      <c r="R140" s="548"/>
      <c r="S140" s="548"/>
      <c r="T140" s="548"/>
      <c r="U140" s="548"/>
      <c r="V140" s="548">
        <f t="shared" si="28"/>
        <v>0</v>
      </c>
      <c r="W140" s="555">
        <f t="shared" si="29"/>
        <v>0</v>
      </c>
    </row>
    <row r="141" spans="1:23" x14ac:dyDescent="0.25">
      <c r="A141" s="565" t="s">
        <v>189</v>
      </c>
      <c r="B141" s="674">
        <v>11984</v>
      </c>
      <c r="C141" s="548">
        <f>'10 Gillies Street'!T57</f>
        <v>667.71449999999993</v>
      </c>
      <c r="D141" s="549">
        <f>'10 Gillies Street'!Y57</f>
        <v>667.71449999999993</v>
      </c>
      <c r="E141" s="550">
        <f>'10 Gillies Street'!AA57</f>
        <v>0.71020623335272792</v>
      </c>
      <c r="F141" s="551">
        <f>'10 Gillies Street'!AB57</f>
        <v>474.21499999999997</v>
      </c>
      <c r="G141" s="552">
        <f t="shared" si="27"/>
        <v>0</v>
      </c>
      <c r="H141" s="553">
        <f>'10 Gillies Street'!AC57</f>
        <v>0.71020623335272792</v>
      </c>
      <c r="I141" s="554">
        <f>'10 Gillies Street'!AD57</f>
        <v>474.21499999999997</v>
      </c>
      <c r="J141" s="548">
        <v>0</v>
      </c>
      <c r="K141" s="548">
        <v>0</v>
      </c>
      <c r="L141" s="548">
        <v>0</v>
      </c>
      <c r="M141" s="548">
        <v>0</v>
      </c>
      <c r="N141" s="548">
        <v>0</v>
      </c>
      <c r="O141" s="548">
        <v>0</v>
      </c>
      <c r="P141" s="548">
        <v>0</v>
      </c>
      <c r="Q141" s="548">
        <v>638.53</v>
      </c>
      <c r="R141" s="548">
        <v>0</v>
      </c>
      <c r="S141" s="548">
        <v>0</v>
      </c>
      <c r="T141" s="548"/>
      <c r="U141" s="548"/>
      <c r="V141" s="548">
        <f t="shared" si="28"/>
        <v>638.53</v>
      </c>
      <c r="W141" s="555">
        <f t="shared" si="29"/>
        <v>-164.315</v>
      </c>
    </row>
    <row r="142" spans="1:23" x14ac:dyDescent="0.25">
      <c r="A142" s="565" t="s">
        <v>72</v>
      </c>
      <c r="B142" s="674">
        <v>11985</v>
      </c>
      <c r="C142" s="548">
        <f>'10 Gillies Street'!T58</f>
        <v>46.108685999999999</v>
      </c>
      <c r="D142" s="549">
        <f>'10 Gillies Street'!Y58</f>
        <v>6322.2480000000014</v>
      </c>
      <c r="E142" s="550">
        <f>'10 Gillies Street'!AA58</f>
        <v>1</v>
      </c>
      <c r="F142" s="551">
        <f>'10 Gillies Street'!AB58</f>
        <v>6322.2480000000014</v>
      </c>
      <c r="G142" s="552">
        <f t="shared" si="27"/>
        <v>0</v>
      </c>
      <c r="H142" s="553">
        <f>'10 Gillies Street'!AC58</f>
        <v>1</v>
      </c>
      <c r="I142" s="554">
        <f>'10 Gillies Street'!AD58</f>
        <v>6322.2480000000014</v>
      </c>
      <c r="J142" s="548">
        <v>0</v>
      </c>
      <c r="K142" s="548">
        <v>0</v>
      </c>
      <c r="L142" s="548">
        <v>0</v>
      </c>
      <c r="M142" s="548">
        <v>0</v>
      </c>
      <c r="N142" s="548">
        <v>0</v>
      </c>
      <c r="O142" s="548">
        <v>0</v>
      </c>
      <c r="P142" s="548">
        <v>46.11</v>
      </c>
      <c r="Q142" s="548">
        <v>6006.89</v>
      </c>
      <c r="R142" s="548">
        <v>0</v>
      </c>
      <c r="S142" s="548">
        <v>0</v>
      </c>
      <c r="T142" s="548"/>
      <c r="U142" s="548"/>
      <c r="V142" s="548">
        <f t="shared" si="28"/>
        <v>6053</v>
      </c>
      <c r="W142" s="555">
        <f t="shared" si="29"/>
        <v>269.24800000000141</v>
      </c>
    </row>
    <row r="143" spans="1:23" x14ac:dyDescent="0.25">
      <c r="A143" s="565" t="s">
        <v>164</v>
      </c>
      <c r="B143" s="674">
        <v>11988</v>
      </c>
      <c r="C143" s="548">
        <f>'10 Gillies Street'!T59</f>
        <v>593.29012499999999</v>
      </c>
      <c r="D143" s="549">
        <f>'10 Gillies Street'!Y59</f>
        <v>2241.5301250000002</v>
      </c>
      <c r="E143" s="550">
        <f>'10 Gillies Street'!AA59</f>
        <v>1</v>
      </c>
      <c r="F143" s="551">
        <f>'10 Gillies Street'!AB59</f>
        <v>2241.5301250000002</v>
      </c>
      <c r="G143" s="552">
        <f t="shared" si="27"/>
        <v>0</v>
      </c>
      <c r="H143" s="553">
        <f>'10 Gillies Street'!AC59</f>
        <v>1</v>
      </c>
      <c r="I143" s="554">
        <f>'10 Gillies Street'!AD59</f>
        <v>2241.5301250000002</v>
      </c>
      <c r="J143" s="548">
        <v>0</v>
      </c>
      <c r="K143" s="548">
        <v>0</v>
      </c>
      <c r="L143" s="548">
        <v>0</v>
      </c>
      <c r="M143" s="548">
        <v>0</v>
      </c>
      <c r="N143" s="548">
        <v>0</v>
      </c>
      <c r="O143" s="548">
        <v>0</v>
      </c>
      <c r="P143" s="548">
        <v>593.29</v>
      </c>
      <c r="Q143" s="548">
        <v>1648.24</v>
      </c>
      <c r="R143" s="548">
        <v>0</v>
      </c>
      <c r="S143" s="548">
        <v>0</v>
      </c>
      <c r="T143" s="548"/>
      <c r="U143" s="548"/>
      <c r="V143" s="548">
        <f t="shared" si="28"/>
        <v>2241.5299999999997</v>
      </c>
      <c r="W143" s="555">
        <f t="shared" si="29"/>
        <v>1.250000004802132E-4</v>
      </c>
    </row>
    <row r="144" spans="1:23" x14ac:dyDescent="0.25">
      <c r="A144" s="565" t="s">
        <v>24</v>
      </c>
      <c r="B144" s="674">
        <v>11977</v>
      </c>
      <c r="C144" s="548">
        <f>'10 Gillies Street'!T60</f>
        <v>3307.08</v>
      </c>
      <c r="D144" s="549">
        <f>'10 Gillies Street'!Y60</f>
        <v>5945.3144796799997</v>
      </c>
      <c r="E144" s="550">
        <f>'10 Gillies Street'!AA60</f>
        <v>1</v>
      </c>
      <c r="F144" s="551">
        <f>'10 Gillies Street'!AB60</f>
        <v>5945.3144796799997</v>
      </c>
      <c r="G144" s="552">
        <f t="shared" si="27"/>
        <v>2537.65047968</v>
      </c>
      <c r="H144" s="553">
        <f>'10 Gillies Street'!AC60</f>
        <v>0.57316799837027521</v>
      </c>
      <c r="I144" s="554">
        <f>'10 Gillies Street'!AD60</f>
        <v>3407.6639999999998</v>
      </c>
      <c r="J144" s="548">
        <v>0</v>
      </c>
      <c r="K144" s="548">
        <v>0</v>
      </c>
      <c r="L144" s="548">
        <v>2315</v>
      </c>
      <c r="M144" s="548">
        <v>0</v>
      </c>
      <c r="N144" s="548">
        <v>0</v>
      </c>
      <c r="O144" s="548">
        <v>0</v>
      </c>
      <c r="P144" s="548">
        <v>0</v>
      </c>
      <c r="Q144" s="548">
        <v>992.08</v>
      </c>
      <c r="R144" s="548">
        <v>1307.5</v>
      </c>
      <c r="S144" s="548">
        <v>0</v>
      </c>
      <c r="T144" s="548"/>
      <c r="U144" s="548"/>
      <c r="V144" s="548">
        <f t="shared" si="28"/>
        <v>4614.58</v>
      </c>
      <c r="W144" s="555">
        <f t="shared" si="29"/>
        <v>-1206.9160000000002</v>
      </c>
    </row>
    <row r="145" spans="1:23" x14ac:dyDescent="0.25">
      <c r="A145" s="565" t="s">
        <v>312</v>
      </c>
      <c r="B145" s="674">
        <v>11983</v>
      </c>
      <c r="C145" s="548">
        <f>'10 Gillies Street'!T61</f>
        <v>870.32231999999999</v>
      </c>
      <c r="D145" s="549">
        <f>'10 Gillies Street'!Y61</f>
        <v>870.32231999999999</v>
      </c>
      <c r="E145" s="550">
        <f>'10 Gillies Street'!AA61</f>
        <v>1</v>
      </c>
      <c r="F145" s="551">
        <f>'10 Gillies Street'!AB61</f>
        <v>870.32231999999999</v>
      </c>
      <c r="G145" s="552">
        <f t="shared" si="27"/>
        <v>0</v>
      </c>
      <c r="H145" s="553">
        <f>'10 Gillies Street'!AC61</f>
        <v>1</v>
      </c>
      <c r="I145" s="554">
        <f>'10 Gillies Street'!AD61</f>
        <v>870.32231999999999</v>
      </c>
      <c r="J145" s="548"/>
      <c r="K145" s="548"/>
      <c r="L145" s="548"/>
      <c r="M145" s="548"/>
      <c r="N145" s="548"/>
      <c r="O145" s="548"/>
      <c r="P145" s="548"/>
      <c r="Q145" s="548"/>
      <c r="R145" s="548"/>
      <c r="S145" s="548"/>
      <c r="T145" s="548"/>
      <c r="U145" s="548"/>
      <c r="V145" s="548">
        <f t="shared" si="28"/>
        <v>0</v>
      </c>
      <c r="W145" s="555">
        <f t="shared" si="29"/>
        <v>870.32231999999999</v>
      </c>
    </row>
    <row r="146" spans="1:23" x14ac:dyDescent="0.25">
      <c r="A146" s="565"/>
      <c r="B146" s="674"/>
      <c r="C146" s="548"/>
      <c r="D146" s="549"/>
      <c r="E146" s="550"/>
      <c r="F146" s="551"/>
      <c r="G146" s="552"/>
      <c r="H146" s="553"/>
      <c r="I146" s="554"/>
      <c r="J146" s="548"/>
      <c r="K146" s="548"/>
      <c r="L146" s="548"/>
      <c r="M146" s="548"/>
      <c r="N146" s="548"/>
      <c r="O146" s="548"/>
      <c r="P146" s="548"/>
      <c r="Q146" s="548"/>
      <c r="R146" s="548"/>
      <c r="S146" s="548"/>
      <c r="T146" s="548"/>
      <c r="U146" s="548"/>
      <c r="V146" s="548"/>
      <c r="W146" s="555"/>
    </row>
    <row r="147" spans="1:23" s="139" customFormat="1" x14ac:dyDescent="0.25">
      <c r="A147" s="556" t="s">
        <v>514</v>
      </c>
      <c r="B147" s="673"/>
      <c r="C147" s="557"/>
      <c r="D147" s="558"/>
      <c r="E147" s="559"/>
      <c r="F147" s="560"/>
      <c r="G147" s="561"/>
      <c r="H147" s="562"/>
      <c r="I147" s="563"/>
      <c r="J147" s="557"/>
      <c r="K147" s="557"/>
      <c r="L147" s="557"/>
      <c r="M147" s="557"/>
      <c r="N147" s="557"/>
      <c r="O147" s="557"/>
      <c r="P147" s="557"/>
      <c r="Q147" s="557"/>
      <c r="R147" s="557"/>
      <c r="S147" s="548"/>
      <c r="T147" s="557"/>
      <c r="U147" s="557"/>
      <c r="V147" s="557"/>
      <c r="W147" s="564"/>
    </row>
    <row r="148" spans="1:23" x14ac:dyDescent="0.25">
      <c r="A148" s="565" t="s">
        <v>372</v>
      </c>
      <c r="B148" s="674">
        <v>13376</v>
      </c>
      <c r="C148" s="548">
        <f>'17 Ascham Street'!T78</f>
        <v>399.99552</v>
      </c>
      <c r="D148" s="549">
        <f>'17 Ascham Street'!Y78</f>
        <v>399.99552</v>
      </c>
      <c r="E148" s="550">
        <f>'17 Ascham Street'!AA78</f>
        <v>1</v>
      </c>
      <c r="F148" s="551">
        <f>'17 Ascham Street'!AB78</f>
        <v>399.99552</v>
      </c>
      <c r="G148" s="552">
        <f t="shared" ref="G148:G156" si="30">F148-I148</f>
        <v>0</v>
      </c>
      <c r="H148" s="553">
        <f>'17 Ascham Street'!AC78</f>
        <v>1</v>
      </c>
      <c r="I148" s="554">
        <f>'17 Ascham Street'!AD78</f>
        <v>399.99552</v>
      </c>
      <c r="J148" s="548">
        <v>0</v>
      </c>
      <c r="K148" s="548">
        <v>0</v>
      </c>
      <c r="L148" s="548">
        <v>0</v>
      </c>
      <c r="M148" s="548">
        <v>0</v>
      </c>
      <c r="N148" s="548">
        <v>0</v>
      </c>
      <c r="O148" s="548">
        <v>0</v>
      </c>
      <c r="P148" s="548">
        <v>0</v>
      </c>
      <c r="Q148" s="548">
        <v>400</v>
      </c>
      <c r="R148" s="548">
        <v>0</v>
      </c>
      <c r="S148" s="548">
        <v>0</v>
      </c>
      <c r="T148" s="548"/>
      <c r="U148" s="548"/>
      <c r="V148" s="548">
        <f t="shared" ref="V148:V156" si="31">SUM(J148:U148)</f>
        <v>400</v>
      </c>
      <c r="W148" s="555">
        <f t="shared" si="29"/>
        <v>-4.4800000000009277E-3</v>
      </c>
    </row>
    <row r="149" spans="1:23" x14ac:dyDescent="0.25">
      <c r="A149" s="565" t="s">
        <v>308</v>
      </c>
      <c r="B149" s="674">
        <v>743</v>
      </c>
      <c r="C149" s="548">
        <f>'17 Ascham Street'!T79</f>
        <v>222.29999999999998</v>
      </c>
      <c r="D149" s="549">
        <f>'17 Ascham Street'!Y79</f>
        <v>1222.3</v>
      </c>
      <c r="E149" s="550">
        <f>'17 Ascham Street'!AA79</f>
        <v>0.18187024462079684</v>
      </c>
      <c r="F149" s="551">
        <f>'17 Ascham Street'!AB79</f>
        <v>222.29999999999998</v>
      </c>
      <c r="G149" s="552">
        <f t="shared" si="30"/>
        <v>0</v>
      </c>
      <c r="H149" s="553">
        <f>'17 Ascham Street'!AC79</f>
        <v>0.18187024462079684</v>
      </c>
      <c r="I149" s="554">
        <f>'17 Ascham Street'!AD79</f>
        <v>222.29999999999998</v>
      </c>
      <c r="J149" s="548">
        <v>0</v>
      </c>
      <c r="K149" s="548">
        <v>0</v>
      </c>
      <c r="L149" s="548">
        <v>0</v>
      </c>
      <c r="M149" s="548">
        <v>222.3</v>
      </c>
      <c r="N149" s="548">
        <v>0</v>
      </c>
      <c r="O149" s="548">
        <v>0</v>
      </c>
      <c r="P149" s="548">
        <v>0</v>
      </c>
      <c r="Q149" s="548">
        <v>0</v>
      </c>
      <c r="R149" s="548">
        <v>0</v>
      </c>
      <c r="S149" s="548">
        <v>0</v>
      </c>
      <c r="T149" s="548"/>
      <c r="U149" s="548"/>
      <c r="V149" s="548">
        <f t="shared" si="31"/>
        <v>222.3</v>
      </c>
      <c r="W149" s="555">
        <f t="shared" si="29"/>
        <v>0</v>
      </c>
    </row>
    <row r="150" spans="1:23" x14ac:dyDescent="0.25">
      <c r="A150" s="565" t="s">
        <v>285</v>
      </c>
      <c r="B150" s="674">
        <v>745</v>
      </c>
      <c r="C150" s="548">
        <f>'17 Ascham Street'!T80</f>
        <v>490.28563200000002</v>
      </c>
      <c r="D150" s="549">
        <f>'17 Ascham Street'!Y80</f>
        <v>490.28563200000002</v>
      </c>
      <c r="E150" s="550">
        <f>'17 Ascham Street'!AA80</f>
        <v>0</v>
      </c>
      <c r="F150" s="551">
        <f>'17 Ascham Street'!AB80</f>
        <v>0</v>
      </c>
      <c r="G150" s="552">
        <f t="shared" si="30"/>
        <v>0</v>
      </c>
      <c r="H150" s="553">
        <f>'17 Ascham Street'!AC80</f>
        <v>0</v>
      </c>
      <c r="I150" s="554">
        <f>'17 Ascham Street'!AD80</f>
        <v>0</v>
      </c>
      <c r="J150" s="548"/>
      <c r="K150" s="548"/>
      <c r="L150" s="548"/>
      <c r="M150" s="548"/>
      <c r="N150" s="548"/>
      <c r="O150" s="548"/>
      <c r="P150" s="548"/>
      <c r="Q150" s="548"/>
      <c r="R150" s="548"/>
      <c r="S150" s="548"/>
      <c r="T150" s="548"/>
      <c r="U150" s="548"/>
      <c r="V150" s="548">
        <f t="shared" si="31"/>
        <v>0</v>
      </c>
      <c r="W150" s="555">
        <f t="shared" si="29"/>
        <v>0</v>
      </c>
    </row>
    <row r="151" spans="1:23" x14ac:dyDescent="0.25">
      <c r="A151" s="565" t="s">
        <v>189</v>
      </c>
      <c r="B151" s="674">
        <v>749</v>
      </c>
      <c r="C151" s="548">
        <f>'17 Ascham Street'!T81</f>
        <v>639.10199999999998</v>
      </c>
      <c r="D151" s="549">
        <f>'17 Ascham Street'!Y81</f>
        <v>639.10199999999998</v>
      </c>
      <c r="E151" s="550">
        <f>'17 Ascham Street'!AA81</f>
        <v>1</v>
      </c>
      <c r="F151" s="551">
        <f>'17 Ascham Street'!AB81</f>
        <v>639.10199999999998</v>
      </c>
      <c r="G151" s="552">
        <f t="shared" si="30"/>
        <v>58.377000000000066</v>
      </c>
      <c r="H151" s="553">
        <f>'17 Ascham Street'!AC81</f>
        <v>0.90865777293765304</v>
      </c>
      <c r="I151" s="554">
        <f>'17 Ascham Street'!AD81</f>
        <v>580.72499999999991</v>
      </c>
      <c r="J151" s="548">
        <v>0</v>
      </c>
      <c r="K151" s="548">
        <v>0</v>
      </c>
      <c r="L151" s="548">
        <v>0</v>
      </c>
      <c r="M151" s="548">
        <v>0</v>
      </c>
      <c r="N151" s="548">
        <v>0</v>
      </c>
      <c r="O151" s="548">
        <v>122.35</v>
      </c>
      <c r="P151" s="548">
        <v>122.35</v>
      </c>
      <c r="Q151" s="548">
        <v>901.53</v>
      </c>
      <c r="R151" s="548">
        <v>111.88</v>
      </c>
      <c r="S151" s="548">
        <v>0</v>
      </c>
      <c r="T151" s="548"/>
      <c r="U151" s="548"/>
      <c r="V151" s="548">
        <f t="shared" si="31"/>
        <v>1258.1100000000001</v>
      </c>
      <c r="W151" s="555">
        <f t="shared" si="29"/>
        <v>-677.38500000000022</v>
      </c>
    </row>
    <row r="152" spans="1:23" x14ac:dyDescent="0.25">
      <c r="A152" s="565" t="s">
        <v>72</v>
      </c>
      <c r="B152" s="674">
        <v>750</v>
      </c>
      <c r="C152" s="548">
        <f>'17 Ascham Street'!T82</f>
        <v>1222.4000000000001</v>
      </c>
      <c r="D152" s="549">
        <f>'17 Ascham Street'!Y82</f>
        <v>11284.084000000003</v>
      </c>
      <c r="E152" s="550">
        <f>'17 Ascham Street'!AA82</f>
        <v>1</v>
      </c>
      <c r="F152" s="551">
        <f>'17 Ascham Street'!AB82</f>
        <v>11284.084000000003</v>
      </c>
      <c r="G152" s="552">
        <f t="shared" si="30"/>
        <v>5796.2120000000023</v>
      </c>
      <c r="H152" s="553">
        <f>'17 Ascham Street'!AC82</f>
        <v>0.48633739344726601</v>
      </c>
      <c r="I152" s="554">
        <f>'17 Ascham Street'!AD82</f>
        <v>5487.8720000000003</v>
      </c>
      <c r="J152" s="548">
        <v>0</v>
      </c>
      <c r="K152" s="548">
        <v>0</v>
      </c>
      <c r="L152" s="548">
        <v>0</v>
      </c>
      <c r="M152" s="548">
        <v>0</v>
      </c>
      <c r="N152" s="548">
        <v>366.72</v>
      </c>
      <c r="O152" s="548">
        <v>0</v>
      </c>
      <c r="P152" s="548">
        <v>0.03</v>
      </c>
      <c r="Q152" s="548">
        <v>4610.16</v>
      </c>
      <c r="R152" s="548">
        <v>0</v>
      </c>
      <c r="S152" s="548">
        <v>53.5</v>
      </c>
      <c r="T152" s="548"/>
      <c r="U152" s="548"/>
      <c r="V152" s="548">
        <f t="shared" si="31"/>
        <v>5030.41</v>
      </c>
      <c r="W152" s="555">
        <f t="shared" si="29"/>
        <v>457.46200000000044</v>
      </c>
    </row>
    <row r="153" spans="1:23" x14ac:dyDescent="0.25">
      <c r="A153" s="565" t="s">
        <v>164</v>
      </c>
      <c r="B153" s="674">
        <v>753</v>
      </c>
      <c r="C153" s="548">
        <f>'17 Ascham Street'!T83</f>
        <v>1262.7305999999999</v>
      </c>
      <c r="D153" s="549">
        <f>'17 Ascham Street'!Y83</f>
        <v>3224.6209150000004</v>
      </c>
      <c r="E153" s="550">
        <f>'17 Ascham Street'!AA83</f>
        <v>1</v>
      </c>
      <c r="F153" s="551">
        <f>'17 Ascham Street'!AB83</f>
        <v>3224.6209150000004</v>
      </c>
      <c r="G153" s="552">
        <f t="shared" si="30"/>
        <v>0</v>
      </c>
      <c r="H153" s="553">
        <f>'17 Ascham Street'!AC83</f>
        <v>1</v>
      </c>
      <c r="I153" s="554">
        <f>'17 Ascham Street'!AD83</f>
        <v>3224.6209150000004</v>
      </c>
      <c r="J153" s="548">
        <v>0</v>
      </c>
      <c r="K153" s="548">
        <v>0</v>
      </c>
      <c r="L153" s="548">
        <v>0</v>
      </c>
      <c r="M153" s="548">
        <v>0</v>
      </c>
      <c r="N153" s="548">
        <v>0</v>
      </c>
      <c r="O153" s="548">
        <v>0</v>
      </c>
      <c r="P153" s="548">
        <v>0</v>
      </c>
      <c r="Q153" s="548">
        <v>3224.62</v>
      </c>
      <c r="R153" s="548">
        <v>0</v>
      </c>
      <c r="S153" s="548">
        <v>0</v>
      </c>
      <c r="T153" s="548"/>
      <c r="U153" s="548"/>
      <c r="V153" s="548">
        <f t="shared" si="31"/>
        <v>3224.62</v>
      </c>
      <c r="W153" s="555">
        <f t="shared" si="29"/>
        <v>9.1500000053201802E-4</v>
      </c>
    </row>
    <row r="154" spans="1:23" x14ac:dyDescent="0.25">
      <c r="A154" s="565" t="s">
        <v>24</v>
      </c>
      <c r="B154" s="674">
        <v>742</v>
      </c>
      <c r="C154" s="548">
        <f>'17 Ascham Street'!T84</f>
        <v>3999.8904000000002</v>
      </c>
      <c r="D154" s="549">
        <f>'17 Ascham Street'!Y84</f>
        <v>12147.803964780001</v>
      </c>
      <c r="E154" s="550">
        <f>'17 Ascham Street'!AA84</f>
        <v>1</v>
      </c>
      <c r="F154" s="551">
        <f>'17 Ascham Street'!AB84</f>
        <v>12147.803964780001</v>
      </c>
      <c r="G154" s="552">
        <f t="shared" si="30"/>
        <v>7181.341964780001</v>
      </c>
      <c r="H154" s="553">
        <f>'17 Ascham Street'!AC84</f>
        <v>0.40883619906933061</v>
      </c>
      <c r="I154" s="554">
        <f>'17 Ascham Street'!AD84</f>
        <v>4966.4620000000004</v>
      </c>
      <c r="J154" s="548">
        <v>0</v>
      </c>
      <c r="K154" s="548">
        <v>0</v>
      </c>
      <c r="L154" s="548">
        <v>0</v>
      </c>
      <c r="M154" s="548">
        <v>2799.92</v>
      </c>
      <c r="N154" s="548">
        <v>0</v>
      </c>
      <c r="O154" s="548">
        <v>0</v>
      </c>
      <c r="P154" s="548">
        <v>0</v>
      </c>
      <c r="Q154" s="548">
        <v>109.72</v>
      </c>
      <c r="R154" s="548">
        <v>2269.7600000000002</v>
      </c>
      <c r="S154" s="548">
        <v>0</v>
      </c>
      <c r="T154" s="548"/>
      <c r="U154" s="548"/>
      <c r="V154" s="548">
        <f t="shared" si="31"/>
        <v>5179.3999999999996</v>
      </c>
      <c r="W154" s="555">
        <f t="shared" si="29"/>
        <v>-212.93799999999919</v>
      </c>
    </row>
    <row r="155" spans="1:23" x14ac:dyDescent="0.25">
      <c r="A155" s="565" t="s">
        <v>312</v>
      </c>
      <c r="B155" s="674">
        <v>748</v>
      </c>
      <c r="C155" s="548">
        <f>'17 Ascham Street'!T85</f>
        <v>1109.41975</v>
      </c>
      <c r="D155" s="549">
        <f>'17 Ascham Street'!Y85</f>
        <v>1109.41975</v>
      </c>
      <c r="E155" s="550">
        <f>'17 Ascham Street'!AA85</f>
        <v>0</v>
      </c>
      <c r="F155" s="551">
        <f>'17 Ascham Street'!AB85</f>
        <v>0</v>
      </c>
      <c r="G155" s="552">
        <f t="shared" si="30"/>
        <v>0</v>
      </c>
      <c r="H155" s="553">
        <f>'17 Ascham Street'!AC85</f>
        <v>0</v>
      </c>
      <c r="I155" s="554">
        <f>'17 Ascham Street'!AD85</f>
        <v>0</v>
      </c>
      <c r="J155" s="548"/>
      <c r="K155" s="548"/>
      <c r="L155" s="548"/>
      <c r="M155" s="548"/>
      <c r="N155" s="548"/>
      <c r="O155" s="548"/>
      <c r="P155" s="548"/>
      <c r="Q155" s="548"/>
      <c r="R155" s="548"/>
      <c r="S155" s="548"/>
      <c r="T155" s="548"/>
      <c r="U155" s="548"/>
      <c r="V155" s="548">
        <f t="shared" si="31"/>
        <v>0</v>
      </c>
      <c r="W155" s="555">
        <f t="shared" si="29"/>
        <v>0</v>
      </c>
    </row>
    <row r="156" spans="1:23" x14ac:dyDescent="0.25">
      <c r="A156" s="565" t="s">
        <v>341</v>
      </c>
      <c r="B156" s="674">
        <v>13033</v>
      </c>
      <c r="C156" s="548">
        <f>'17 Ascham Street'!T86</f>
        <v>2824.7906149999999</v>
      </c>
      <c r="D156" s="549">
        <f>'17 Ascham Street'!Y86</f>
        <v>2824.7906149999999</v>
      </c>
      <c r="E156" s="550">
        <f>'17 Ascham Street'!AA86</f>
        <v>0</v>
      </c>
      <c r="F156" s="551">
        <f>'17 Ascham Street'!AB86</f>
        <v>0</v>
      </c>
      <c r="G156" s="552">
        <f t="shared" si="30"/>
        <v>0</v>
      </c>
      <c r="H156" s="553">
        <f>'17 Ascham Street'!AC86</f>
        <v>0</v>
      </c>
      <c r="I156" s="554">
        <f>'17 Ascham Street'!AD86</f>
        <v>0</v>
      </c>
      <c r="J156" s="548"/>
      <c r="K156" s="548"/>
      <c r="L156" s="548"/>
      <c r="M156" s="548"/>
      <c r="N156" s="548"/>
      <c r="O156" s="548"/>
      <c r="P156" s="548"/>
      <c r="Q156" s="548"/>
      <c r="R156" s="548"/>
      <c r="S156" s="548"/>
      <c r="T156" s="548"/>
      <c r="U156" s="548"/>
      <c r="V156" s="548">
        <f t="shared" si="31"/>
        <v>0</v>
      </c>
      <c r="W156" s="555">
        <f t="shared" si="29"/>
        <v>0</v>
      </c>
    </row>
    <row r="157" spans="1:23" x14ac:dyDescent="0.25">
      <c r="A157" s="565"/>
      <c r="B157" s="674"/>
      <c r="C157" s="548"/>
      <c r="D157" s="549"/>
      <c r="E157" s="550"/>
      <c r="F157" s="551"/>
      <c r="G157" s="552"/>
      <c r="H157" s="553"/>
      <c r="I157" s="554"/>
      <c r="J157" s="548"/>
      <c r="K157" s="548"/>
      <c r="L157" s="548"/>
      <c r="M157" s="548"/>
      <c r="N157" s="548"/>
      <c r="O157" s="548"/>
      <c r="P157" s="548"/>
      <c r="Q157" s="548"/>
      <c r="R157" s="548"/>
      <c r="S157" s="548"/>
      <c r="T157" s="548"/>
      <c r="U157" s="548"/>
      <c r="V157" s="548"/>
      <c r="W157" s="555"/>
    </row>
    <row r="158" spans="1:23" s="139" customFormat="1" x14ac:dyDescent="0.25">
      <c r="A158" s="556" t="s">
        <v>515</v>
      </c>
      <c r="B158" s="673"/>
      <c r="C158" s="557"/>
      <c r="D158" s="558"/>
      <c r="E158" s="559"/>
      <c r="F158" s="560"/>
      <c r="G158" s="561"/>
      <c r="H158" s="562"/>
      <c r="I158" s="563"/>
      <c r="J158" s="557"/>
      <c r="K158" s="557"/>
      <c r="L158" s="557"/>
      <c r="M158" s="557"/>
      <c r="N158" s="557"/>
      <c r="O158" s="557"/>
      <c r="P158" s="557"/>
      <c r="Q158" s="557"/>
      <c r="R158" s="557"/>
      <c r="S158" s="548"/>
      <c r="T158" s="557"/>
      <c r="U158" s="557"/>
      <c r="V158" s="557"/>
      <c r="W158" s="564"/>
    </row>
    <row r="159" spans="1:23" x14ac:dyDescent="0.25">
      <c r="A159" s="565" t="s">
        <v>372</v>
      </c>
      <c r="B159" s="674">
        <v>13382</v>
      </c>
      <c r="C159" s="548">
        <f>'13 Doynton Street'!T67</f>
        <v>399.99552</v>
      </c>
      <c r="D159" s="549">
        <f>'13 Doynton Street'!Y67</f>
        <v>399.99552</v>
      </c>
      <c r="E159" s="550">
        <f>'13 Doynton Street'!AA67</f>
        <v>0</v>
      </c>
      <c r="F159" s="551">
        <f>'13 Doynton Street'!AB67</f>
        <v>0</v>
      </c>
      <c r="G159" s="552">
        <f t="shared" ref="G159:G168" si="32">F159-I159</f>
        <v>0</v>
      </c>
      <c r="H159" s="553">
        <f>'13 Doynton Street'!AC67</f>
        <v>0</v>
      </c>
      <c r="I159" s="554">
        <f>'13 Doynton Street'!AD67</f>
        <v>0</v>
      </c>
      <c r="J159" s="548"/>
      <c r="K159" s="548"/>
      <c r="L159" s="548"/>
      <c r="M159" s="548"/>
      <c r="N159" s="548"/>
      <c r="O159" s="548"/>
      <c r="P159" s="548"/>
      <c r="Q159" s="548"/>
      <c r="R159" s="548"/>
      <c r="S159" s="548"/>
      <c r="T159" s="548"/>
      <c r="U159" s="548"/>
      <c r="V159" s="548">
        <f t="shared" ref="V159:V168" si="33">SUM(J159:U159)</f>
        <v>0</v>
      </c>
      <c r="W159" s="555">
        <f t="shared" si="29"/>
        <v>0</v>
      </c>
    </row>
    <row r="160" spans="1:23" x14ac:dyDescent="0.25">
      <c r="A160" s="565" t="s">
        <v>308</v>
      </c>
      <c r="B160" s="674">
        <v>953</v>
      </c>
      <c r="C160" s="548">
        <f>'13 Doynton Street'!T68</f>
        <v>222.29999999999998</v>
      </c>
      <c r="D160" s="549">
        <f>'13 Doynton Street'!Y68</f>
        <v>222.29999999999998</v>
      </c>
      <c r="E160" s="550">
        <f>'13 Doynton Street'!AA68</f>
        <v>1</v>
      </c>
      <c r="F160" s="551">
        <f>'13 Doynton Street'!AB68</f>
        <v>222.29999999999998</v>
      </c>
      <c r="G160" s="552">
        <f t="shared" si="32"/>
        <v>0</v>
      </c>
      <c r="H160" s="553">
        <f>'13 Doynton Street'!AC68</f>
        <v>1</v>
      </c>
      <c r="I160" s="554">
        <f>'13 Doynton Street'!AD68</f>
        <v>222.29999999999998</v>
      </c>
      <c r="J160" s="548">
        <v>0</v>
      </c>
      <c r="K160" s="548">
        <v>0</v>
      </c>
      <c r="L160" s="548">
        <v>0</v>
      </c>
      <c r="M160" s="548">
        <v>222.3</v>
      </c>
      <c r="N160" s="548">
        <v>0</v>
      </c>
      <c r="O160" s="548">
        <v>0</v>
      </c>
      <c r="P160" s="548">
        <v>0</v>
      </c>
      <c r="Q160" s="548">
        <v>0</v>
      </c>
      <c r="R160" s="548">
        <v>0</v>
      </c>
      <c r="S160" s="548">
        <v>0</v>
      </c>
      <c r="T160" s="548"/>
      <c r="U160" s="548"/>
      <c r="V160" s="548">
        <f t="shared" si="33"/>
        <v>222.3</v>
      </c>
      <c r="W160" s="555">
        <f t="shared" si="29"/>
        <v>0</v>
      </c>
    </row>
    <row r="161" spans="1:23" x14ac:dyDescent="0.25">
      <c r="A161" s="565" t="s">
        <v>285</v>
      </c>
      <c r="B161" s="674">
        <v>955</v>
      </c>
      <c r="C161" s="548">
        <f>'13 Doynton Street'!T69</f>
        <v>0</v>
      </c>
      <c r="D161" s="549">
        <f>'13 Doynton Street'!Y69</f>
        <v>0</v>
      </c>
      <c r="E161" s="550" t="e">
        <f>'13 Doynton Street'!AA69</f>
        <v>#DIV/0!</v>
      </c>
      <c r="F161" s="551">
        <f>'13 Doynton Street'!AB69</f>
        <v>0</v>
      </c>
      <c r="G161" s="552">
        <f t="shared" si="32"/>
        <v>0</v>
      </c>
      <c r="H161" s="553" t="e">
        <f>'13 Doynton Street'!AC69</f>
        <v>#DIV/0!</v>
      </c>
      <c r="I161" s="554">
        <f>'13 Doynton Street'!AD69</f>
        <v>0</v>
      </c>
      <c r="J161" s="548"/>
      <c r="K161" s="548"/>
      <c r="L161" s="548"/>
      <c r="M161" s="548"/>
      <c r="N161" s="548"/>
      <c r="O161" s="548"/>
      <c r="P161" s="548"/>
      <c r="Q161" s="548"/>
      <c r="R161" s="548"/>
      <c r="S161" s="548"/>
      <c r="T161" s="548"/>
      <c r="U161" s="548"/>
      <c r="V161" s="548">
        <f t="shared" si="33"/>
        <v>0</v>
      </c>
      <c r="W161" s="555">
        <f t="shared" si="29"/>
        <v>0</v>
      </c>
    </row>
    <row r="162" spans="1:23" x14ac:dyDescent="0.25">
      <c r="A162" s="565" t="s">
        <v>189</v>
      </c>
      <c r="B162" s="674">
        <v>959</v>
      </c>
      <c r="C162" s="548">
        <f>'13 Doynton Street'!T70</f>
        <v>1294.6544999999999</v>
      </c>
      <c r="D162" s="549">
        <f>'13 Doynton Street'!Y70</f>
        <v>1911.3032499999999</v>
      </c>
      <c r="E162" s="550">
        <f>'13 Doynton Street'!AA70</f>
        <v>0.92702989439273953</v>
      </c>
      <c r="F162" s="551">
        <f>'13 Doynton Street'!AB70</f>
        <v>1771.8352499999999</v>
      </c>
      <c r="G162" s="552">
        <f t="shared" si="32"/>
        <v>0</v>
      </c>
      <c r="H162" s="553">
        <f>'13 Doynton Street'!AC70</f>
        <v>0.92702989439273953</v>
      </c>
      <c r="I162" s="554">
        <f>'13 Doynton Street'!AD70</f>
        <v>1771.8352499999999</v>
      </c>
      <c r="J162" s="548">
        <v>0</v>
      </c>
      <c r="K162" s="548">
        <v>0</v>
      </c>
      <c r="L162" s="548">
        <v>0</v>
      </c>
      <c r="M162" s="548">
        <v>0</v>
      </c>
      <c r="N162" s="548">
        <v>0</v>
      </c>
      <c r="O162" s="548">
        <v>0</v>
      </c>
      <c r="P162" s="548">
        <v>1155.19</v>
      </c>
      <c r="Q162" s="548">
        <v>0</v>
      </c>
      <c r="R162" s="548">
        <v>816.65</v>
      </c>
      <c r="S162" s="548">
        <v>139.44999999999999</v>
      </c>
      <c r="T162" s="548"/>
      <c r="U162" s="548"/>
      <c r="V162" s="548">
        <f t="shared" si="33"/>
        <v>2111.29</v>
      </c>
      <c r="W162" s="555">
        <f t="shared" si="29"/>
        <v>-339.4547500000001</v>
      </c>
    </row>
    <row r="163" spans="1:23" x14ac:dyDescent="0.25">
      <c r="A163" s="565" t="s">
        <v>72</v>
      </c>
      <c r="B163" s="674">
        <v>960</v>
      </c>
      <c r="C163" s="548">
        <f>'13 Doynton Street'!T71</f>
        <v>916.8</v>
      </c>
      <c r="D163" s="549">
        <f>'13 Doynton Street'!Y71</f>
        <v>2335.8900000000003</v>
      </c>
      <c r="E163" s="550">
        <f>'13 Doynton Street'!AA71</f>
        <v>0.78594882464499605</v>
      </c>
      <c r="F163" s="551">
        <f>'13 Doynton Street'!AB71</f>
        <v>1835.89</v>
      </c>
      <c r="G163" s="552">
        <f t="shared" si="32"/>
        <v>0</v>
      </c>
      <c r="H163" s="553">
        <f>'13 Doynton Street'!AC71</f>
        <v>0.78594882464499605</v>
      </c>
      <c r="I163" s="554">
        <f>'13 Doynton Street'!AD71</f>
        <v>1835.89</v>
      </c>
      <c r="J163" s="548">
        <v>0</v>
      </c>
      <c r="K163" s="548">
        <v>0</v>
      </c>
      <c r="L163" s="548">
        <v>0</v>
      </c>
      <c r="M163" s="548">
        <v>916.8</v>
      </c>
      <c r="N163" s="548">
        <v>0</v>
      </c>
      <c r="O163" s="548">
        <v>0</v>
      </c>
      <c r="P163" s="548">
        <v>0</v>
      </c>
      <c r="Q163" s="548">
        <v>552.97</v>
      </c>
      <c r="R163" s="548">
        <v>366.12</v>
      </c>
      <c r="S163" s="548">
        <v>0</v>
      </c>
      <c r="T163" s="548"/>
      <c r="U163" s="548"/>
      <c r="V163" s="548">
        <f t="shared" si="33"/>
        <v>1835.8899999999999</v>
      </c>
      <c r="W163" s="555">
        <f t="shared" si="29"/>
        <v>0</v>
      </c>
    </row>
    <row r="164" spans="1:23" x14ac:dyDescent="0.25">
      <c r="A164" s="565" t="s">
        <v>164</v>
      </c>
      <c r="B164" s="674">
        <v>963</v>
      </c>
      <c r="C164" s="548">
        <f>'13 Doynton Street'!T72</f>
        <v>367.18829999999997</v>
      </c>
      <c r="D164" s="549">
        <f>'13 Doynton Street'!Y72</f>
        <v>5520.2717700000003</v>
      </c>
      <c r="E164" s="550">
        <f>'13 Doynton Street'!AA72</f>
        <v>0.36924844553441255</v>
      </c>
      <c r="F164" s="551">
        <f>'13 Doynton Street'!AB72</f>
        <v>2038.3517700000002</v>
      </c>
      <c r="G164" s="552">
        <f t="shared" si="32"/>
        <v>0</v>
      </c>
      <c r="H164" s="553">
        <f>'13 Doynton Street'!AC72</f>
        <v>0.36924844553441255</v>
      </c>
      <c r="I164" s="554">
        <f>'13 Doynton Street'!AD72</f>
        <v>2038.3517700000002</v>
      </c>
      <c r="J164" s="548">
        <v>0</v>
      </c>
      <c r="K164" s="548">
        <v>0</v>
      </c>
      <c r="L164" s="548">
        <v>0</v>
      </c>
      <c r="M164" s="548">
        <v>0</v>
      </c>
      <c r="N164" s="548">
        <v>0</v>
      </c>
      <c r="O164" s="548">
        <v>0</v>
      </c>
      <c r="P164" s="548">
        <v>367.19</v>
      </c>
      <c r="Q164" s="548">
        <v>1371.16</v>
      </c>
      <c r="R164" s="548">
        <v>0</v>
      </c>
      <c r="S164" s="548">
        <v>0</v>
      </c>
      <c r="T164" s="548"/>
      <c r="U164" s="548"/>
      <c r="V164" s="548">
        <f t="shared" si="33"/>
        <v>1738.3500000000001</v>
      </c>
      <c r="W164" s="555">
        <f t="shared" si="29"/>
        <v>300.00177000000008</v>
      </c>
    </row>
    <row r="165" spans="1:23" x14ac:dyDescent="0.25">
      <c r="A165" s="565" t="s">
        <v>24</v>
      </c>
      <c r="B165" s="674">
        <v>952</v>
      </c>
      <c r="C165" s="548">
        <f>'13 Doynton Street'!T73</f>
        <v>1681.9879999999998</v>
      </c>
      <c r="D165" s="549">
        <f>'13 Doynton Street'!Y73</f>
        <v>9129.8036466400008</v>
      </c>
      <c r="E165" s="550">
        <f>'13 Doynton Street'!AA73</f>
        <v>1</v>
      </c>
      <c r="F165" s="551">
        <f>'13 Doynton Street'!AB73</f>
        <v>9129.8036466400008</v>
      </c>
      <c r="G165" s="552">
        <f t="shared" si="32"/>
        <v>3222.7576466400005</v>
      </c>
      <c r="H165" s="553">
        <f>'13 Doynton Street'!AC73</f>
        <v>0.64700690492658541</v>
      </c>
      <c r="I165" s="554">
        <f>'13 Doynton Street'!AD73</f>
        <v>5907.0460000000003</v>
      </c>
      <c r="J165" s="548">
        <v>1177.4000000000001</v>
      </c>
      <c r="K165" s="548">
        <v>0</v>
      </c>
      <c r="L165" s="548">
        <v>0</v>
      </c>
      <c r="M165" s="548">
        <v>0</v>
      </c>
      <c r="N165" s="548">
        <v>0</v>
      </c>
      <c r="O165" s="548">
        <v>0</v>
      </c>
      <c r="P165" s="548">
        <v>0</v>
      </c>
      <c r="Q165" s="548">
        <v>4214.3</v>
      </c>
      <c r="R165" s="548">
        <v>1129.04</v>
      </c>
      <c r="S165" s="548">
        <v>0</v>
      </c>
      <c r="T165" s="548"/>
      <c r="U165" s="548"/>
      <c r="V165" s="548">
        <f t="shared" si="33"/>
        <v>6520.7400000000007</v>
      </c>
      <c r="W165" s="555">
        <f t="shared" si="29"/>
        <v>-613.69400000000041</v>
      </c>
    </row>
    <row r="166" spans="1:23" x14ac:dyDescent="0.25">
      <c r="A166" s="565" t="s">
        <v>312</v>
      </c>
      <c r="B166" s="674">
        <v>958</v>
      </c>
      <c r="C166" s="548">
        <f>'13 Doynton Street'!T74</f>
        <v>0</v>
      </c>
      <c r="D166" s="549">
        <f>'13 Doynton Street'!Y74</f>
        <v>0</v>
      </c>
      <c r="E166" s="550" t="e">
        <f>'13 Doynton Street'!AA74</f>
        <v>#DIV/0!</v>
      </c>
      <c r="F166" s="551">
        <f>'13 Doynton Street'!AB74</f>
        <v>0</v>
      </c>
      <c r="G166" s="552">
        <f t="shared" si="32"/>
        <v>0</v>
      </c>
      <c r="H166" s="553" t="e">
        <f>'13 Doynton Street'!AC74</f>
        <v>#DIV/0!</v>
      </c>
      <c r="I166" s="554">
        <f>'13 Doynton Street'!AD74</f>
        <v>0</v>
      </c>
      <c r="J166" s="548"/>
      <c r="K166" s="548"/>
      <c r="L166" s="548"/>
      <c r="M166" s="548"/>
      <c r="N166" s="548"/>
      <c r="O166" s="548"/>
      <c r="P166" s="548"/>
      <c r="Q166" s="548"/>
      <c r="R166" s="548"/>
      <c r="S166" s="548"/>
      <c r="T166" s="548"/>
      <c r="U166" s="548"/>
      <c r="V166" s="548">
        <f t="shared" si="33"/>
        <v>0</v>
      </c>
      <c r="W166" s="555">
        <f t="shared" si="29"/>
        <v>0</v>
      </c>
    </row>
    <row r="167" spans="1:23" x14ac:dyDescent="0.25">
      <c r="A167" s="565" t="s">
        <v>341</v>
      </c>
      <c r="B167" s="674">
        <v>13039</v>
      </c>
      <c r="C167" s="548">
        <f>'13 Doynton Street'!T75</f>
        <v>2786.4756849999999</v>
      </c>
      <c r="D167" s="549">
        <f>'13 Doynton Street'!Y75</f>
        <v>7786.4756849999994</v>
      </c>
      <c r="E167" s="550">
        <f>'13 Doynton Street'!AA75</f>
        <v>0</v>
      </c>
      <c r="F167" s="551">
        <f>'13 Doynton Street'!AB75</f>
        <v>0</v>
      </c>
      <c r="G167" s="552">
        <f t="shared" si="32"/>
        <v>0</v>
      </c>
      <c r="H167" s="553">
        <f>'13 Doynton Street'!AC75</f>
        <v>0</v>
      </c>
      <c r="I167" s="554">
        <f>'13 Doynton Street'!AD75</f>
        <v>0</v>
      </c>
      <c r="J167" s="548"/>
      <c r="K167" s="548"/>
      <c r="L167" s="548"/>
      <c r="M167" s="548"/>
      <c r="N167" s="548"/>
      <c r="O167" s="548"/>
      <c r="P167" s="548"/>
      <c r="Q167" s="548"/>
      <c r="R167" s="548"/>
      <c r="S167" s="548"/>
      <c r="T167" s="548"/>
      <c r="U167" s="548"/>
      <c r="V167" s="548">
        <f t="shared" si="33"/>
        <v>0</v>
      </c>
      <c r="W167" s="555">
        <f t="shared" si="29"/>
        <v>0</v>
      </c>
    </row>
    <row r="168" spans="1:23" x14ac:dyDescent="0.25">
      <c r="A168" s="565" t="s">
        <v>720</v>
      </c>
      <c r="B168" s="674"/>
      <c r="C168" s="548">
        <f>'13 Doynton Street'!T76</f>
        <v>0</v>
      </c>
      <c r="D168" s="549">
        <f>'13 Doynton Street'!Y76</f>
        <v>200</v>
      </c>
      <c r="E168" s="550">
        <f>'13 Doynton Street'!AA76</f>
        <v>1</v>
      </c>
      <c r="F168" s="551">
        <f>'13 Doynton Street'!AB76</f>
        <v>200</v>
      </c>
      <c r="G168" s="552">
        <f t="shared" si="32"/>
        <v>200</v>
      </c>
      <c r="H168" s="553">
        <f>'13 Doynton Street'!AC76</f>
        <v>0</v>
      </c>
      <c r="I168" s="554">
        <f>'13 Doynton Street'!AD76</f>
        <v>0</v>
      </c>
      <c r="J168" s="548"/>
      <c r="K168" s="548"/>
      <c r="L168" s="548"/>
      <c r="M168" s="548"/>
      <c r="N168" s="548"/>
      <c r="O168" s="548"/>
      <c r="P168" s="548"/>
      <c r="Q168" s="548"/>
      <c r="R168" s="548"/>
      <c r="S168" s="548"/>
      <c r="T168" s="548"/>
      <c r="U168" s="548"/>
      <c r="V168" s="548">
        <f t="shared" si="33"/>
        <v>0</v>
      </c>
      <c r="W168" s="555">
        <f t="shared" si="29"/>
        <v>0</v>
      </c>
    </row>
    <row r="169" spans="1:23" x14ac:dyDescent="0.25">
      <c r="A169" s="565"/>
      <c r="B169" s="674"/>
      <c r="C169" s="548"/>
      <c r="D169" s="549"/>
      <c r="E169" s="550"/>
      <c r="F169" s="551"/>
      <c r="G169" s="552"/>
      <c r="H169" s="553"/>
      <c r="I169" s="554"/>
      <c r="J169" s="548"/>
      <c r="K169" s="548"/>
      <c r="L169" s="548"/>
      <c r="M169" s="548"/>
      <c r="N169" s="548"/>
      <c r="O169" s="548"/>
      <c r="P169" s="548"/>
      <c r="Q169" s="548"/>
      <c r="R169" s="548"/>
      <c r="S169" s="548"/>
      <c r="T169" s="548"/>
      <c r="U169" s="548"/>
      <c r="V169" s="548"/>
      <c r="W169" s="555"/>
    </row>
    <row r="170" spans="1:23" s="522" customFormat="1" x14ac:dyDescent="0.25">
      <c r="A170" s="566" t="s">
        <v>516</v>
      </c>
      <c r="B170" s="675"/>
      <c r="C170" s="567"/>
      <c r="D170" s="568"/>
      <c r="E170" s="569"/>
      <c r="F170" s="570"/>
      <c r="G170" s="571"/>
      <c r="H170" s="572"/>
      <c r="I170" s="573"/>
      <c r="J170" s="567"/>
      <c r="K170" s="567"/>
      <c r="L170" s="567"/>
      <c r="M170" s="567"/>
      <c r="N170" s="567"/>
      <c r="O170" s="567"/>
      <c r="P170" s="567"/>
      <c r="Q170" s="567"/>
      <c r="R170" s="567"/>
      <c r="S170" s="548"/>
      <c r="T170" s="567"/>
      <c r="U170" s="567"/>
      <c r="V170" s="567"/>
      <c r="W170" s="574"/>
    </row>
    <row r="171" spans="1:23" s="184" customFormat="1" x14ac:dyDescent="0.25">
      <c r="A171" s="575" t="s">
        <v>372</v>
      </c>
      <c r="B171" s="676"/>
      <c r="C171" s="576">
        <f>'111 Chetwynd Road'!T75</f>
        <v>399.99552</v>
      </c>
      <c r="D171" s="577">
        <f>'111 Chetwynd Road'!Y75</f>
        <v>0</v>
      </c>
      <c r="E171" s="578" t="e">
        <f>'111 Chetwynd Road'!AA75</f>
        <v>#DIV/0!</v>
      </c>
      <c r="F171" s="579">
        <f>'111 Chetwynd Road'!AB75</f>
        <v>0</v>
      </c>
      <c r="G171" s="580">
        <f t="shared" ref="G171:G179" si="34">F171-I171</f>
        <v>0</v>
      </c>
      <c r="H171" s="581" t="e">
        <f>'111 Chetwynd Road'!AC75</f>
        <v>#DIV/0!</v>
      </c>
      <c r="I171" s="582">
        <f>'111 Chetwynd Road'!AD75</f>
        <v>0</v>
      </c>
      <c r="J171" s="576"/>
      <c r="K171" s="576"/>
      <c r="L171" s="576"/>
      <c r="M171" s="576"/>
      <c r="N171" s="576"/>
      <c r="O171" s="576"/>
      <c r="P171" s="576"/>
      <c r="Q171" s="576"/>
      <c r="R171" s="576"/>
      <c r="S171" s="548"/>
      <c r="T171" s="576"/>
      <c r="U171" s="576"/>
      <c r="V171" s="548">
        <f t="shared" ref="V171:V179" si="35">SUM(J171:U171)</f>
        <v>0</v>
      </c>
      <c r="W171" s="583">
        <f t="shared" si="29"/>
        <v>0</v>
      </c>
    </row>
    <row r="172" spans="1:23" s="184" customFormat="1" x14ac:dyDescent="0.25">
      <c r="A172" s="575" t="s">
        <v>308</v>
      </c>
      <c r="B172" s="676"/>
      <c r="C172" s="576">
        <f>'111 Chetwynd Road'!T76</f>
        <v>222.29999999999998</v>
      </c>
      <c r="D172" s="577">
        <f>'111 Chetwynd Road'!Y76</f>
        <v>0</v>
      </c>
      <c r="E172" s="578" t="e">
        <f>'111 Chetwynd Road'!AA76</f>
        <v>#DIV/0!</v>
      </c>
      <c r="F172" s="579">
        <f>'111 Chetwynd Road'!AB76</f>
        <v>0</v>
      </c>
      <c r="G172" s="580">
        <f t="shared" si="34"/>
        <v>0</v>
      </c>
      <c r="H172" s="581" t="e">
        <f>'111 Chetwynd Road'!AC76</f>
        <v>#DIV/0!</v>
      </c>
      <c r="I172" s="582">
        <f>'111 Chetwynd Road'!AD76</f>
        <v>0</v>
      </c>
      <c r="J172" s="576"/>
      <c r="K172" s="576"/>
      <c r="L172" s="576"/>
      <c r="M172" s="576"/>
      <c r="N172" s="576"/>
      <c r="O172" s="576"/>
      <c r="P172" s="576"/>
      <c r="Q172" s="576"/>
      <c r="R172" s="576"/>
      <c r="S172" s="548"/>
      <c r="T172" s="576"/>
      <c r="U172" s="576"/>
      <c r="V172" s="548">
        <f t="shared" si="35"/>
        <v>0</v>
      </c>
      <c r="W172" s="583">
        <f t="shared" si="29"/>
        <v>0</v>
      </c>
    </row>
    <row r="173" spans="1:23" s="184" customFormat="1" x14ac:dyDescent="0.25">
      <c r="A173" s="575" t="s">
        <v>285</v>
      </c>
      <c r="B173" s="676"/>
      <c r="C173" s="576">
        <f>'111 Chetwynd Road'!T77</f>
        <v>1238.791745</v>
      </c>
      <c r="D173" s="577">
        <f>'111 Chetwynd Road'!Y77</f>
        <v>830</v>
      </c>
      <c r="E173" s="578">
        <f>'111 Chetwynd Road'!AA77</f>
        <v>0</v>
      </c>
      <c r="F173" s="579">
        <f>'111 Chetwynd Road'!AB77</f>
        <v>0</v>
      </c>
      <c r="G173" s="580">
        <f t="shared" si="34"/>
        <v>0</v>
      </c>
      <c r="H173" s="581">
        <f>'111 Chetwynd Road'!AC77</f>
        <v>0</v>
      </c>
      <c r="I173" s="582">
        <f>'111 Chetwynd Road'!AD77</f>
        <v>0</v>
      </c>
      <c r="J173" s="576"/>
      <c r="K173" s="576"/>
      <c r="L173" s="576"/>
      <c r="M173" s="576"/>
      <c r="N173" s="576"/>
      <c r="O173" s="576"/>
      <c r="P173" s="576"/>
      <c r="Q173" s="576"/>
      <c r="R173" s="576"/>
      <c r="S173" s="548"/>
      <c r="T173" s="576"/>
      <c r="U173" s="576"/>
      <c r="V173" s="548">
        <f t="shared" si="35"/>
        <v>0</v>
      </c>
      <c r="W173" s="583">
        <f t="shared" si="29"/>
        <v>0</v>
      </c>
    </row>
    <row r="174" spans="1:23" s="184" customFormat="1" x14ac:dyDescent="0.25">
      <c r="A174" s="584" t="s">
        <v>189</v>
      </c>
      <c r="B174" s="677"/>
      <c r="C174" s="585">
        <f>'111 Chetwynd Road'!T78</f>
        <v>2649.0124999999998</v>
      </c>
      <c r="D174" s="586">
        <f>'111 Chetwynd Road'!Y78</f>
        <v>3133.68</v>
      </c>
      <c r="E174" s="587">
        <f>'111 Chetwynd Road'!AA78</f>
        <v>1</v>
      </c>
      <c r="F174" s="588">
        <f>'111 Chetwynd Road'!AB78</f>
        <v>3133.68</v>
      </c>
      <c r="G174" s="589">
        <f t="shared" si="34"/>
        <v>3133.68</v>
      </c>
      <c r="H174" s="590">
        <f>'111 Chetwynd Road'!AC78</f>
        <v>0</v>
      </c>
      <c r="I174" s="591">
        <f>'111 Chetwynd Road'!AD78</f>
        <v>0</v>
      </c>
      <c r="J174" s="585"/>
      <c r="K174" s="585"/>
      <c r="L174" s="585"/>
      <c r="M174" s="585"/>
      <c r="N174" s="585"/>
      <c r="O174" s="585"/>
      <c r="P174" s="585"/>
      <c r="Q174" s="585"/>
      <c r="R174" s="585"/>
      <c r="S174" s="548"/>
      <c r="T174" s="585"/>
      <c r="U174" s="585"/>
      <c r="V174" s="548">
        <f t="shared" si="35"/>
        <v>0</v>
      </c>
      <c r="W174" s="592">
        <f t="shared" si="29"/>
        <v>0</v>
      </c>
    </row>
    <row r="175" spans="1:23" s="184" customFormat="1" x14ac:dyDescent="0.25">
      <c r="A175" s="575" t="s">
        <v>72</v>
      </c>
      <c r="B175" s="676"/>
      <c r="C175" s="576">
        <f>'111 Chetwynd Road'!T79</f>
        <v>93.177778999999987</v>
      </c>
      <c r="D175" s="577">
        <f>'111 Chetwynd Road'!Y79</f>
        <v>0</v>
      </c>
      <c r="E175" s="578" t="e">
        <f>'111 Chetwynd Road'!AA79</f>
        <v>#DIV/0!</v>
      </c>
      <c r="F175" s="579">
        <f>'111 Chetwynd Road'!AB79</f>
        <v>0</v>
      </c>
      <c r="G175" s="580">
        <f t="shared" si="34"/>
        <v>0</v>
      </c>
      <c r="H175" s="581" t="e">
        <f>'111 Chetwynd Road'!AC79</f>
        <v>#DIV/0!</v>
      </c>
      <c r="I175" s="582">
        <f>'111 Chetwynd Road'!AD79</f>
        <v>0</v>
      </c>
      <c r="J175" s="576"/>
      <c r="K175" s="576"/>
      <c r="L175" s="576"/>
      <c r="M175" s="576"/>
      <c r="N175" s="576"/>
      <c r="O175" s="576"/>
      <c r="P175" s="576"/>
      <c r="Q175" s="576"/>
      <c r="R175" s="576"/>
      <c r="S175" s="548"/>
      <c r="T175" s="576"/>
      <c r="U175" s="576"/>
      <c r="V175" s="548">
        <f t="shared" si="35"/>
        <v>0</v>
      </c>
      <c r="W175" s="583">
        <f t="shared" si="29"/>
        <v>0</v>
      </c>
    </row>
    <row r="176" spans="1:23" s="184" customFormat="1" x14ac:dyDescent="0.25">
      <c r="A176" s="575" t="s">
        <v>164</v>
      </c>
      <c r="B176" s="676"/>
      <c r="C176" s="576">
        <f>'111 Chetwynd Road'!T80</f>
        <v>13009.024034999999</v>
      </c>
      <c r="D176" s="577">
        <f>'111 Chetwynd Road'!Y80</f>
        <v>0</v>
      </c>
      <c r="E176" s="578" t="e">
        <f>'111 Chetwynd Road'!AA80</f>
        <v>#DIV/0!</v>
      </c>
      <c r="F176" s="579">
        <f>'111 Chetwynd Road'!AB80</f>
        <v>0</v>
      </c>
      <c r="G176" s="580">
        <f t="shared" si="34"/>
        <v>0</v>
      </c>
      <c r="H176" s="581" t="e">
        <f>'111 Chetwynd Road'!AC80</f>
        <v>#DIV/0!</v>
      </c>
      <c r="I176" s="582">
        <f>'111 Chetwynd Road'!AD80</f>
        <v>0</v>
      </c>
      <c r="J176" s="576"/>
      <c r="K176" s="576"/>
      <c r="L176" s="576"/>
      <c r="M176" s="576"/>
      <c r="N176" s="576"/>
      <c r="O176" s="576"/>
      <c r="P176" s="576"/>
      <c r="Q176" s="576"/>
      <c r="R176" s="576"/>
      <c r="S176" s="548"/>
      <c r="T176" s="576"/>
      <c r="U176" s="576"/>
      <c r="V176" s="548">
        <f t="shared" si="35"/>
        <v>0</v>
      </c>
      <c r="W176" s="583">
        <f t="shared" si="29"/>
        <v>0</v>
      </c>
    </row>
    <row r="177" spans="1:23" s="184" customFormat="1" x14ac:dyDescent="0.25">
      <c r="A177" s="575" t="s">
        <v>24</v>
      </c>
      <c r="B177" s="676"/>
      <c r="C177" s="576">
        <f>'111 Chetwynd Road'!T81</f>
        <v>5162.8040000000001</v>
      </c>
      <c r="D177" s="577">
        <f>'111 Chetwynd Road'!Y81</f>
        <v>0</v>
      </c>
      <c r="E177" s="578" t="e">
        <f>'111 Chetwynd Road'!AA81</f>
        <v>#DIV/0!</v>
      </c>
      <c r="F177" s="579">
        <f>'111 Chetwynd Road'!AB81</f>
        <v>0</v>
      </c>
      <c r="G177" s="580">
        <f t="shared" si="34"/>
        <v>0</v>
      </c>
      <c r="H177" s="581" t="e">
        <f>'111 Chetwynd Road'!AC81</f>
        <v>#DIV/0!</v>
      </c>
      <c r="I177" s="582">
        <f>'111 Chetwynd Road'!AD81</f>
        <v>0</v>
      </c>
      <c r="J177" s="576"/>
      <c r="K177" s="576"/>
      <c r="L177" s="576"/>
      <c r="M177" s="576"/>
      <c r="N177" s="576"/>
      <c r="O177" s="576"/>
      <c r="P177" s="576"/>
      <c r="Q177" s="576"/>
      <c r="R177" s="576"/>
      <c r="S177" s="548"/>
      <c r="T177" s="576"/>
      <c r="U177" s="576"/>
      <c r="V177" s="548">
        <f t="shared" si="35"/>
        <v>0</v>
      </c>
      <c r="W177" s="583">
        <f t="shared" si="29"/>
        <v>0</v>
      </c>
    </row>
    <row r="178" spans="1:23" s="184" customFormat="1" x14ac:dyDescent="0.25">
      <c r="A178" s="575" t="s">
        <v>312</v>
      </c>
      <c r="B178" s="676"/>
      <c r="C178" s="576">
        <f>'111 Chetwynd Road'!T82</f>
        <v>2171.1702</v>
      </c>
      <c r="D178" s="577">
        <f>'111 Chetwynd Road'!Y82</f>
        <v>550</v>
      </c>
      <c r="E178" s="578">
        <f>'111 Chetwynd Road'!AA82</f>
        <v>0</v>
      </c>
      <c r="F178" s="579">
        <f>'111 Chetwynd Road'!AB82</f>
        <v>0</v>
      </c>
      <c r="G178" s="580">
        <f t="shared" si="34"/>
        <v>0</v>
      </c>
      <c r="H178" s="581">
        <f>'111 Chetwynd Road'!AC82</f>
        <v>0</v>
      </c>
      <c r="I178" s="582">
        <f>'111 Chetwynd Road'!AD82</f>
        <v>0</v>
      </c>
      <c r="J178" s="576"/>
      <c r="K178" s="576"/>
      <c r="L178" s="576"/>
      <c r="M178" s="576"/>
      <c r="N178" s="576"/>
      <c r="O178" s="576"/>
      <c r="P178" s="576"/>
      <c r="Q178" s="576"/>
      <c r="R178" s="576"/>
      <c r="S178" s="548"/>
      <c r="T178" s="576"/>
      <c r="U178" s="576"/>
      <c r="V178" s="548">
        <f t="shared" si="35"/>
        <v>0</v>
      </c>
      <c r="W178" s="583">
        <f t="shared" si="29"/>
        <v>0</v>
      </c>
    </row>
    <row r="179" spans="1:23" s="184" customFormat="1" x14ac:dyDescent="0.25">
      <c r="A179" s="575" t="s">
        <v>341</v>
      </c>
      <c r="B179" s="676"/>
      <c r="C179" s="576">
        <f>'111 Chetwynd Road'!T83</f>
        <v>4842.5746399999998</v>
      </c>
      <c r="D179" s="577">
        <f>'111 Chetwynd Road'!Y83</f>
        <v>0</v>
      </c>
      <c r="E179" s="578" t="e">
        <f>'111 Chetwynd Road'!AA83</f>
        <v>#DIV/0!</v>
      </c>
      <c r="F179" s="579">
        <f>'111 Chetwynd Road'!AB83</f>
        <v>0</v>
      </c>
      <c r="G179" s="580">
        <f t="shared" si="34"/>
        <v>0</v>
      </c>
      <c r="H179" s="581" t="e">
        <f>'111 Chetwynd Road'!AC83</f>
        <v>#DIV/0!</v>
      </c>
      <c r="I179" s="582">
        <f>'111 Chetwynd Road'!AD83</f>
        <v>0</v>
      </c>
      <c r="J179" s="576"/>
      <c r="K179" s="576"/>
      <c r="L179" s="576"/>
      <c r="M179" s="576"/>
      <c r="N179" s="576"/>
      <c r="O179" s="576"/>
      <c r="P179" s="576"/>
      <c r="Q179" s="576"/>
      <c r="R179" s="576"/>
      <c r="S179" s="548"/>
      <c r="T179" s="576"/>
      <c r="U179" s="576"/>
      <c r="V179" s="548">
        <f t="shared" si="35"/>
        <v>0</v>
      </c>
      <c r="W179" s="583">
        <f t="shared" si="29"/>
        <v>0</v>
      </c>
    </row>
    <row r="180" spans="1:23" x14ac:dyDescent="0.25">
      <c r="A180" s="565"/>
      <c r="B180" s="674"/>
      <c r="C180" s="548"/>
      <c r="D180" s="549"/>
      <c r="E180" s="550"/>
      <c r="F180" s="551"/>
      <c r="G180" s="552"/>
      <c r="H180" s="553"/>
      <c r="I180" s="554"/>
      <c r="J180" s="548"/>
      <c r="K180" s="548"/>
      <c r="L180" s="548"/>
      <c r="M180" s="548"/>
      <c r="N180" s="548"/>
      <c r="O180" s="548"/>
      <c r="P180" s="548"/>
      <c r="Q180" s="548"/>
      <c r="R180" s="548"/>
      <c r="S180" s="548"/>
      <c r="T180" s="548"/>
      <c r="U180" s="548"/>
      <c r="V180" s="548"/>
      <c r="W180" s="555"/>
    </row>
    <row r="181" spans="1:23" s="139" customFormat="1" x14ac:dyDescent="0.25">
      <c r="A181" s="556" t="s">
        <v>605</v>
      </c>
      <c r="B181" s="673"/>
      <c r="C181" s="557"/>
      <c r="D181" s="558"/>
      <c r="E181" s="559"/>
      <c r="F181" s="560"/>
      <c r="G181" s="561"/>
      <c r="H181" s="562"/>
      <c r="I181" s="563"/>
      <c r="J181" s="557"/>
      <c r="K181" s="557"/>
      <c r="L181" s="557"/>
      <c r="M181" s="557"/>
      <c r="N181" s="557"/>
      <c r="O181" s="557"/>
      <c r="P181" s="557"/>
      <c r="Q181" s="557"/>
      <c r="R181" s="557"/>
      <c r="S181" s="548"/>
      <c r="T181" s="557"/>
      <c r="U181" s="557"/>
      <c r="V181" s="557"/>
      <c r="W181" s="564"/>
    </row>
    <row r="182" spans="1:23" x14ac:dyDescent="0.25">
      <c r="A182" s="565" t="s">
        <v>372</v>
      </c>
      <c r="B182" s="674">
        <v>13377</v>
      </c>
      <c r="C182" s="548">
        <f>'19 Ascham Street'!T93</f>
        <v>399.99552</v>
      </c>
      <c r="D182" s="549">
        <f>'19 Ascham Street'!Y93</f>
        <v>399.99552</v>
      </c>
      <c r="E182" s="550">
        <f>'19 Ascham Street'!AA93</f>
        <v>1</v>
      </c>
      <c r="F182" s="551">
        <f>'19 Ascham Street'!AB93</f>
        <v>399.99552</v>
      </c>
      <c r="G182" s="552">
        <f t="shared" ref="G182:G191" si="36">F182-I182</f>
        <v>0</v>
      </c>
      <c r="H182" s="553">
        <f>'19 Ascham Street'!AC93</f>
        <v>1</v>
      </c>
      <c r="I182" s="554">
        <f>'19 Ascham Street'!AD93</f>
        <v>399.99552</v>
      </c>
      <c r="J182" s="548">
        <v>0</v>
      </c>
      <c r="K182" s="548">
        <v>0</v>
      </c>
      <c r="L182" s="548">
        <v>0</v>
      </c>
      <c r="M182" s="548">
        <v>0</v>
      </c>
      <c r="N182" s="548">
        <v>400</v>
      </c>
      <c r="O182" s="548">
        <v>0</v>
      </c>
      <c r="P182" s="548">
        <v>0</v>
      </c>
      <c r="Q182" s="548">
        <v>0</v>
      </c>
      <c r="R182" s="548">
        <v>0</v>
      </c>
      <c r="S182" s="548">
        <v>0</v>
      </c>
      <c r="T182" s="548"/>
      <c r="U182" s="548"/>
      <c r="V182" s="548">
        <f t="shared" ref="V182:V191" si="37">SUM(J182:U182)</f>
        <v>400</v>
      </c>
      <c r="W182" s="555">
        <f t="shared" si="29"/>
        <v>-4.4800000000009277E-3</v>
      </c>
    </row>
    <row r="183" spans="1:23" x14ac:dyDescent="0.25">
      <c r="A183" s="565" t="s">
        <v>308</v>
      </c>
      <c r="B183" s="674">
        <v>757</v>
      </c>
      <c r="C183" s="548">
        <f>'19 Ascham Street'!T94</f>
        <v>222.29999999999998</v>
      </c>
      <c r="D183" s="549">
        <f>'19 Ascham Street'!Y94</f>
        <v>222.29999999999998</v>
      </c>
      <c r="E183" s="550">
        <f>'19 Ascham Street'!AA94</f>
        <v>1</v>
      </c>
      <c r="F183" s="551">
        <f>'19 Ascham Street'!AB94</f>
        <v>222.29999999999998</v>
      </c>
      <c r="G183" s="552">
        <f t="shared" si="36"/>
        <v>0</v>
      </c>
      <c r="H183" s="553">
        <f>'19 Ascham Street'!AC94</f>
        <v>1</v>
      </c>
      <c r="I183" s="554">
        <f>'19 Ascham Street'!AD94</f>
        <v>222.29999999999998</v>
      </c>
      <c r="J183" s="548">
        <v>0</v>
      </c>
      <c r="K183" s="548">
        <v>0</v>
      </c>
      <c r="L183" s="548">
        <v>0</v>
      </c>
      <c r="M183" s="548">
        <v>222.3</v>
      </c>
      <c r="N183" s="548">
        <v>0</v>
      </c>
      <c r="O183" s="548">
        <v>0</v>
      </c>
      <c r="P183" s="548">
        <v>0</v>
      </c>
      <c r="Q183" s="548">
        <v>0</v>
      </c>
      <c r="R183" s="548">
        <v>0</v>
      </c>
      <c r="S183" s="548">
        <v>1235</v>
      </c>
      <c r="T183" s="548"/>
      <c r="U183" s="548"/>
      <c r="V183" s="548">
        <f t="shared" si="37"/>
        <v>1457.3</v>
      </c>
      <c r="W183" s="555">
        <f t="shared" si="29"/>
        <v>-1235</v>
      </c>
    </row>
    <row r="184" spans="1:23" x14ac:dyDescent="0.25">
      <c r="A184" s="565" t="s">
        <v>285</v>
      </c>
      <c r="B184" s="674">
        <v>759</v>
      </c>
      <c r="C184" s="548">
        <f>'19 Ascham Street'!T95</f>
        <v>921.31601599999999</v>
      </c>
      <c r="D184" s="549">
        <f>'19 Ascham Street'!Y95</f>
        <v>921.31601599999999</v>
      </c>
      <c r="E184" s="550">
        <f>'19 Ascham Street'!AA95</f>
        <v>0</v>
      </c>
      <c r="F184" s="551">
        <f>'19 Ascham Street'!AB95</f>
        <v>0</v>
      </c>
      <c r="G184" s="552">
        <f t="shared" si="36"/>
        <v>0</v>
      </c>
      <c r="H184" s="553">
        <f>'19 Ascham Street'!AC95</f>
        <v>0</v>
      </c>
      <c r="I184" s="554">
        <f>'19 Ascham Street'!AD95</f>
        <v>0</v>
      </c>
      <c r="J184" s="548"/>
      <c r="K184" s="548"/>
      <c r="L184" s="548"/>
      <c r="M184" s="548"/>
      <c r="N184" s="548"/>
      <c r="O184" s="548"/>
      <c r="P184" s="548"/>
      <c r="Q184" s="548"/>
      <c r="R184" s="548"/>
      <c r="S184" s="548"/>
      <c r="T184" s="548"/>
      <c r="U184" s="548"/>
      <c r="V184" s="548">
        <f t="shared" si="37"/>
        <v>0</v>
      </c>
      <c r="W184" s="555">
        <f t="shared" si="29"/>
        <v>0</v>
      </c>
    </row>
    <row r="185" spans="1:23" x14ac:dyDescent="0.25">
      <c r="A185" s="565" t="s">
        <v>189</v>
      </c>
      <c r="B185" s="674"/>
      <c r="C185" s="548">
        <f>'19 Ascham Street'!T96</f>
        <v>1594.0582499999998</v>
      </c>
      <c r="D185" s="549">
        <f>'19 Ascham Street'!Y96</f>
        <v>1657.3702499999997</v>
      </c>
      <c r="E185" s="550">
        <f>'19 Ascham Street'!AA96</f>
        <v>0.87932690356907273</v>
      </c>
      <c r="F185" s="551">
        <f>'19 Ascham Street'!AB96</f>
        <v>1457.3702499999997</v>
      </c>
      <c r="G185" s="552">
        <f t="shared" si="36"/>
        <v>383.8439999999996</v>
      </c>
      <c r="H185" s="553">
        <f>'19 Ascham Street'!AC96</f>
        <v>0.6477286834369087</v>
      </c>
      <c r="I185" s="554">
        <f>'19 Ascham Street'!AD96</f>
        <v>1073.5262500000001</v>
      </c>
      <c r="J185" s="548"/>
      <c r="K185" s="548"/>
      <c r="L185" s="548"/>
      <c r="M185" s="548"/>
      <c r="N185" s="548"/>
      <c r="O185" s="548"/>
      <c r="P185" s="548"/>
      <c r="Q185" s="548"/>
      <c r="R185" s="548"/>
      <c r="S185" s="548"/>
      <c r="T185" s="548"/>
      <c r="U185" s="548"/>
      <c r="V185" s="548">
        <f t="shared" si="37"/>
        <v>0</v>
      </c>
      <c r="W185" s="555">
        <f t="shared" si="29"/>
        <v>1073.5262500000001</v>
      </c>
    </row>
    <row r="186" spans="1:23" x14ac:dyDescent="0.25">
      <c r="A186" s="565" t="s">
        <v>72</v>
      </c>
      <c r="B186" s="674">
        <v>764</v>
      </c>
      <c r="C186" s="548">
        <f>'19 Ascham Street'!T97</f>
        <v>1443.450863</v>
      </c>
      <c r="D186" s="549">
        <f>'19 Ascham Street'!Y97</f>
        <v>11035.000000000002</v>
      </c>
      <c r="E186" s="550">
        <f>'19 Ascham Street'!AA97</f>
        <v>1</v>
      </c>
      <c r="F186" s="551">
        <f>'19 Ascham Street'!AB97</f>
        <v>11035.000000000002</v>
      </c>
      <c r="G186" s="552">
        <f t="shared" si="36"/>
        <v>0</v>
      </c>
      <c r="H186" s="553">
        <f>'19 Ascham Street'!AC97</f>
        <v>1</v>
      </c>
      <c r="I186" s="554">
        <f>'19 Ascham Street'!AD97</f>
        <v>11035.000000000002</v>
      </c>
      <c r="J186" s="548">
        <v>0</v>
      </c>
      <c r="K186" s="548">
        <v>0</v>
      </c>
      <c r="L186" s="548">
        <v>0</v>
      </c>
      <c r="M186" s="548">
        <v>0</v>
      </c>
      <c r="N186" s="548">
        <v>1443.45</v>
      </c>
      <c r="O186" s="548">
        <v>0</v>
      </c>
      <c r="P186" s="548">
        <v>0</v>
      </c>
      <c r="Q186" s="548">
        <v>0</v>
      </c>
      <c r="R186" s="548">
        <v>3533.33</v>
      </c>
      <c r="S186" s="548">
        <v>0</v>
      </c>
      <c r="T186" s="548"/>
      <c r="U186" s="548"/>
      <c r="V186" s="548">
        <f t="shared" si="37"/>
        <v>4976.78</v>
      </c>
      <c r="W186" s="555">
        <f t="shared" si="29"/>
        <v>6058.2200000000021</v>
      </c>
    </row>
    <row r="187" spans="1:23" x14ac:dyDescent="0.25">
      <c r="A187" s="565" t="s">
        <v>164</v>
      </c>
      <c r="B187" s="674">
        <v>767</v>
      </c>
      <c r="C187" s="548">
        <f>'19 Ascham Street'!T98</f>
        <v>540.63427499999989</v>
      </c>
      <c r="D187" s="549">
        <f>'19 Ascham Street'!Y98</f>
        <v>2709.5305950000002</v>
      </c>
      <c r="E187" s="550">
        <f>'19 Ascham Street'!AA98</f>
        <v>1</v>
      </c>
      <c r="F187" s="551">
        <f>'19 Ascham Street'!AB98</f>
        <v>2709.5305950000002</v>
      </c>
      <c r="G187" s="552">
        <f t="shared" si="36"/>
        <v>0</v>
      </c>
      <c r="H187" s="553">
        <f>'19 Ascham Street'!AC98</f>
        <v>1</v>
      </c>
      <c r="I187" s="554">
        <f>'19 Ascham Street'!AD98</f>
        <v>2709.5305950000002</v>
      </c>
      <c r="J187" s="548">
        <v>0</v>
      </c>
      <c r="K187" s="548">
        <v>0</v>
      </c>
      <c r="L187" s="548">
        <v>0</v>
      </c>
      <c r="M187" s="548">
        <v>0</v>
      </c>
      <c r="N187" s="548">
        <v>0</v>
      </c>
      <c r="O187" s="548">
        <v>0</v>
      </c>
      <c r="P187" s="548">
        <v>0</v>
      </c>
      <c r="Q187" s="548">
        <v>0</v>
      </c>
      <c r="R187" s="548">
        <v>360</v>
      </c>
      <c r="S187" s="548">
        <v>715.72</v>
      </c>
      <c r="T187" s="548"/>
      <c r="U187" s="548"/>
      <c r="V187" s="548">
        <f t="shared" si="37"/>
        <v>1075.72</v>
      </c>
      <c r="W187" s="555">
        <f t="shared" si="29"/>
        <v>1633.8105950000001</v>
      </c>
    </row>
    <row r="188" spans="1:23" x14ac:dyDescent="0.25">
      <c r="A188" s="565" t="s">
        <v>24</v>
      </c>
      <c r="B188" s="674">
        <v>756</v>
      </c>
      <c r="C188" s="548">
        <f>'19 Ascham Street'!T99</f>
        <v>2720.0860000000002</v>
      </c>
      <c r="D188" s="549">
        <f>'19 Ascham Street'!Y99</f>
        <v>10961.985622720002</v>
      </c>
      <c r="E188" s="550">
        <f>'19 Ascham Street'!AA99</f>
        <v>1</v>
      </c>
      <c r="F188" s="551">
        <f>'19 Ascham Street'!AB99</f>
        <v>10961.985622720002</v>
      </c>
      <c r="G188" s="552">
        <f t="shared" si="36"/>
        <v>7657.6996227200016</v>
      </c>
      <c r="H188" s="553">
        <f>'19 Ascham Street'!AC99</f>
        <v>0.30143133860269616</v>
      </c>
      <c r="I188" s="554">
        <f>'19 Ascham Street'!AD99</f>
        <v>3304.2860000000001</v>
      </c>
      <c r="J188" s="548">
        <v>0</v>
      </c>
      <c r="K188" s="548">
        <v>0</v>
      </c>
      <c r="L188" s="548">
        <v>1904.06</v>
      </c>
      <c r="M188" s="548">
        <v>0</v>
      </c>
      <c r="N188" s="548">
        <v>0</v>
      </c>
      <c r="O188" s="548">
        <v>0</v>
      </c>
      <c r="P188" s="548">
        <v>0</v>
      </c>
      <c r="Q188" s="548">
        <v>0</v>
      </c>
      <c r="R188" s="548">
        <v>848.95</v>
      </c>
      <c r="S188" s="548">
        <v>0</v>
      </c>
      <c r="T188" s="548"/>
      <c r="U188" s="548"/>
      <c r="V188" s="548">
        <f t="shared" si="37"/>
        <v>2753.01</v>
      </c>
      <c r="W188" s="555">
        <f t="shared" si="29"/>
        <v>551.27599999999984</v>
      </c>
    </row>
    <row r="189" spans="1:23" x14ac:dyDescent="0.25">
      <c r="A189" s="565" t="s">
        <v>312</v>
      </c>
      <c r="B189" s="674">
        <v>762</v>
      </c>
      <c r="C189" s="548">
        <f>'19 Ascham Street'!T100</f>
        <v>2343.779</v>
      </c>
      <c r="D189" s="549">
        <f>'19 Ascham Street'!Y100</f>
        <v>2343.779</v>
      </c>
      <c r="E189" s="550">
        <f>'19 Ascham Street'!AA100</f>
        <v>0.23200950260242112</v>
      </c>
      <c r="F189" s="551">
        <f>'19 Ascham Street'!AB100</f>
        <v>543.779</v>
      </c>
      <c r="G189" s="552">
        <f t="shared" si="36"/>
        <v>543.779</v>
      </c>
      <c r="H189" s="553">
        <f>'19 Ascham Street'!AC100</f>
        <v>0</v>
      </c>
      <c r="I189" s="554">
        <f>'19 Ascham Street'!AD100</f>
        <v>0</v>
      </c>
      <c r="J189" s="548"/>
      <c r="K189" s="548"/>
      <c r="L189" s="548"/>
      <c r="M189" s="548"/>
      <c r="N189" s="548"/>
      <c r="O189" s="548"/>
      <c r="P189" s="548"/>
      <c r="Q189" s="548"/>
      <c r="R189" s="548"/>
      <c r="S189" s="548">
        <v>543.78</v>
      </c>
      <c r="T189" s="548"/>
      <c r="U189" s="548"/>
      <c r="V189" s="548">
        <f t="shared" si="37"/>
        <v>543.78</v>
      </c>
      <c r="W189" s="555">
        <f t="shared" si="29"/>
        <v>-543.78</v>
      </c>
    </row>
    <row r="190" spans="1:23" x14ac:dyDescent="0.25">
      <c r="A190" s="565" t="s">
        <v>341</v>
      </c>
      <c r="B190" s="674">
        <v>13034</v>
      </c>
      <c r="C190" s="548">
        <f>'19 Ascham Street'!T101</f>
        <v>2830.8897350000002</v>
      </c>
      <c r="D190" s="549">
        <f>'19 Ascham Street'!Y101</f>
        <v>7330.8897350000007</v>
      </c>
      <c r="E190" s="550">
        <f>'19 Ascham Street'!AA101</f>
        <v>0</v>
      </c>
      <c r="F190" s="551">
        <f>'19 Ascham Street'!AB101</f>
        <v>0</v>
      </c>
      <c r="G190" s="552">
        <f t="shared" si="36"/>
        <v>0</v>
      </c>
      <c r="H190" s="553">
        <f>'19 Ascham Street'!AC101</f>
        <v>0</v>
      </c>
      <c r="I190" s="554">
        <f>'19 Ascham Street'!AD101</f>
        <v>0</v>
      </c>
      <c r="J190" s="548"/>
      <c r="K190" s="548"/>
      <c r="L190" s="548"/>
      <c r="M190" s="548"/>
      <c r="N190" s="548"/>
      <c r="O190" s="548"/>
      <c r="P190" s="548"/>
      <c r="Q190" s="548"/>
      <c r="R190" s="548"/>
      <c r="S190" s="548"/>
      <c r="T190" s="548"/>
      <c r="U190" s="548"/>
      <c r="V190" s="548">
        <f t="shared" si="37"/>
        <v>0</v>
      </c>
      <c r="W190" s="555">
        <f t="shared" si="29"/>
        <v>0</v>
      </c>
    </row>
    <row r="191" spans="1:23" x14ac:dyDescent="0.25">
      <c r="A191" s="565" t="s">
        <v>675</v>
      </c>
      <c r="B191" s="674"/>
      <c r="C191" s="548">
        <f>'19 Ascham Street'!T102</f>
        <v>0</v>
      </c>
      <c r="D191" s="549">
        <f>'19 Ascham Street'!Y102</f>
        <v>1235</v>
      </c>
      <c r="E191" s="550">
        <f>'19 Ascham Street'!AA102</f>
        <v>1</v>
      </c>
      <c r="F191" s="551">
        <f>'19 Ascham Street'!AB102</f>
        <v>1235</v>
      </c>
      <c r="G191" s="552">
        <f t="shared" si="36"/>
        <v>1235</v>
      </c>
      <c r="H191" s="553">
        <f>'19 Ascham Street'!AC102</f>
        <v>0</v>
      </c>
      <c r="I191" s="554">
        <f>'19 Ascham Street'!AD102</f>
        <v>0</v>
      </c>
      <c r="J191" s="548"/>
      <c r="K191" s="548"/>
      <c r="L191" s="548"/>
      <c r="M191" s="548"/>
      <c r="N191" s="548"/>
      <c r="O191" s="548"/>
      <c r="P191" s="548"/>
      <c r="Q191" s="548"/>
      <c r="R191" s="548"/>
      <c r="S191" s="548"/>
      <c r="T191" s="548"/>
      <c r="U191" s="548"/>
      <c r="V191" s="548">
        <f t="shared" si="37"/>
        <v>0</v>
      </c>
      <c r="W191" s="555">
        <f t="shared" si="29"/>
        <v>0</v>
      </c>
    </row>
    <row r="192" spans="1:23" x14ac:dyDescent="0.25">
      <c r="A192" s="565"/>
      <c r="B192" s="674"/>
      <c r="C192" s="548"/>
      <c r="D192" s="549"/>
      <c r="E192" s="550"/>
      <c r="F192" s="551"/>
      <c r="G192" s="552"/>
      <c r="H192" s="553"/>
      <c r="I192" s="554"/>
      <c r="J192" s="548"/>
      <c r="K192" s="548"/>
      <c r="L192" s="548"/>
      <c r="M192" s="548"/>
      <c r="N192" s="548"/>
      <c r="O192" s="548"/>
      <c r="P192" s="548"/>
      <c r="Q192" s="548"/>
      <c r="R192" s="548"/>
      <c r="S192" s="548"/>
      <c r="T192" s="548"/>
      <c r="U192" s="548"/>
      <c r="V192" s="548"/>
      <c r="W192" s="555"/>
    </row>
    <row r="193" spans="1:23" s="139" customFormat="1" x14ac:dyDescent="0.25">
      <c r="A193" s="556" t="s">
        <v>606</v>
      </c>
      <c r="B193" s="673"/>
      <c r="C193" s="557"/>
      <c r="D193" s="558"/>
      <c r="E193" s="559"/>
      <c r="F193" s="560"/>
      <c r="G193" s="561"/>
      <c r="H193" s="562"/>
      <c r="I193" s="563"/>
      <c r="J193" s="557"/>
      <c r="K193" s="557"/>
      <c r="L193" s="557"/>
      <c r="M193" s="557"/>
      <c r="N193" s="557"/>
      <c r="O193" s="557"/>
      <c r="P193" s="557"/>
      <c r="Q193" s="557"/>
      <c r="R193" s="557"/>
      <c r="S193" s="548"/>
      <c r="T193" s="557"/>
      <c r="U193" s="557"/>
      <c r="V193" s="557"/>
      <c r="W193" s="564"/>
    </row>
    <row r="194" spans="1:23" x14ac:dyDescent="0.25">
      <c r="A194" s="565" t="s">
        <v>372</v>
      </c>
      <c r="B194" s="674">
        <v>13241</v>
      </c>
      <c r="C194" s="548">
        <f>'66 Leverton Street'!T70</f>
        <v>399.99552</v>
      </c>
      <c r="D194" s="549">
        <f>'66 Leverton Street'!Y70</f>
        <v>399.99552</v>
      </c>
      <c r="E194" s="550">
        <f>'66 Leverton Street'!AA70</f>
        <v>1</v>
      </c>
      <c r="F194" s="551">
        <f>'66 Leverton Street'!AB70</f>
        <v>399.99552</v>
      </c>
      <c r="G194" s="552">
        <f t="shared" ref="G194:G203" si="38">F194-I194</f>
        <v>0</v>
      </c>
      <c r="H194" s="553">
        <f>'66 Leverton Street'!AC70</f>
        <v>1</v>
      </c>
      <c r="I194" s="554">
        <f>'66 Leverton Street'!AD70</f>
        <v>399.99552</v>
      </c>
      <c r="J194" s="548">
        <v>0</v>
      </c>
      <c r="K194" s="548">
        <v>0</v>
      </c>
      <c r="L194" s="548">
        <v>0</v>
      </c>
      <c r="M194" s="548">
        <v>0</v>
      </c>
      <c r="N194" s="548">
        <v>400</v>
      </c>
      <c r="O194" s="548">
        <v>0</v>
      </c>
      <c r="P194" s="548">
        <v>0</v>
      </c>
      <c r="Q194" s="548">
        <v>0</v>
      </c>
      <c r="R194" s="548">
        <v>0</v>
      </c>
      <c r="S194" s="548">
        <v>0</v>
      </c>
      <c r="T194" s="548"/>
      <c r="U194" s="548"/>
      <c r="V194" s="548">
        <f t="shared" ref="V194:V203" si="39">SUM(J194:U194)</f>
        <v>400</v>
      </c>
      <c r="W194" s="555">
        <f t="shared" si="29"/>
        <v>-4.4800000000009277E-3</v>
      </c>
    </row>
    <row r="195" spans="1:23" x14ac:dyDescent="0.25">
      <c r="A195" s="565" t="s">
        <v>308</v>
      </c>
      <c r="B195" s="674">
        <v>12050</v>
      </c>
      <c r="C195" s="548">
        <f>'66 Leverton Street'!T71</f>
        <v>222.29999999999998</v>
      </c>
      <c r="D195" s="549">
        <f>'66 Leverton Street'!Y71</f>
        <v>222.29999999999998</v>
      </c>
      <c r="E195" s="550">
        <f>'66 Leverton Street'!AA71</f>
        <v>1</v>
      </c>
      <c r="F195" s="551">
        <f>'66 Leverton Street'!AB71</f>
        <v>222.29999999999998</v>
      </c>
      <c r="G195" s="552">
        <f t="shared" si="38"/>
        <v>0</v>
      </c>
      <c r="H195" s="553">
        <f>'66 Leverton Street'!AC71</f>
        <v>1</v>
      </c>
      <c r="I195" s="554">
        <f>'66 Leverton Street'!AD71</f>
        <v>222.29999999999998</v>
      </c>
      <c r="J195" s="548">
        <v>0</v>
      </c>
      <c r="K195" s="548">
        <v>0</v>
      </c>
      <c r="L195" s="548">
        <v>0</v>
      </c>
      <c r="M195" s="548">
        <v>222.3</v>
      </c>
      <c r="N195" s="548">
        <v>0</v>
      </c>
      <c r="O195" s="548">
        <v>0</v>
      </c>
      <c r="P195" s="548">
        <v>0</v>
      </c>
      <c r="Q195" s="548">
        <v>0</v>
      </c>
      <c r="R195" s="548">
        <v>0</v>
      </c>
      <c r="S195" s="548">
        <v>0</v>
      </c>
      <c r="T195" s="548"/>
      <c r="U195" s="548"/>
      <c r="V195" s="548">
        <f t="shared" si="39"/>
        <v>222.3</v>
      </c>
      <c r="W195" s="555">
        <f t="shared" si="29"/>
        <v>0</v>
      </c>
    </row>
    <row r="196" spans="1:23" x14ac:dyDescent="0.25">
      <c r="A196" s="565" t="s">
        <v>285</v>
      </c>
      <c r="B196" s="674">
        <v>12052</v>
      </c>
      <c r="C196" s="548">
        <f>'66 Leverton Street'!T72</f>
        <v>479.13225599999998</v>
      </c>
      <c r="D196" s="549">
        <f>'66 Leverton Street'!Y72</f>
        <v>655.738384</v>
      </c>
      <c r="E196" s="550">
        <f>'66 Leverton Street'!AA72</f>
        <v>0.21508577725716907</v>
      </c>
      <c r="F196" s="551">
        <f>'66 Leverton Street'!AB72</f>
        <v>141.04</v>
      </c>
      <c r="G196" s="552">
        <f t="shared" si="38"/>
        <v>141.04</v>
      </c>
      <c r="H196" s="553">
        <f>'66 Leverton Street'!AC72</f>
        <v>0</v>
      </c>
      <c r="I196" s="554">
        <f>'66 Leverton Street'!AD72</f>
        <v>0</v>
      </c>
      <c r="J196" s="548">
        <v>0</v>
      </c>
      <c r="K196" s="548">
        <v>0</v>
      </c>
      <c r="L196" s="548">
        <v>0</v>
      </c>
      <c r="M196" s="548">
        <v>0</v>
      </c>
      <c r="N196" s="548">
        <v>0</v>
      </c>
      <c r="O196" s="548">
        <v>0</v>
      </c>
      <c r="P196" s="548">
        <v>141.04</v>
      </c>
      <c r="Q196" s="548">
        <v>0</v>
      </c>
      <c r="R196" s="548">
        <v>0</v>
      </c>
      <c r="S196" s="548">
        <v>0</v>
      </c>
      <c r="T196" s="548"/>
      <c r="U196" s="548"/>
      <c r="V196" s="548">
        <f t="shared" si="39"/>
        <v>141.04</v>
      </c>
      <c r="W196" s="555">
        <f t="shared" si="29"/>
        <v>-141.04</v>
      </c>
    </row>
    <row r="197" spans="1:23" x14ac:dyDescent="0.25">
      <c r="A197" s="565" t="s">
        <v>189</v>
      </c>
      <c r="B197" s="674">
        <v>12056</v>
      </c>
      <c r="C197" s="548">
        <f>'66 Leverton Street'!T73</f>
        <v>1067.3145</v>
      </c>
      <c r="D197" s="549">
        <f>'66 Leverton Street'!Y73</f>
        <v>14363.788</v>
      </c>
      <c r="E197" s="550">
        <f>'66 Leverton Street'!AA73</f>
        <v>0.26899505896355475</v>
      </c>
      <c r="F197" s="551">
        <f>'66 Leverton Street'!AB73</f>
        <v>3863.788</v>
      </c>
      <c r="G197" s="552">
        <f t="shared" si="38"/>
        <v>2379.4432028750002</v>
      </c>
      <c r="H197" s="553">
        <f>'66 Leverton Street'!AC73</f>
        <v>0.10333936960953474</v>
      </c>
      <c r="I197" s="554">
        <f>'66 Leverton Street'!AD73</f>
        <v>1484.3447971249998</v>
      </c>
      <c r="J197" s="548">
        <v>0</v>
      </c>
      <c r="K197" s="548">
        <v>0</v>
      </c>
      <c r="L197" s="548">
        <v>0</v>
      </c>
      <c r="M197" s="548">
        <v>0</v>
      </c>
      <c r="N197" s="548">
        <v>0</v>
      </c>
      <c r="O197" s="548">
        <v>0</v>
      </c>
      <c r="P197" s="548">
        <v>556.77</v>
      </c>
      <c r="Q197" s="548">
        <v>0</v>
      </c>
      <c r="R197" s="548">
        <v>328.37</v>
      </c>
      <c r="S197" s="548">
        <v>328.37</v>
      </c>
      <c r="T197" s="548"/>
      <c r="U197" s="548"/>
      <c r="V197" s="548">
        <f t="shared" si="39"/>
        <v>1213.51</v>
      </c>
      <c r="W197" s="555">
        <f t="shared" si="29"/>
        <v>270.8347971249998</v>
      </c>
    </row>
    <row r="198" spans="1:23" x14ac:dyDescent="0.25">
      <c r="A198" s="565" t="s">
        <v>72</v>
      </c>
      <c r="B198" s="674">
        <v>12057</v>
      </c>
      <c r="C198" s="548">
        <f>'66 Leverton Street'!T74</f>
        <v>4424.96</v>
      </c>
      <c r="D198" s="549">
        <f>'66 Leverton Street'!Y74</f>
        <v>10797.464000000002</v>
      </c>
      <c r="E198" s="550">
        <f>'66 Leverton Street'!AA74</f>
        <v>1</v>
      </c>
      <c r="F198" s="551">
        <f>'66 Leverton Street'!AB74</f>
        <v>10797.464000000002</v>
      </c>
      <c r="G198" s="552">
        <f t="shared" si="38"/>
        <v>0</v>
      </c>
      <c r="H198" s="553">
        <f>'66 Leverton Street'!AC74</f>
        <v>1</v>
      </c>
      <c r="I198" s="554">
        <f>'66 Leverton Street'!AD74</f>
        <v>10797.464000000002</v>
      </c>
      <c r="J198" s="548">
        <v>0</v>
      </c>
      <c r="K198" s="548">
        <v>0</v>
      </c>
      <c r="L198" s="548">
        <v>0</v>
      </c>
      <c r="M198" s="548">
        <v>0</v>
      </c>
      <c r="N198" s="548">
        <v>4424.96</v>
      </c>
      <c r="O198" s="548">
        <v>0</v>
      </c>
      <c r="P198" s="548">
        <v>0</v>
      </c>
      <c r="Q198" s="548">
        <v>0</v>
      </c>
      <c r="R198" s="548">
        <v>0</v>
      </c>
      <c r="S198" s="548">
        <v>0</v>
      </c>
      <c r="T198" s="548"/>
      <c r="U198" s="548"/>
      <c r="V198" s="548">
        <f t="shared" si="39"/>
        <v>4424.96</v>
      </c>
      <c r="W198" s="555">
        <f t="shared" si="29"/>
        <v>6372.5040000000017</v>
      </c>
    </row>
    <row r="199" spans="1:23" x14ac:dyDescent="0.25">
      <c r="A199" s="565" t="s">
        <v>164</v>
      </c>
      <c r="B199" s="674">
        <v>12060</v>
      </c>
      <c r="C199" s="548">
        <f>'66 Leverton Street'!T75</f>
        <v>2531.6489699999997</v>
      </c>
      <c r="D199" s="549">
        <f>'66 Leverton Street'!Y75</f>
        <v>20084.320049999998</v>
      </c>
      <c r="E199" s="550">
        <f>'66 Leverton Street'!AA75</f>
        <v>0.92531487268347923</v>
      </c>
      <c r="F199" s="551">
        <f>'66 Leverton Street'!AB75</f>
        <v>18584.320049999998</v>
      </c>
      <c r="G199" s="552">
        <f t="shared" si="38"/>
        <v>9292.1600249999992</v>
      </c>
      <c r="H199" s="553">
        <f>'66 Leverton Street'!AC75</f>
        <v>0.46265743634173961</v>
      </c>
      <c r="I199" s="554">
        <f>'66 Leverton Street'!AD75</f>
        <v>9292.1600249999992</v>
      </c>
      <c r="J199" s="548">
        <v>0</v>
      </c>
      <c r="K199" s="548">
        <v>0</v>
      </c>
      <c r="L199" s="548">
        <v>0</v>
      </c>
      <c r="M199" s="548">
        <v>0</v>
      </c>
      <c r="N199" s="548">
        <v>0</v>
      </c>
      <c r="O199" s="548">
        <v>0</v>
      </c>
      <c r="P199" s="548">
        <v>371.69</v>
      </c>
      <c r="Q199" s="548">
        <v>0</v>
      </c>
      <c r="R199" s="548">
        <v>15796.67</v>
      </c>
      <c r="S199" s="548">
        <v>1500.01</v>
      </c>
      <c r="T199" s="548"/>
      <c r="U199" s="548"/>
      <c r="V199" s="548">
        <f t="shared" si="39"/>
        <v>17668.37</v>
      </c>
      <c r="W199" s="555">
        <f t="shared" si="29"/>
        <v>-8376.2099749999998</v>
      </c>
    </row>
    <row r="200" spans="1:23" x14ac:dyDescent="0.25">
      <c r="A200" s="565" t="s">
        <v>24</v>
      </c>
      <c r="B200" s="674">
        <v>12049</v>
      </c>
      <c r="C200" s="548">
        <f>'66 Leverton Street'!T76</f>
        <v>3586.0227999999997</v>
      </c>
      <c r="D200" s="549">
        <f>'66 Leverton Street'!Y76</f>
        <v>10343.984442800001</v>
      </c>
      <c r="E200" s="550">
        <f>'66 Leverton Street'!AA76</f>
        <v>1</v>
      </c>
      <c r="F200" s="551">
        <f>'66 Leverton Street'!AB76</f>
        <v>10343.984442800001</v>
      </c>
      <c r="G200" s="552">
        <f t="shared" si="38"/>
        <v>6608.1524428000012</v>
      </c>
      <c r="H200" s="553">
        <f>'66 Leverton Street'!AC76</f>
        <v>0.36115986259050792</v>
      </c>
      <c r="I200" s="554">
        <f>'66 Leverton Street'!AD76</f>
        <v>3735.8320000000003</v>
      </c>
      <c r="J200" s="548">
        <v>0</v>
      </c>
      <c r="K200" s="548">
        <v>0</v>
      </c>
      <c r="L200" s="548">
        <v>2510.2199999999998</v>
      </c>
      <c r="M200" s="548">
        <v>0</v>
      </c>
      <c r="N200" s="548">
        <v>0</v>
      </c>
      <c r="O200" s="548">
        <v>0</v>
      </c>
      <c r="P200" s="548">
        <v>0</v>
      </c>
      <c r="Q200" s="548">
        <v>0</v>
      </c>
      <c r="R200" s="548">
        <v>4104.18</v>
      </c>
      <c r="S200" s="548">
        <v>0</v>
      </c>
      <c r="T200" s="548"/>
      <c r="U200" s="548"/>
      <c r="V200" s="548">
        <f t="shared" si="39"/>
        <v>6614.4</v>
      </c>
      <c r="W200" s="555">
        <f t="shared" si="29"/>
        <v>-2878.5679999999993</v>
      </c>
    </row>
    <row r="201" spans="1:23" x14ac:dyDescent="0.25">
      <c r="A201" s="565" t="s">
        <v>312</v>
      </c>
      <c r="B201" s="674">
        <v>12055</v>
      </c>
      <c r="C201" s="548">
        <f>'66 Leverton Street'!T77</f>
        <v>4573.0185899999997</v>
      </c>
      <c r="D201" s="549">
        <f>'66 Leverton Street'!Y77</f>
        <v>4573.0185899999997</v>
      </c>
      <c r="E201" s="550">
        <f>'66 Leverton Street'!AA77</f>
        <v>1</v>
      </c>
      <c r="F201" s="551">
        <f>'66 Leverton Street'!AB77</f>
        <v>4573.0185899999997</v>
      </c>
      <c r="G201" s="552">
        <f t="shared" si="38"/>
        <v>0</v>
      </c>
      <c r="H201" s="553">
        <f>'66 Leverton Street'!AC77</f>
        <v>1</v>
      </c>
      <c r="I201" s="554">
        <f>'66 Leverton Street'!AD77</f>
        <v>4573.0185899999997</v>
      </c>
      <c r="J201" s="548"/>
      <c r="K201" s="548"/>
      <c r="L201" s="548"/>
      <c r="M201" s="548"/>
      <c r="N201" s="548"/>
      <c r="O201" s="548"/>
      <c r="P201" s="548"/>
      <c r="Q201" s="548"/>
      <c r="R201" s="548"/>
      <c r="S201" s="548"/>
      <c r="T201" s="548"/>
      <c r="U201" s="548"/>
      <c r="V201" s="548">
        <f t="shared" si="39"/>
        <v>0</v>
      </c>
      <c r="W201" s="555">
        <f t="shared" si="29"/>
        <v>4573.0185899999997</v>
      </c>
    </row>
    <row r="202" spans="1:23" x14ac:dyDescent="0.25">
      <c r="A202" s="565" t="s">
        <v>675</v>
      </c>
      <c r="B202" s="674"/>
      <c r="C202" s="548">
        <f>'66 Leverton Street'!T78</f>
        <v>0</v>
      </c>
      <c r="D202" s="549">
        <f>'66 Leverton Street'!Y78</f>
        <v>40</v>
      </c>
      <c r="E202" s="550">
        <f>'66 Leverton Street'!AA78</f>
        <v>0</v>
      </c>
      <c r="F202" s="551">
        <f>'66 Leverton Street'!AB78</f>
        <v>0</v>
      </c>
      <c r="G202" s="552">
        <f t="shared" si="38"/>
        <v>0</v>
      </c>
      <c r="H202" s="553">
        <f>'66 Leverton Street'!AC78</f>
        <v>0</v>
      </c>
      <c r="I202" s="554">
        <f>'66 Leverton Street'!AD78</f>
        <v>0</v>
      </c>
      <c r="J202" s="548"/>
      <c r="K202" s="548"/>
      <c r="L202" s="548"/>
      <c r="M202" s="548"/>
      <c r="N202" s="548"/>
      <c r="O202" s="548"/>
      <c r="P202" s="548"/>
      <c r="Q202" s="548"/>
      <c r="R202" s="548"/>
      <c r="S202" s="548"/>
      <c r="T202" s="548"/>
      <c r="U202" s="548"/>
      <c r="V202" s="548">
        <f t="shared" si="39"/>
        <v>0</v>
      </c>
      <c r="W202" s="555">
        <f t="shared" si="29"/>
        <v>0</v>
      </c>
    </row>
    <row r="203" spans="1:23" x14ac:dyDescent="0.25">
      <c r="A203" s="565" t="s">
        <v>341</v>
      </c>
      <c r="B203" s="674">
        <v>13053</v>
      </c>
      <c r="C203" s="548">
        <f>'66 Leverton Street'!T79</f>
        <v>0</v>
      </c>
      <c r="D203" s="549">
        <f>'66 Leverton Street'!Y79</f>
        <v>7000</v>
      </c>
      <c r="E203" s="550">
        <f>'66 Leverton Street'!AA79</f>
        <v>0</v>
      </c>
      <c r="F203" s="551">
        <f>'66 Leverton Street'!AB79</f>
        <v>0</v>
      </c>
      <c r="G203" s="552">
        <f t="shared" si="38"/>
        <v>0</v>
      </c>
      <c r="H203" s="553">
        <f>'66 Leverton Street'!AC79</f>
        <v>0</v>
      </c>
      <c r="I203" s="554">
        <f>'66 Leverton Street'!AD79</f>
        <v>0</v>
      </c>
      <c r="J203" s="548"/>
      <c r="K203" s="548"/>
      <c r="L203" s="548"/>
      <c r="M203" s="548"/>
      <c r="N203" s="548"/>
      <c r="O203" s="548"/>
      <c r="P203" s="548"/>
      <c r="Q203" s="548"/>
      <c r="R203" s="548"/>
      <c r="S203" s="548"/>
      <c r="T203" s="548"/>
      <c r="U203" s="548"/>
      <c r="V203" s="548">
        <f t="shared" si="39"/>
        <v>0</v>
      </c>
      <c r="W203" s="555">
        <f t="shared" ref="W203:W261" si="40">I203-V203</f>
        <v>0</v>
      </c>
    </row>
    <row r="204" spans="1:23" x14ac:dyDescent="0.25">
      <c r="A204" s="565"/>
      <c r="B204" s="674"/>
      <c r="C204" s="548"/>
      <c r="D204" s="549"/>
      <c r="E204" s="550"/>
      <c r="F204" s="551"/>
      <c r="G204" s="552"/>
      <c r="H204" s="553"/>
      <c r="I204" s="554"/>
      <c r="J204" s="548"/>
      <c r="K204" s="548"/>
      <c r="L204" s="548"/>
      <c r="M204" s="548"/>
      <c r="N204" s="548"/>
      <c r="O204" s="548"/>
      <c r="P204" s="548"/>
      <c r="Q204" s="548"/>
      <c r="R204" s="548"/>
      <c r="S204" s="548"/>
      <c r="T204" s="548"/>
      <c r="U204" s="548"/>
      <c r="V204" s="548"/>
      <c r="W204" s="555"/>
    </row>
    <row r="205" spans="1:23" s="522" customFormat="1" x14ac:dyDescent="0.25">
      <c r="A205" s="566" t="s">
        <v>607</v>
      </c>
      <c r="B205" s="675"/>
      <c r="C205" s="567"/>
      <c r="D205" s="568"/>
      <c r="E205" s="569"/>
      <c r="F205" s="570"/>
      <c r="G205" s="571"/>
      <c r="H205" s="572"/>
      <c r="I205" s="573"/>
      <c r="J205" s="567"/>
      <c r="K205" s="567"/>
      <c r="L205" s="567"/>
      <c r="M205" s="567"/>
      <c r="N205" s="567"/>
      <c r="O205" s="567"/>
      <c r="P205" s="567"/>
      <c r="Q205" s="567"/>
      <c r="R205" s="567"/>
      <c r="S205" s="548"/>
      <c r="T205" s="567"/>
      <c r="U205" s="567"/>
      <c r="V205" s="567"/>
      <c r="W205" s="574"/>
    </row>
    <row r="206" spans="1:23" s="184" customFormat="1" x14ac:dyDescent="0.25">
      <c r="A206" s="575" t="s">
        <v>372</v>
      </c>
      <c r="B206" s="676"/>
      <c r="C206" s="576">
        <f ca="1">'13 Oseney Street'!T65</f>
        <v>399.99552</v>
      </c>
      <c r="D206" s="577">
        <f ca="1">'13 Oseney Street'!Y65</f>
        <v>0</v>
      </c>
      <c r="E206" s="578" t="e">
        <f ca="1">'13 Oseney Street'!AA65</f>
        <v>#DIV/0!</v>
      </c>
      <c r="F206" s="579">
        <f ca="1">'13 Oseney Street'!AB65</f>
        <v>0</v>
      </c>
      <c r="G206" s="580">
        <f t="shared" ref="G206:G213" ca="1" si="41">F206-I206</f>
        <v>0</v>
      </c>
      <c r="H206" s="581" t="e">
        <f ca="1">'13 Oseney Street'!AC65</f>
        <v>#DIV/0!</v>
      </c>
      <c r="I206" s="582">
        <f ca="1">'13 Oseney Street'!AD65</f>
        <v>0</v>
      </c>
      <c r="J206" s="576"/>
      <c r="K206" s="576"/>
      <c r="L206" s="576"/>
      <c r="M206" s="576"/>
      <c r="N206" s="576"/>
      <c r="O206" s="576"/>
      <c r="P206" s="576"/>
      <c r="Q206" s="576"/>
      <c r="R206" s="576"/>
      <c r="S206" s="548"/>
      <c r="T206" s="576"/>
      <c r="U206" s="576"/>
      <c r="V206" s="548">
        <f t="shared" ref="V206:V213" si="42">SUM(J206:U206)</f>
        <v>0</v>
      </c>
      <c r="W206" s="583">
        <f t="shared" ca="1" si="40"/>
        <v>0</v>
      </c>
    </row>
    <row r="207" spans="1:23" s="184" customFormat="1" x14ac:dyDescent="0.25">
      <c r="A207" s="575" t="s">
        <v>308</v>
      </c>
      <c r="B207" s="676"/>
      <c r="C207" s="576">
        <f ca="1">'13 Oseney Street'!T66</f>
        <v>222.29999999999998</v>
      </c>
      <c r="D207" s="577">
        <f ca="1">'13 Oseney Street'!Y66</f>
        <v>0</v>
      </c>
      <c r="E207" s="578" t="e">
        <f ca="1">'13 Oseney Street'!AA66</f>
        <v>#DIV/0!</v>
      </c>
      <c r="F207" s="579">
        <f ca="1">'13 Oseney Street'!AB66</f>
        <v>0</v>
      </c>
      <c r="G207" s="580">
        <f t="shared" ca="1" si="41"/>
        <v>0</v>
      </c>
      <c r="H207" s="581" t="e">
        <f ca="1">'13 Oseney Street'!AC66</f>
        <v>#DIV/0!</v>
      </c>
      <c r="I207" s="582">
        <f ca="1">'13 Oseney Street'!AD66</f>
        <v>0</v>
      </c>
      <c r="J207" s="576"/>
      <c r="K207" s="576"/>
      <c r="L207" s="576"/>
      <c r="M207" s="576"/>
      <c r="N207" s="576"/>
      <c r="O207" s="576"/>
      <c r="P207" s="576"/>
      <c r="Q207" s="576"/>
      <c r="R207" s="576"/>
      <c r="S207" s="548"/>
      <c r="T207" s="576"/>
      <c r="U207" s="576"/>
      <c r="V207" s="548">
        <f t="shared" si="42"/>
        <v>0</v>
      </c>
      <c r="W207" s="583">
        <f t="shared" ca="1" si="40"/>
        <v>0</v>
      </c>
    </row>
    <row r="208" spans="1:23" s="184" customFormat="1" x14ac:dyDescent="0.25">
      <c r="A208" s="575" t="s">
        <v>285</v>
      </c>
      <c r="B208" s="676"/>
      <c r="C208" s="576">
        <f ca="1">'13 Oseney Street'!T67</f>
        <v>1400</v>
      </c>
      <c r="D208" s="577">
        <f ca="1">'13 Oseney Street'!Y67</f>
        <v>0</v>
      </c>
      <c r="E208" s="578" t="e">
        <f ca="1">'13 Oseney Street'!AA67</f>
        <v>#DIV/0!</v>
      </c>
      <c r="F208" s="579">
        <f ca="1">'13 Oseney Street'!AB67</f>
        <v>0</v>
      </c>
      <c r="G208" s="580">
        <f t="shared" ca="1" si="41"/>
        <v>0</v>
      </c>
      <c r="H208" s="581" t="e">
        <f ca="1">'13 Oseney Street'!AC67</f>
        <v>#DIV/0!</v>
      </c>
      <c r="I208" s="582">
        <f ca="1">'13 Oseney Street'!AD67</f>
        <v>0</v>
      </c>
      <c r="J208" s="576"/>
      <c r="K208" s="576"/>
      <c r="L208" s="576"/>
      <c r="M208" s="576"/>
      <c r="N208" s="576"/>
      <c r="O208" s="576"/>
      <c r="P208" s="576"/>
      <c r="Q208" s="576"/>
      <c r="R208" s="576"/>
      <c r="S208" s="548"/>
      <c r="T208" s="576"/>
      <c r="U208" s="576"/>
      <c r="V208" s="548">
        <f t="shared" si="42"/>
        <v>0</v>
      </c>
      <c r="W208" s="583">
        <f t="shared" ca="1" si="40"/>
        <v>0</v>
      </c>
    </row>
    <row r="209" spans="1:23" s="184" customFormat="1" x14ac:dyDescent="0.25">
      <c r="A209" s="575" t="s">
        <v>189</v>
      </c>
      <c r="B209" s="676"/>
      <c r="C209" s="576">
        <f ca="1">'13 Oseney Street'!T68</f>
        <v>1787.472</v>
      </c>
      <c r="D209" s="577">
        <f ca="1">'13 Oseney Street'!Y68</f>
        <v>0</v>
      </c>
      <c r="E209" s="578" t="e">
        <f ca="1">'13 Oseney Street'!AA68</f>
        <v>#DIV/0!</v>
      </c>
      <c r="F209" s="579">
        <f ca="1">'13 Oseney Street'!AB68</f>
        <v>0</v>
      </c>
      <c r="G209" s="580">
        <f t="shared" ca="1" si="41"/>
        <v>0</v>
      </c>
      <c r="H209" s="581" t="e">
        <f ca="1">'13 Oseney Street'!AC68</f>
        <v>#DIV/0!</v>
      </c>
      <c r="I209" s="582">
        <f ca="1">'13 Oseney Street'!AD68</f>
        <v>0</v>
      </c>
      <c r="J209" s="576"/>
      <c r="K209" s="576"/>
      <c r="L209" s="576"/>
      <c r="M209" s="576"/>
      <c r="N209" s="576"/>
      <c r="O209" s="576"/>
      <c r="P209" s="576"/>
      <c r="Q209" s="576"/>
      <c r="R209" s="576"/>
      <c r="S209" s="548"/>
      <c r="T209" s="576"/>
      <c r="U209" s="576"/>
      <c r="V209" s="548">
        <f t="shared" si="42"/>
        <v>0</v>
      </c>
      <c r="W209" s="583">
        <f t="shared" ca="1" si="40"/>
        <v>0</v>
      </c>
    </row>
    <row r="210" spans="1:23" s="184" customFormat="1" x14ac:dyDescent="0.25">
      <c r="A210" s="575" t="s">
        <v>72</v>
      </c>
      <c r="B210" s="676"/>
      <c r="C210" s="576">
        <f ca="1">'13 Oseney Street'!T69</f>
        <v>2950</v>
      </c>
      <c r="D210" s="577">
        <f ca="1">'13 Oseney Street'!Y69</f>
        <v>0</v>
      </c>
      <c r="E210" s="578" t="e">
        <f ca="1">'13 Oseney Street'!AA69</f>
        <v>#DIV/0!</v>
      </c>
      <c r="F210" s="579">
        <f ca="1">'13 Oseney Street'!AB69</f>
        <v>0</v>
      </c>
      <c r="G210" s="580">
        <f t="shared" ca="1" si="41"/>
        <v>0</v>
      </c>
      <c r="H210" s="581" t="e">
        <f ca="1">'13 Oseney Street'!AC69</f>
        <v>#DIV/0!</v>
      </c>
      <c r="I210" s="582">
        <f ca="1">'13 Oseney Street'!AD69</f>
        <v>0</v>
      </c>
      <c r="J210" s="576"/>
      <c r="K210" s="576"/>
      <c r="L210" s="576"/>
      <c r="M210" s="576"/>
      <c r="N210" s="576"/>
      <c r="O210" s="576"/>
      <c r="P210" s="576"/>
      <c r="Q210" s="576"/>
      <c r="R210" s="576"/>
      <c r="S210" s="548"/>
      <c r="T210" s="576"/>
      <c r="U210" s="576"/>
      <c r="V210" s="548">
        <f t="shared" si="42"/>
        <v>0</v>
      </c>
      <c r="W210" s="583">
        <f t="shared" ca="1" si="40"/>
        <v>0</v>
      </c>
    </row>
    <row r="211" spans="1:23" s="184" customFormat="1" x14ac:dyDescent="0.25">
      <c r="A211" s="575" t="s">
        <v>164</v>
      </c>
      <c r="B211" s="676"/>
      <c r="C211" s="576">
        <f ca="1">'13 Oseney Street'!T70</f>
        <v>647.71729499999992</v>
      </c>
      <c r="D211" s="577">
        <f ca="1">'13 Oseney Street'!Y70</f>
        <v>0</v>
      </c>
      <c r="E211" s="578" t="e">
        <f ca="1">'13 Oseney Street'!AA70</f>
        <v>#DIV/0!</v>
      </c>
      <c r="F211" s="579">
        <f ca="1">'13 Oseney Street'!AB70</f>
        <v>0</v>
      </c>
      <c r="G211" s="580">
        <f t="shared" ca="1" si="41"/>
        <v>0</v>
      </c>
      <c r="H211" s="581" t="e">
        <f ca="1">'13 Oseney Street'!AC70</f>
        <v>#DIV/0!</v>
      </c>
      <c r="I211" s="582">
        <f ca="1">'13 Oseney Street'!AD70</f>
        <v>0</v>
      </c>
      <c r="J211" s="576"/>
      <c r="K211" s="576"/>
      <c r="L211" s="576"/>
      <c r="M211" s="576"/>
      <c r="N211" s="576"/>
      <c r="O211" s="576"/>
      <c r="P211" s="576"/>
      <c r="Q211" s="576"/>
      <c r="R211" s="576"/>
      <c r="S211" s="548"/>
      <c r="T211" s="576"/>
      <c r="U211" s="576"/>
      <c r="V211" s="548">
        <f t="shared" si="42"/>
        <v>0</v>
      </c>
      <c r="W211" s="583">
        <f t="shared" ca="1" si="40"/>
        <v>0</v>
      </c>
    </row>
    <row r="212" spans="1:23" s="184" customFormat="1" x14ac:dyDescent="0.25">
      <c r="A212" s="575" t="s">
        <v>24</v>
      </c>
      <c r="B212" s="676"/>
      <c r="C212" s="576">
        <f ca="1">'13 Oseney Street'!T71</f>
        <v>4773.93</v>
      </c>
      <c r="D212" s="577">
        <f ca="1">'13 Oseney Street'!Y71</f>
        <v>0</v>
      </c>
      <c r="E212" s="578" t="e">
        <f ca="1">'13 Oseney Street'!AA71</f>
        <v>#DIV/0!</v>
      </c>
      <c r="F212" s="579">
        <f ca="1">'13 Oseney Street'!AB71</f>
        <v>0</v>
      </c>
      <c r="G212" s="580">
        <f t="shared" ca="1" si="41"/>
        <v>0</v>
      </c>
      <c r="H212" s="581" t="e">
        <f ca="1">'13 Oseney Street'!AC71</f>
        <v>#DIV/0!</v>
      </c>
      <c r="I212" s="582">
        <f ca="1">'13 Oseney Street'!AD71</f>
        <v>0</v>
      </c>
      <c r="J212" s="576"/>
      <c r="K212" s="576"/>
      <c r="L212" s="576"/>
      <c r="M212" s="576"/>
      <c r="N212" s="576"/>
      <c r="O212" s="576"/>
      <c r="P212" s="576"/>
      <c r="Q212" s="576"/>
      <c r="R212" s="576"/>
      <c r="S212" s="548"/>
      <c r="T212" s="576"/>
      <c r="U212" s="576"/>
      <c r="V212" s="548">
        <f t="shared" si="42"/>
        <v>0</v>
      </c>
      <c r="W212" s="583">
        <f t="shared" ca="1" si="40"/>
        <v>0</v>
      </c>
    </row>
    <row r="213" spans="1:23" s="184" customFormat="1" x14ac:dyDescent="0.25">
      <c r="A213" s="575" t="s">
        <v>312</v>
      </c>
      <c r="B213" s="676"/>
      <c r="C213" s="576">
        <f ca="1">'13 Oseney Street'!T72</f>
        <v>1150</v>
      </c>
      <c r="D213" s="577">
        <f ca="1">'13 Oseney Street'!Y72</f>
        <v>0</v>
      </c>
      <c r="E213" s="578" t="e">
        <f ca="1">'13 Oseney Street'!AA72</f>
        <v>#DIV/0!</v>
      </c>
      <c r="F213" s="579">
        <f ca="1">'13 Oseney Street'!AB72</f>
        <v>0</v>
      </c>
      <c r="G213" s="580">
        <f t="shared" ca="1" si="41"/>
        <v>0</v>
      </c>
      <c r="H213" s="581" t="e">
        <f ca="1">'13 Oseney Street'!AC72</f>
        <v>#DIV/0!</v>
      </c>
      <c r="I213" s="582">
        <f ca="1">'13 Oseney Street'!AD72</f>
        <v>0</v>
      </c>
      <c r="J213" s="576"/>
      <c r="K213" s="576"/>
      <c r="L213" s="576"/>
      <c r="M213" s="576"/>
      <c r="N213" s="576"/>
      <c r="O213" s="576"/>
      <c r="P213" s="576"/>
      <c r="Q213" s="576"/>
      <c r="R213" s="576"/>
      <c r="S213" s="548"/>
      <c r="T213" s="576"/>
      <c r="U213" s="576"/>
      <c r="V213" s="548">
        <f t="shared" si="42"/>
        <v>0</v>
      </c>
      <c r="W213" s="583">
        <f t="shared" ca="1" si="40"/>
        <v>0</v>
      </c>
    </row>
    <row r="214" spans="1:23" x14ac:dyDescent="0.25">
      <c r="A214" s="565"/>
      <c r="B214" s="674"/>
      <c r="C214" s="548"/>
      <c r="D214" s="549"/>
      <c r="E214" s="550"/>
      <c r="F214" s="551"/>
      <c r="G214" s="552"/>
      <c r="H214" s="553"/>
      <c r="I214" s="554"/>
      <c r="J214" s="548"/>
      <c r="K214" s="548"/>
      <c r="L214" s="548"/>
      <c r="M214" s="548"/>
      <c r="N214" s="548"/>
      <c r="O214" s="548"/>
      <c r="P214" s="548"/>
      <c r="Q214" s="548"/>
      <c r="R214" s="548"/>
      <c r="S214" s="548"/>
      <c r="T214" s="548"/>
      <c r="U214" s="548"/>
      <c r="V214" s="548"/>
      <c r="W214" s="555"/>
    </row>
    <row r="215" spans="1:23" s="139" customFormat="1" x14ac:dyDescent="0.25">
      <c r="A215" s="556" t="s">
        <v>608</v>
      </c>
      <c r="B215" s="673"/>
      <c r="C215" s="557"/>
      <c r="D215" s="558"/>
      <c r="E215" s="559"/>
      <c r="F215" s="560"/>
      <c r="G215" s="561"/>
      <c r="H215" s="562"/>
      <c r="I215" s="563"/>
      <c r="J215" s="557"/>
      <c r="K215" s="557"/>
      <c r="L215" s="557"/>
      <c r="M215" s="557"/>
      <c r="N215" s="557"/>
      <c r="O215" s="557"/>
      <c r="P215" s="557"/>
      <c r="Q215" s="557"/>
      <c r="R215" s="557"/>
      <c r="S215" s="548"/>
      <c r="T215" s="557"/>
      <c r="U215" s="557"/>
      <c r="V215" s="557"/>
      <c r="W215" s="564"/>
    </row>
    <row r="216" spans="1:23" x14ac:dyDescent="0.25">
      <c r="A216" s="565" t="s">
        <v>372</v>
      </c>
      <c r="B216" s="674">
        <v>13383</v>
      </c>
      <c r="C216" s="548">
        <f>'29 Grove Terrace'!T72</f>
        <v>399.99552</v>
      </c>
      <c r="D216" s="549">
        <f>'29 Grove Terrace'!Y72</f>
        <v>399.99552</v>
      </c>
      <c r="E216" s="550">
        <f>'29 Grove Terrace'!AA72</f>
        <v>0</v>
      </c>
      <c r="F216" s="551">
        <f>'29 Grove Terrace'!AB72</f>
        <v>0</v>
      </c>
      <c r="G216" s="552">
        <f t="shared" ref="G216:G223" si="43">F216-I216</f>
        <v>0</v>
      </c>
      <c r="H216" s="553">
        <f>'29 Grove Terrace'!AC72</f>
        <v>0</v>
      </c>
      <c r="I216" s="554">
        <f>'29 Grove Terrace'!AD72</f>
        <v>0</v>
      </c>
      <c r="J216" s="548"/>
      <c r="K216" s="548"/>
      <c r="L216" s="548"/>
      <c r="M216" s="548"/>
      <c r="N216" s="548"/>
      <c r="O216" s="548"/>
      <c r="P216" s="548"/>
      <c r="Q216" s="548"/>
      <c r="R216" s="548"/>
      <c r="S216" s="548"/>
      <c r="T216" s="548"/>
      <c r="U216" s="548"/>
      <c r="V216" s="548">
        <f t="shared" ref="V216:V223" si="44">SUM(J216:U216)</f>
        <v>0</v>
      </c>
      <c r="W216" s="555">
        <f t="shared" si="40"/>
        <v>0</v>
      </c>
    </row>
    <row r="217" spans="1:23" x14ac:dyDescent="0.25">
      <c r="A217" s="565" t="s">
        <v>308</v>
      </c>
      <c r="B217" s="674">
        <v>813</v>
      </c>
      <c r="C217" s="548">
        <f>'29 Grove Terrace'!T73</f>
        <v>222.29999999999998</v>
      </c>
      <c r="D217" s="549">
        <f>'29 Grove Terrace'!Y73</f>
        <v>5222.3</v>
      </c>
      <c r="E217" s="550">
        <f>'29 Grove Terrace'!AA73</f>
        <v>4.2567451123068374E-2</v>
      </c>
      <c r="F217" s="551">
        <f>'29 Grove Terrace'!AB73</f>
        <v>222.29999999999998</v>
      </c>
      <c r="G217" s="552">
        <f t="shared" si="43"/>
        <v>0</v>
      </c>
      <c r="H217" s="553">
        <f>'29 Grove Terrace'!AC73</f>
        <v>4.2567451123068374E-2</v>
      </c>
      <c r="I217" s="554">
        <f>'29 Grove Terrace'!AD73</f>
        <v>222.29999999999998</v>
      </c>
      <c r="J217" s="548">
        <v>0</v>
      </c>
      <c r="K217" s="548">
        <v>0</v>
      </c>
      <c r="L217" s="548">
        <v>0</v>
      </c>
      <c r="M217" s="548">
        <v>222.3</v>
      </c>
      <c r="N217" s="548">
        <v>0</v>
      </c>
      <c r="O217" s="548">
        <v>0</v>
      </c>
      <c r="P217" s="548">
        <v>0</v>
      </c>
      <c r="Q217" s="548">
        <v>0</v>
      </c>
      <c r="R217" s="548">
        <v>0</v>
      </c>
      <c r="S217" s="548">
        <v>0</v>
      </c>
      <c r="T217" s="548"/>
      <c r="U217" s="548"/>
      <c r="V217" s="548">
        <f t="shared" si="44"/>
        <v>222.3</v>
      </c>
      <c r="W217" s="555">
        <f t="shared" si="40"/>
        <v>0</v>
      </c>
    </row>
    <row r="218" spans="1:23" x14ac:dyDescent="0.25">
      <c r="A218" s="565" t="s">
        <v>285</v>
      </c>
      <c r="B218" s="674">
        <v>815</v>
      </c>
      <c r="C218" s="548">
        <f>'29 Grove Terrace'!T74</f>
        <v>1408</v>
      </c>
      <c r="D218" s="549">
        <f>'29 Grove Terrace'!Y74</f>
        <v>1408</v>
      </c>
      <c r="E218" s="550">
        <f>'29 Grove Terrace'!AA74</f>
        <v>0</v>
      </c>
      <c r="F218" s="551">
        <f>'29 Grove Terrace'!AB74</f>
        <v>0</v>
      </c>
      <c r="G218" s="552">
        <f t="shared" si="43"/>
        <v>0</v>
      </c>
      <c r="H218" s="553">
        <f>'29 Grove Terrace'!AC74</f>
        <v>0</v>
      </c>
      <c r="I218" s="554">
        <f>'29 Grove Terrace'!AD74</f>
        <v>0</v>
      </c>
      <c r="J218" s="548"/>
      <c r="K218" s="548"/>
      <c r="L218" s="548"/>
      <c r="M218" s="548"/>
      <c r="N218" s="548"/>
      <c r="O218" s="548"/>
      <c r="P218" s="548"/>
      <c r="Q218" s="548"/>
      <c r="R218" s="548"/>
      <c r="S218" s="548"/>
      <c r="T218" s="548"/>
      <c r="U218" s="548"/>
      <c r="V218" s="548">
        <f t="shared" si="44"/>
        <v>0</v>
      </c>
      <c r="W218" s="555">
        <f t="shared" si="40"/>
        <v>0</v>
      </c>
    </row>
    <row r="219" spans="1:23" x14ac:dyDescent="0.25">
      <c r="A219" s="565" t="s">
        <v>189</v>
      </c>
      <c r="B219" s="674">
        <v>819</v>
      </c>
      <c r="C219" s="548">
        <f>'29 Grove Terrace'!T75</f>
        <v>3112.8249999999998</v>
      </c>
      <c r="D219" s="549">
        <f>'29 Grove Terrace'!Y75</f>
        <v>3112.8249999999998</v>
      </c>
      <c r="E219" s="550">
        <f>'29 Grove Terrace'!AA75</f>
        <v>0.86621830652221055</v>
      </c>
      <c r="F219" s="551">
        <f>'29 Grove Terrace'!AB75</f>
        <v>2696.386</v>
      </c>
      <c r="G219" s="552">
        <f t="shared" si="43"/>
        <v>0</v>
      </c>
      <c r="H219" s="553">
        <f>'29 Grove Terrace'!AC75</f>
        <v>0.86621830652221055</v>
      </c>
      <c r="I219" s="554">
        <f>'29 Grove Terrace'!AD75</f>
        <v>2696.386</v>
      </c>
      <c r="J219" s="548">
        <v>0</v>
      </c>
      <c r="K219" s="548">
        <v>0</v>
      </c>
      <c r="L219" s="548">
        <v>0</v>
      </c>
      <c r="M219" s="548">
        <v>0</v>
      </c>
      <c r="N219" s="548">
        <v>0</v>
      </c>
      <c r="O219" s="548">
        <v>0</v>
      </c>
      <c r="P219" s="548">
        <v>167.08</v>
      </c>
      <c r="Q219" s="548">
        <v>0</v>
      </c>
      <c r="R219" s="548">
        <v>946.81</v>
      </c>
      <c r="S219" s="548">
        <v>946.82</v>
      </c>
      <c r="T219" s="548"/>
      <c r="U219" s="548"/>
      <c r="V219" s="548">
        <f t="shared" si="44"/>
        <v>2060.71</v>
      </c>
      <c r="W219" s="555">
        <f t="shared" si="40"/>
        <v>635.67599999999993</v>
      </c>
    </row>
    <row r="220" spans="1:23" x14ac:dyDescent="0.25">
      <c r="A220" s="565" t="s">
        <v>72</v>
      </c>
      <c r="B220" s="674">
        <v>820</v>
      </c>
      <c r="C220" s="548">
        <f>'29 Grove Terrace'!T76</f>
        <v>570.30234300000006</v>
      </c>
      <c r="D220" s="549">
        <f>'29 Grove Terrace'!Y76</f>
        <v>10038.246343000004</v>
      </c>
      <c r="E220" s="550">
        <f>'29 Grove Terrace'!AA76</f>
        <v>1</v>
      </c>
      <c r="F220" s="551">
        <f>'29 Grove Terrace'!AB76</f>
        <v>10038.246343000004</v>
      </c>
      <c r="G220" s="552">
        <f t="shared" si="43"/>
        <v>0</v>
      </c>
      <c r="H220" s="553">
        <f>'29 Grove Terrace'!AC76</f>
        <v>1</v>
      </c>
      <c r="I220" s="554">
        <f>'29 Grove Terrace'!AD76</f>
        <v>10038.246343000004</v>
      </c>
      <c r="J220" s="548">
        <v>0</v>
      </c>
      <c r="K220" s="548">
        <v>0</v>
      </c>
      <c r="L220" s="548">
        <v>0</v>
      </c>
      <c r="M220" s="548">
        <v>0</v>
      </c>
      <c r="N220" s="548">
        <v>0</v>
      </c>
      <c r="O220" s="548">
        <v>0</v>
      </c>
      <c r="P220" s="548">
        <v>939.71</v>
      </c>
      <c r="Q220" s="548">
        <v>0</v>
      </c>
      <c r="R220" s="548">
        <v>555.39</v>
      </c>
      <c r="S220" s="548">
        <v>570.29999999999995</v>
      </c>
      <c r="T220" s="548"/>
      <c r="U220" s="548"/>
      <c r="V220" s="548">
        <f t="shared" si="44"/>
        <v>2065.3999999999996</v>
      </c>
      <c r="W220" s="555">
        <f t="shared" si="40"/>
        <v>7972.8463430000047</v>
      </c>
    </row>
    <row r="221" spans="1:23" x14ac:dyDescent="0.25">
      <c r="A221" s="565" t="s">
        <v>164</v>
      </c>
      <c r="B221" s="674">
        <v>823</v>
      </c>
      <c r="C221" s="548">
        <f>'29 Grove Terrace'!T77</f>
        <v>1416.1611899999998</v>
      </c>
      <c r="D221" s="549">
        <f>'29 Grove Terrace'!Y77</f>
        <v>2668.1611899999998</v>
      </c>
      <c r="E221" s="550">
        <f>'29 Grove Terrace'!AA77</f>
        <v>0.88756301488666811</v>
      </c>
      <c r="F221" s="551">
        <f>'29 Grove Terrace'!AB77</f>
        <v>2368.1611899999998</v>
      </c>
      <c r="G221" s="552">
        <f t="shared" si="43"/>
        <v>410.38744499999984</v>
      </c>
      <c r="H221" s="553">
        <f>'29 Grove Terrace'!AC77</f>
        <v>0.733753924739457</v>
      </c>
      <c r="I221" s="554">
        <f>'29 Grove Terrace'!AD77</f>
        <v>1957.773745</v>
      </c>
      <c r="J221" s="548">
        <v>0</v>
      </c>
      <c r="K221" s="548">
        <v>0</v>
      </c>
      <c r="L221" s="548">
        <v>0</v>
      </c>
      <c r="M221" s="548">
        <v>0</v>
      </c>
      <c r="N221" s="548">
        <v>0</v>
      </c>
      <c r="O221" s="548">
        <v>0</v>
      </c>
      <c r="P221" s="548">
        <v>0</v>
      </c>
      <c r="Q221" s="548">
        <v>0</v>
      </c>
      <c r="R221" s="548">
        <v>410.39</v>
      </c>
      <c r="S221" s="548">
        <v>0</v>
      </c>
      <c r="T221" s="548"/>
      <c r="U221" s="548"/>
      <c r="V221" s="548">
        <f t="shared" si="44"/>
        <v>410.39</v>
      </c>
      <c r="W221" s="555">
        <f t="shared" si="40"/>
        <v>1547.3837450000001</v>
      </c>
    </row>
    <row r="222" spans="1:23" x14ac:dyDescent="0.25">
      <c r="A222" s="565" t="s">
        <v>24</v>
      </c>
      <c r="B222" s="674">
        <v>812</v>
      </c>
      <c r="C222" s="548">
        <f>'29 Grove Terrace'!T78</f>
        <v>5343.2963999999993</v>
      </c>
      <c r="D222" s="549">
        <f>'29 Grove Terrace'!Y78</f>
        <v>14083.855468772001</v>
      </c>
      <c r="E222" s="550">
        <f>'29 Grove Terrace'!AA78</f>
        <v>1</v>
      </c>
      <c r="F222" s="551">
        <f>'29 Grove Terrace'!AB78</f>
        <v>14083.855468772001</v>
      </c>
      <c r="G222" s="552">
        <f t="shared" si="43"/>
        <v>5883.8586687719999</v>
      </c>
      <c r="H222" s="553">
        <f>'29 Grove Terrace'!AC78</f>
        <v>0.58222670760728668</v>
      </c>
      <c r="I222" s="554">
        <f>'29 Grove Terrace'!AD78</f>
        <v>8199.9968000000008</v>
      </c>
      <c r="J222" s="548">
        <v>0</v>
      </c>
      <c r="K222" s="548">
        <v>0</v>
      </c>
      <c r="L222" s="548">
        <v>0</v>
      </c>
      <c r="M222" s="548">
        <v>3740.31</v>
      </c>
      <c r="N222" s="548">
        <v>0</v>
      </c>
      <c r="O222" s="548">
        <v>0</v>
      </c>
      <c r="P222" s="548">
        <v>0</v>
      </c>
      <c r="Q222" s="548">
        <v>0</v>
      </c>
      <c r="R222" s="548">
        <v>3482.63</v>
      </c>
      <c r="S222" s="548">
        <v>0</v>
      </c>
      <c r="T222" s="548"/>
      <c r="U222" s="548"/>
      <c r="V222" s="548">
        <f t="shared" si="44"/>
        <v>7222.9400000000005</v>
      </c>
      <c r="W222" s="555">
        <f t="shared" si="40"/>
        <v>977.05680000000029</v>
      </c>
    </row>
    <row r="223" spans="1:23" x14ac:dyDescent="0.25">
      <c r="A223" s="565" t="s">
        <v>312</v>
      </c>
      <c r="B223" s="674">
        <v>818</v>
      </c>
      <c r="C223" s="548">
        <f>'29 Grove Terrace'!T79</f>
        <v>1479.2844600000001</v>
      </c>
      <c r="D223" s="549">
        <f>'29 Grove Terrace'!Y79</f>
        <v>1479.2844600000001</v>
      </c>
      <c r="E223" s="550">
        <f>'29 Grove Terrace'!AA79</f>
        <v>0.72959899815347218</v>
      </c>
      <c r="F223" s="551">
        <f>'29 Grove Terrace'!AB79</f>
        <v>1079.2844600000001</v>
      </c>
      <c r="G223" s="552">
        <f t="shared" si="43"/>
        <v>0</v>
      </c>
      <c r="H223" s="553">
        <f>'29 Grove Terrace'!AC79</f>
        <v>0.72959899815347218</v>
      </c>
      <c r="I223" s="554">
        <f>'29 Grove Terrace'!AD79</f>
        <v>1079.2844600000001</v>
      </c>
      <c r="J223" s="548">
        <v>0</v>
      </c>
      <c r="K223" s="548">
        <v>0</v>
      </c>
      <c r="L223" s="548">
        <v>0</v>
      </c>
      <c r="M223" s="548">
        <v>0</v>
      </c>
      <c r="N223" s="548">
        <v>0</v>
      </c>
      <c r="O223" s="548">
        <v>0</v>
      </c>
      <c r="P223" s="548">
        <v>191.89</v>
      </c>
      <c r="Q223" s="548">
        <v>0</v>
      </c>
      <c r="R223" s="548">
        <v>0</v>
      </c>
      <c r="S223" s="548">
        <v>0</v>
      </c>
      <c r="T223" s="548"/>
      <c r="U223" s="548"/>
      <c r="V223" s="548">
        <f t="shared" si="44"/>
        <v>191.89</v>
      </c>
      <c r="W223" s="555">
        <f t="shared" si="40"/>
        <v>887.39446000000009</v>
      </c>
    </row>
    <row r="224" spans="1:23" x14ac:dyDescent="0.25">
      <c r="A224" s="565"/>
      <c r="B224" s="674"/>
      <c r="C224" s="548"/>
      <c r="D224" s="549"/>
      <c r="E224" s="550"/>
      <c r="F224" s="551"/>
      <c r="G224" s="552"/>
      <c r="H224" s="553"/>
      <c r="I224" s="554"/>
      <c r="J224" s="548"/>
      <c r="K224" s="548"/>
      <c r="L224" s="548"/>
      <c r="M224" s="548"/>
      <c r="N224" s="548"/>
      <c r="O224" s="548"/>
      <c r="P224" s="548"/>
      <c r="Q224" s="548"/>
      <c r="R224" s="548"/>
      <c r="S224" s="548"/>
      <c r="T224" s="548"/>
      <c r="U224" s="548"/>
      <c r="V224" s="548"/>
      <c r="W224" s="555"/>
    </row>
    <row r="225" spans="1:23" s="139" customFormat="1" x14ac:dyDescent="0.25">
      <c r="A225" s="556" t="s">
        <v>609</v>
      </c>
      <c r="B225" s="673"/>
      <c r="C225" s="557"/>
      <c r="D225" s="558"/>
      <c r="E225" s="559"/>
      <c r="F225" s="560"/>
      <c r="G225" s="561"/>
      <c r="H225" s="562"/>
      <c r="I225" s="563"/>
      <c r="J225" s="557"/>
      <c r="K225" s="557"/>
      <c r="L225" s="557"/>
      <c r="M225" s="557"/>
      <c r="N225" s="557"/>
      <c r="O225" s="557"/>
      <c r="P225" s="557"/>
      <c r="Q225" s="557"/>
      <c r="R225" s="557"/>
      <c r="S225" s="548"/>
      <c r="T225" s="557"/>
      <c r="U225" s="557"/>
      <c r="V225" s="557"/>
      <c r="W225" s="564"/>
    </row>
    <row r="226" spans="1:23" x14ac:dyDescent="0.25">
      <c r="A226" s="565" t="s">
        <v>372</v>
      </c>
      <c r="B226" s="674">
        <v>13240</v>
      </c>
      <c r="C226" s="548">
        <f>'28 Leighton Road'!T79</f>
        <v>399.99552</v>
      </c>
      <c r="D226" s="549">
        <f>'28 Leighton Road'!Y79</f>
        <v>399.99552</v>
      </c>
      <c r="E226" s="550">
        <f>'28 Leighton Road'!AA79</f>
        <v>0</v>
      </c>
      <c r="F226" s="551">
        <f>'28 Leighton Road'!AB79</f>
        <v>0</v>
      </c>
      <c r="G226" s="552">
        <f t="shared" ref="G226:G234" si="45">F226-I226</f>
        <v>0</v>
      </c>
      <c r="H226" s="553">
        <f>'28 Leighton Road'!AC79</f>
        <v>0</v>
      </c>
      <c r="I226" s="554">
        <f>'28 Leighton Road'!AD79</f>
        <v>0</v>
      </c>
      <c r="J226" s="548"/>
      <c r="K226" s="548"/>
      <c r="L226" s="548"/>
      <c r="M226" s="548"/>
      <c r="N226" s="548"/>
      <c r="O226" s="548"/>
      <c r="P226" s="548"/>
      <c r="Q226" s="548"/>
      <c r="R226" s="548"/>
      <c r="S226" s="548"/>
      <c r="T226" s="548"/>
      <c r="U226" s="548"/>
      <c r="V226" s="548">
        <f t="shared" ref="V226:V234" si="46">SUM(J226:U226)</f>
        <v>0</v>
      </c>
      <c r="W226" s="555">
        <f t="shared" si="40"/>
        <v>0</v>
      </c>
    </row>
    <row r="227" spans="1:23" x14ac:dyDescent="0.25">
      <c r="A227" s="565" t="s">
        <v>308</v>
      </c>
      <c r="B227" s="674">
        <v>771</v>
      </c>
      <c r="C227" s="548">
        <f>'28 Leighton Road'!T80</f>
        <v>222.29999999999998</v>
      </c>
      <c r="D227" s="549">
        <f>'28 Leighton Road'!Y80</f>
        <v>222.29999999999998</v>
      </c>
      <c r="E227" s="550">
        <f>'28 Leighton Road'!AA80</f>
        <v>1</v>
      </c>
      <c r="F227" s="551">
        <f>'28 Leighton Road'!AB80</f>
        <v>222.29999999999998</v>
      </c>
      <c r="G227" s="552">
        <f t="shared" si="45"/>
        <v>0</v>
      </c>
      <c r="H227" s="553">
        <f>'28 Leighton Road'!AC80</f>
        <v>1</v>
      </c>
      <c r="I227" s="554">
        <f>'28 Leighton Road'!AD80</f>
        <v>222.29999999999998</v>
      </c>
      <c r="J227" s="548">
        <v>0</v>
      </c>
      <c r="K227" s="548">
        <v>0</v>
      </c>
      <c r="L227" s="548">
        <v>0</v>
      </c>
      <c r="M227" s="548">
        <v>222.3</v>
      </c>
      <c r="N227" s="548">
        <v>0</v>
      </c>
      <c r="O227" s="548">
        <v>0</v>
      </c>
      <c r="P227" s="548">
        <v>0</v>
      </c>
      <c r="Q227" s="548">
        <v>0</v>
      </c>
      <c r="R227" s="548">
        <v>0</v>
      </c>
      <c r="S227" s="548">
        <v>0</v>
      </c>
      <c r="T227" s="548"/>
      <c r="U227" s="548"/>
      <c r="V227" s="548">
        <f t="shared" si="46"/>
        <v>222.3</v>
      </c>
      <c r="W227" s="555">
        <f t="shared" si="40"/>
        <v>0</v>
      </c>
    </row>
    <row r="228" spans="1:23" x14ac:dyDescent="0.25">
      <c r="A228" s="565" t="s">
        <v>285</v>
      </c>
      <c r="B228" s="674">
        <v>773</v>
      </c>
      <c r="C228" s="548">
        <f>'28 Leighton Road'!T81</f>
        <v>690.28563200000008</v>
      </c>
      <c r="D228" s="549">
        <f>'28 Leighton Road'!Y81</f>
        <v>690.28563200000008</v>
      </c>
      <c r="E228" s="550">
        <f>'28 Leighton Road'!AA81</f>
        <v>0</v>
      </c>
      <c r="F228" s="551">
        <f>'28 Leighton Road'!AB81</f>
        <v>0</v>
      </c>
      <c r="G228" s="552">
        <f t="shared" si="45"/>
        <v>0</v>
      </c>
      <c r="H228" s="553">
        <f>'28 Leighton Road'!AC81</f>
        <v>0</v>
      </c>
      <c r="I228" s="554">
        <f>'28 Leighton Road'!AD81</f>
        <v>0</v>
      </c>
      <c r="J228" s="548"/>
      <c r="K228" s="548"/>
      <c r="L228" s="548"/>
      <c r="M228" s="548"/>
      <c r="N228" s="548"/>
      <c r="O228" s="548"/>
      <c r="P228" s="548"/>
      <c r="Q228" s="548"/>
      <c r="R228" s="548"/>
      <c r="S228" s="548"/>
      <c r="T228" s="548"/>
      <c r="U228" s="548"/>
      <c r="V228" s="548">
        <f t="shared" si="46"/>
        <v>0</v>
      </c>
      <c r="W228" s="555">
        <f t="shared" si="40"/>
        <v>0</v>
      </c>
    </row>
    <row r="229" spans="1:23" x14ac:dyDescent="0.25">
      <c r="A229" s="565" t="s">
        <v>189</v>
      </c>
      <c r="B229" s="674">
        <v>777</v>
      </c>
      <c r="C229" s="548">
        <f>'28 Leighton Road'!T82</f>
        <v>5433.8332500000006</v>
      </c>
      <c r="D229" s="549">
        <f>'28 Leighton Road'!Y82</f>
        <v>5933.8332500000006</v>
      </c>
      <c r="E229" s="550">
        <f>'28 Leighton Road'!AA82</f>
        <v>0.86657566590702551</v>
      </c>
      <c r="F229" s="551">
        <f>'28 Leighton Road'!AB82</f>
        <v>5142.1154999999999</v>
      </c>
      <c r="G229" s="552">
        <f t="shared" si="45"/>
        <v>3368.3355000000001</v>
      </c>
      <c r="H229" s="553">
        <f>'28 Leighton Road'!AC82</f>
        <v>0.29892649915634212</v>
      </c>
      <c r="I229" s="554">
        <f>'28 Leighton Road'!AD82</f>
        <v>1773.78</v>
      </c>
      <c r="J229" s="548">
        <v>0</v>
      </c>
      <c r="K229" s="548">
        <v>0</v>
      </c>
      <c r="L229" s="548">
        <v>0</v>
      </c>
      <c r="M229" s="548">
        <v>0</v>
      </c>
      <c r="N229" s="548">
        <v>0</v>
      </c>
      <c r="O229" s="548">
        <v>0</v>
      </c>
      <c r="P229" s="548">
        <v>0</v>
      </c>
      <c r="Q229" s="548">
        <v>0</v>
      </c>
      <c r="R229" s="548">
        <v>3442.12</v>
      </c>
      <c r="S229" s="548">
        <v>0</v>
      </c>
      <c r="T229" s="548"/>
      <c r="U229" s="548"/>
      <c r="V229" s="548">
        <f t="shared" si="46"/>
        <v>3442.12</v>
      </c>
      <c r="W229" s="555">
        <f t="shared" si="40"/>
        <v>-1668.34</v>
      </c>
    </row>
    <row r="230" spans="1:23" x14ac:dyDescent="0.25">
      <c r="A230" s="565" t="s">
        <v>72</v>
      </c>
      <c r="B230" s="674">
        <v>778</v>
      </c>
      <c r="C230" s="548">
        <f>'28 Leighton Road'!T83</f>
        <v>1849.4246089999999</v>
      </c>
      <c r="D230" s="549">
        <f>'28 Leighton Road'!Y83</f>
        <v>1849.4246089999999</v>
      </c>
      <c r="E230" s="550">
        <f>'28 Leighton Road'!AA83</f>
        <v>1</v>
      </c>
      <c r="F230" s="551">
        <f>'28 Leighton Road'!AB83</f>
        <v>1849.4246089999999</v>
      </c>
      <c r="G230" s="552">
        <f t="shared" si="45"/>
        <v>0</v>
      </c>
      <c r="H230" s="553">
        <f>'28 Leighton Road'!AC83</f>
        <v>1</v>
      </c>
      <c r="I230" s="554">
        <f>'28 Leighton Road'!AD83</f>
        <v>1849.4246089999999</v>
      </c>
      <c r="J230" s="548"/>
      <c r="K230" s="548"/>
      <c r="L230" s="548"/>
      <c r="M230" s="548"/>
      <c r="N230" s="548"/>
      <c r="O230" s="548"/>
      <c r="P230" s="548"/>
      <c r="Q230" s="548"/>
      <c r="R230" s="548"/>
      <c r="S230" s="548">
        <v>410.62</v>
      </c>
      <c r="T230" s="548"/>
      <c r="U230" s="548"/>
      <c r="V230" s="548">
        <f t="shared" si="46"/>
        <v>410.62</v>
      </c>
      <c r="W230" s="555">
        <f t="shared" si="40"/>
        <v>1438.8046089999998</v>
      </c>
    </row>
    <row r="231" spans="1:23" x14ac:dyDescent="0.25">
      <c r="A231" s="565" t="s">
        <v>164</v>
      </c>
      <c r="B231" s="674">
        <v>781</v>
      </c>
      <c r="C231" s="548">
        <f>'28 Leighton Road'!T84</f>
        <v>1594.4854950000001</v>
      </c>
      <c r="D231" s="549">
        <f>'28 Leighton Road'!Y84</f>
        <v>8558.4286700000011</v>
      </c>
      <c r="E231" s="550">
        <f>'28 Leighton Road'!AA84</f>
        <v>0.33916463663183161</v>
      </c>
      <c r="F231" s="551">
        <f>'28 Leighton Road'!AB84</f>
        <v>2902.7163500000001</v>
      </c>
      <c r="G231" s="552">
        <f t="shared" si="45"/>
        <v>0</v>
      </c>
      <c r="H231" s="553">
        <f>'28 Leighton Road'!AC84</f>
        <v>0.33916463663183161</v>
      </c>
      <c r="I231" s="554">
        <f>'28 Leighton Road'!AD84</f>
        <v>2902.7163500000001</v>
      </c>
      <c r="J231" s="548">
        <v>0</v>
      </c>
      <c r="K231" s="548">
        <v>0</v>
      </c>
      <c r="L231" s="548">
        <v>0</v>
      </c>
      <c r="M231" s="548">
        <v>0</v>
      </c>
      <c r="N231" s="548">
        <v>0</v>
      </c>
      <c r="O231" s="548">
        <v>0</v>
      </c>
      <c r="P231" s="548">
        <v>0</v>
      </c>
      <c r="Q231" s="548">
        <v>0</v>
      </c>
      <c r="R231" s="548">
        <v>1809.84</v>
      </c>
      <c r="S231" s="548">
        <v>0</v>
      </c>
      <c r="T231" s="548"/>
      <c r="U231" s="548"/>
      <c r="V231" s="548">
        <f t="shared" si="46"/>
        <v>1809.84</v>
      </c>
      <c r="W231" s="555">
        <f t="shared" si="40"/>
        <v>1092.8763500000002</v>
      </c>
    </row>
    <row r="232" spans="1:23" x14ac:dyDescent="0.25">
      <c r="A232" s="565" t="s">
        <v>24</v>
      </c>
      <c r="B232" s="674">
        <v>770</v>
      </c>
      <c r="C232" s="548">
        <f>'28 Leighton Road'!T85</f>
        <v>3008.3760000000002</v>
      </c>
      <c r="D232" s="549">
        <f>'28 Leighton Road'!Y85</f>
        <v>14433.510112348002</v>
      </c>
      <c r="E232" s="550">
        <f>'28 Leighton Road'!AA85</f>
        <v>1</v>
      </c>
      <c r="F232" s="551">
        <f>'28 Leighton Road'!AB85</f>
        <v>14433.510112348002</v>
      </c>
      <c r="G232" s="552">
        <f t="shared" si="45"/>
        <v>6469.2385123480017</v>
      </c>
      <c r="H232" s="553">
        <f>'28 Leighton Road'!AC85</f>
        <v>0.55179035023410494</v>
      </c>
      <c r="I232" s="554">
        <f>'28 Leighton Road'!AD85</f>
        <v>7964.2716</v>
      </c>
      <c r="J232" s="548">
        <v>0</v>
      </c>
      <c r="K232" s="548">
        <v>0</v>
      </c>
      <c r="L232" s="548">
        <v>0</v>
      </c>
      <c r="M232" s="548">
        <v>2105.86</v>
      </c>
      <c r="N232" s="548">
        <v>0</v>
      </c>
      <c r="O232" s="548">
        <v>0</v>
      </c>
      <c r="P232" s="548">
        <v>0</v>
      </c>
      <c r="Q232" s="548">
        <v>0</v>
      </c>
      <c r="R232" s="548">
        <v>3857.05</v>
      </c>
      <c r="S232" s="548">
        <v>0</v>
      </c>
      <c r="T232" s="548"/>
      <c r="U232" s="548"/>
      <c r="V232" s="548">
        <f t="shared" si="46"/>
        <v>5962.91</v>
      </c>
      <c r="W232" s="555">
        <f t="shared" si="40"/>
        <v>2001.3616000000002</v>
      </c>
    </row>
    <row r="233" spans="1:23" x14ac:dyDescent="0.25">
      <c r="A233" s="565" t="s">
        <v>312</v>
      </c>
      <c r="B233" s="674">
        <v>776</v>
      </c>
      <c r="C233" s="548">
        <f>'28 Leighton Road'!T86</f>
        <v>1013.8864999999998</v>
      </c>
      <c r="D233" s="549">
        <f>'28 Leighton Road'!Y86</f>
        <v>1013.8864999999998</v>
      </c>
      <c r="E233" s="550">
        <f>'28 Leighton Road'!AA86</f>
        <v>0.60547852249734058</v>
      </c>
      <c r="F233" s="551">
        <f>'28 Leighton Road'!AB86</f>
        <v>613.88649999999984</v>
      </c>
      <c r="G233" s="552">
        <f t="shared" si="45"/>
        <v>0</v>
      </c>
      <c r="H233" s="553">
        <f>'28 Leighton Road'!AC86</f>
        <v>0.60547852249734058</v>
      </c>
      <c r="I233" s="554">
        <f>'28 Leighton Road'!AD86</f>
        <v>613.88649999999984</v>
      </c>
      <c r="J233" s="548"/>
      <c r="K233" s="548"/>
      <c r="L233" s="548"/>
      <c r="M233" s="548"/>
      <c r="N233" s="548"/>
      <c r="O233" s="548"/>
      <c r="P233" s="548"/>
      <c r="Q233" s="548"/>
      <c r="R233" s="548"/>
      <c r="S233" s="548">
        <v>613.89</v>
      </c>
      <c r="T233" s="548"/>
      <c r="U233" s="548"/>
      <c r="V233" s="548">
        <f t="shared" si="46"/>
        <v>613.89</v>
      </c>
      <c r="W233" s="555">
        <f t="shared" si="40"/>
        <v>-3.5000000001446097E-3</v>
      </c>
    </row>
    <row r="234" spans="1:23" x14ac:dyDescent="0.25">
      <c r="A234" s="565" t="s">
        <v>341</v>
      </c>
      <c r="B234" s="674">
        <v>13052</v>
      </c>
      <c r="C234" s="548">
        <f>'28 Leighton Road'!T87</f>
        <v>2896.103865</v>
      </c>
      <c r="D234" s="549">
        <f>'28 Leighton Road'!Y87</f>
        <v>2896.103865</v>
      </c>
      <c r="E234" s="550">
        <f>'28 Leighton Road'!AA87</f>
        <v>0</v>
      </c>
      <c r="F234" s="551">
        <f>'28 Leighton Road'!AB87</f>
        <v>0</v>
      </c>
      <c r="G234" s="552">
        <f t="shared" si="45"/>
        <v>0</v>
      </c>
      <c r="H234" s="553">
        <f>'28 Leighton Road'!AC87</f>
        <v>0</v>
      </c>
      <c r="I234" s="554">
        <f>'28 Leighton Road'!AD87</f>
        <v>0</v>
      </c>
      <c r="J234" s="548"/>
      <c r="K234" s="548"/>
      <c r="L234" s="548"/>
      <c r="M234" s="548"/>
      <c r="N234" s="548"/>
      <c r="O234" s="548"/>
      <c r="P234" s="548"/>
      <c r="Q234" s="548"/>
      <c r="R234" s="548"/>
      <c r="S234" s="548"/>
      <c r="T234" s="548"/>
      <c r="U234" s="548"/>
      <c r="V234" s="548">
        <f t="shared" si="46"/>
        <v>0</v>
      </c>
      <c r="W234" s="555">
        <f t="shared" si="40"/>
        <v>0</v>
      </c>
    </row>
    <row r="235" spans="1:23" x14ac:dyDescent="0.25">
      <c r="A235" s="565"/>
      <c r="B235" s="674"/>
      <c r="C235" s="548"/>
      <c r="D235" s="549"/>
      <c r="E235" s="550"/>
      <c r="F235" s="551"/>
      <c r="G235" s="552"/>
      <c r="H235" s="553"/>
      <c r="I235" s="554"/>
      <c r="J235" s="548"/>
      <c r="K235" s="548"/>
      <c r="L235" s="548"/>
      <c r="M235" s="548"/>
      <c r="N235" s="548"/>
      <c r="O235" s="548"/>
      <c r="P235" s="548"/>
      <c r="Q235" s="548"/>
      <c r="R235" s="548"/>
      <c r="S235" s="548"/>
      <c r="T235" s="548"/>
      <c r="U235" s="548"/>
      <c r="V235" s="548"/>
      <c r="W235" s="555"/>
    </row>
    <row r="236" spans="1:23" s="139" customFormat="1" x14ac:dyDescent="0.25">
      <c r="A236" s="556" t="s">
        <v>521</v>
      </c>
      <c r="B236" s="673"/>
      <c r="C236" s="557"/>
      <c r="D236" s="558"/>
      <c r="E236" s="559"/>
      <c r="F236" s="560"/>
      <c r="G236" s="561"/>
      <c r="H236" s="562"/>
      <c r="I236" s="563"/>
      <c r="J236" s="557"/>
      <c r="K236" s="557"/>
      <c r="L236" s="557"/>
      <c r="M236" s="557"/>
      <c r="N236" s="557"/>
      <c r="O236" s="557"/>
      <c r="P236" s="557"/>
      <c r="Q236" s="557"/>
      <c r="R236" s="557"/>
      <c r="S236" s="548"/>
      <c r="T236" s="557"/>
      <c r="U236" s="557"/>
      <c r="V236" s="557"/>
      <c r="W236" s="564"/>
    </row>
    <row r="237" spans="1:23" x14ac:dyDescent="0.25">
      <c r="A237" s="565" t="s">
        <v>372</v>
      </c>
      <c r="B237" s="674">
        <v>13242</v>
      </c>
      <c r="C237" s="548">
        <f>'13 Mortimer Terrace'!T57</f>
        <v>399.99552</v>
      </c>
      <c r="D237" s="549">
        <f>'13 Mortimer Terrace'!Y57</f>
        <v>399.99552</v>
      </c>
      <c r="E237" s="550">
        <f>'13 Mortimer Terrace'!AA57</f>
        <v>0</v>
      </c>
      <c r="F237" s="551">
        <f>'13 Mortimer Terrace'!AB57</f>
        <v>0</v>
      </c>
      <c r="G237" s="552">
        <f t="shared" ref="G237:G245" si="47">F237-I237</f>
        <v>0</v>
      </c>
      <c r="H237" s="553">
        <f>'13 Mortimer Terrace'!AC57</f>
        <v>0</v>
      </c>
      <c r="I237" s="554">
        <f>'13 Mortimer Terrace'!AD57</f>
        <v>0</v>
      </c>
      <c r="J237" s="548"/>
      <c r="K237" s="548"/>
      <c r="L237" s="548"/>
      <c r="M237" s="548"/>
      <c r="N237" s="548"/>
      <c r="O237" s="548"/>
      <c r="P237" s="548"/>
      <c r="Q237" s="548"/>
      <c r="R237" s="548"/>
      <c r="S237" s="548"/>
      <c r="T237" s="548"/>
      <c r="U237" s="548"/>
      <c r="V237" s="548">
        <f t="shared" ref="V237:V245" si="48">SUM(J237:U237)</f>
        <v>0</v>
      </c>
      <c r="W237" s="555">
        <f t="shared" si="40"/>
        <v>0</v>
      </c>
    </row>
    <row r="238" spans="1:23" x14ac:dyDescent="0.25">
      <c r="A238" s="565" t="s">
        <v>308</v>
      </c>
      <c r="B238" s="674">
        <v>841</v>
      </c>
      <c r="C238" s="548">
        <f>'13 Mortimer Terrace'!T58</f>
        <v>222.29999999999998</v>
      </c>
      <c r="D238" s="549">
        <f>'13 Mortimer Terrace'!Y58</f>
        <v>222.29999999999998</v>
      </c>
      <c r="E238" s="550">
        <f>'13 Mortimer Terrace'!AA58</f>
        <v>1</v>
      </c>
      <c r="F238" s="551">
        <f>'13 Mortimer Terrace'!AB58</f>
        <v>222.29999999999998</v>
      </c>
      <c r="G238" s="552">
        <f t="shared" si="47"/>
        <v>0</v>
      </c>
      <c r="H238" s="553">
        <f>'13 Mortimer Terrace'!AC58</f>
        <v>1</v>
      </c>
      <c r="I238" s="554">
        <f>'13 Mortimer Terrace'!AD58</f>
        <v>222.29999999999998</v>
      </c>
      <c r="J238" s="548">
        <v>0</v>
      </c>
      <c r="K238" s="548">
        <v>0</v>
      </c>
      <c r="L238" s="548">
        <v>0</v>
      </c>
      <c r="M238" s="548">
        <v>222.3</v>
      </c>
      <c r="N238" s="548">
        <v>0</v>
      </c>
      <c r="O238" s="548">
        <v>0</v>
      </c>
      <c r="P238" s="548">
        <v>0</v>
      </c>
      <c r="Q238" s="548">
        <v>0</v>
      </c>
      <c r="R238" s="548">
        <v>0</v>
      </c>
      <c r="S238" s="548">
        <v>0</v>
      </c>
      <c r="T238" s="548"/>
      <c r="U238" s="548"/>
      <c r="V238" s="548">
        <f t="shared" si="48"/>
        <v>222.3</v>
      </c>
      <c r="W238" s="555">
        <f t="shared" si="40"/>
        <v>0</v>
      </c>
    </row>
    <row r="239" spans="1:23" x14ac:dyDescent="0.25">
      <c r="A239" s="565" t="s">
        <v>285</v>
      </c>
      <c r="B239" s="674">
        <v>843</v>
      </c>
      <c r="C239" s="548">
        <f>'13 Mortimer Terrace'!T59</f>
        <v>987.13777799999991</v>
      </c>
      <c r="D239" s="549">
        <f>'13 Mortimer Terrace'!Y59</f>
        <v>987.13777799999991</v>
      </c>
      <c r="E239" s="550">
        <f>'13 Mortimer Terrace'!AA59</f>
        <v>0</v>
      </c>
      <c r="F239" s="551">
        <f>'13 Mortimer Terrace'!AB59</f>
        <v>0</v>
      </c>
      <c r="G239" s="552">
        <f t="shared" si="47"/>
        <v>0</v>
      </c>
      <c r="H239" s="553">
        <f>'13 Mortimer Terrace'!AC59</f>
        <v>0</v>
      </c>
      <c r="I239" s="554">
        <f>'13 Mortimer Terrace'!AD59</f>
        <v>0</v>
      </c>
      <c r="J239" s="548"/>
      <c r="K239" s="548"/>
      <c r="L239" s="548"/>
      <c r="M239" s="548"/>
      <c r="N239" s="548"/>
      <c r="O239" s="548"/>
      <c r="P239" s="548"/>
      <c r="Q239" s="548"/>
      <c r="R239" s="548"/>
      <c r="S239" s="548"/>
      <c r="T239" s="548"/>
      <c r="U239" s="548"/>
      <c r="V239" s="548">
        <f t="shared" si="48"/>
        <v>0</v>
      </c>
      <c r="W239" s="555">
        <f t="shared" si="40"/>
        <v>0</v>
      </c>
    </row>
    <row r="240" spans="1:23" x14ac:dyDescent="0.25">
      <c r="A240" s="565" t="s">
        <v>189</v>
      </c>
      <c r="B240" s="674">
        <v>847</v>
      </c>
      <c r="C240" s="548">
        <f>'13 Mortimer Terrace'!T60</f>
        <v>903.31974999999989</v>
      </c>
      <c r="D240" s="549">
        <f>'13 Mortimer Terrace'!Y60</f>
        <v>903.31974999999989</v>
      </c>
      <c r="E240" s="550">
        <f>'13 Mortimer Terrace'!AA60</f>
        <v>0</v>
      </c>
      <c r="F240" s="551">
        <f>'13 Mortimer Terrace'!AB60</f>
        <v>0</v>
      </c>
      <c r="G240" s="552">
        <f t="shared" si="47"/>
        <v>0</v>
      </c>
      <c r="H240" s="553">
        <f>'13 Mortimer Terrace'!AC60</f>
        <v>0</v>
      </c>
      <c r="I240" s="554">
        <f>'13 Mortimer Terrace'!AD60</f>
        <v>0</v>
      </c>
      <c r="J240" s="548"/>
      <c r="K240" s="548"/>
      <c r="L240" s="548"/>
      <c r="M240" s="548"/>
      <c r="N240" s="548"/>
      <c r="O240" s="548"/>
      <c r="P240" s="548"/>
      <c r="Q240" s="548"/>
      <c r="R240" s="548"/>
      <c r="S240" s="548"/>
      <c r="T240" s="548"/>
      <c r="U240" s="548"/>
      <c r="V240" s="548">
        <f t="shared" si="48"/>
        <v>0</v>
      </c>
      <c r="W240" s="555">
        <f t="shared" si="40"/>
        <v>0</v>
      </c>
    </row>
    <row r="241" spans="1:23" x14ac:dyDescent="0.25">
      <c r="A241" s="565" t="s">
        <v>72</v>
      </c>
      <c r="B241" s="674">
        <v>848</v>
      </c>
      <c r="C241" s="548">
        <f>'13 Mortimer Terrace'!T61</f>
        <v>0</v>
      </c>
      <c r="D241" s="549">
        <f>'13 Mortimer Terrace'!Y61</f>
        <v>0</v>
      </c>
      <c r="E241" s="550" t="e">
        <f>'13 Mortimer Terrace'!AA61</f>
        <v>#DIV/0!</v>
      </c>
      <c r="F241" s="551">
        <f>'13 Mortimer Terrace'!AB61</f>
        <v>0</v>
      </c>
      <c r="G241" s="552">
        <f t="shared" si="47"/>
        <v>0</v>
      </c>
      <c r="H241" s="553" t="e">
        <f>'13 Mortimer Terrace'!AC61</f>
        <v>#DIV/0!</v>
      </c>
      <c r="I241" s="554">
        <f>'13 Mortimer Terrace'!AD61</f>
        <v>0</v>
      </c>
      <c r="J241" s="548"/>
      <c r="K241" s="548"/>
      <c r="L241" s="548"/>
      <c r="M241" s="548"/>
      <c r="N241" s="548"/>
      <c r="O241" s="548"/>
      <c r="P241" s="548"/>
      <c r="Q241" s="548"/>
      <c r="R241" s="548"/>
      <c r="S241" s="548"/>
      <c r="T241" s="548"/>
      <c r="U241" s="548"/>
      <c r="V241" s="548">
        <f t="shared" si="48"/>
        <v>0</v>
      </c>
      <c r="W241" s="555">
        <f t="shared" si="40"/>
        <v>0</v>
      </c>
    </row>
    <row r="242" spans="1:23" x14ac:dyDescent="0.25">
      <c r="A242" s="565" t="s">
        <v>164</v>
      </c>
      <c r="B242" s="674">
        <v>851</v>
      </c>
      <c r="C242" s="548">
        <f>'13 Mortimer Terrace'!T62</f>
        <v>318.17371499999996</v>
      </c>
      <c r="D242" s="549">
        <f>'13 Mortimer Terrace'!Y62</f>
        <v>318.17371499999996</v>
      </c>
      <c r="E242" s="550">
        <f>'13 Mortimer Terrace'!AA62</f>
        <v>0</v>
      </c>
      <c r="F242" s="551">
        <f>'13 Mortimer Terrace'!AB62</f>
        <v>0</v>
      </c>
      <c r="G242" s="552">
        <f t="shared" si="47"/>
        <v>0</v>
      </c>
      <c r="H242" s="553">
        <f>'13 Mortimer Terrace'!AC62</f>
        <v>0</v>
      </c>
      <c r="I242" s="554">
        <f>'13 Mortimer Terrace'!AD62</f>
        <v>0</v>
      </c>
      <c r="J242" s="548"/>
      <c r="K242" s="548"/>
      <c r="L242" s="548"/>
      <c r="M242" s="548"/>
      <c r="N242" s="548"/>
      <c r="O242" s="548"/>
      <c r="P242" s="548"/>
      <c r="Q242" s="548"/>
      <c r="R242" s="548"/>
      <c r="S242" s="548"/>
      <c r="T242" s="548"/>
      <c r="U242" s="548"/>
      <c r="V242" s="548">
        <f t="shared" si="48"/>
        <v>0</v>
      </c>
      <c r="W242" s="555">
        <f t="shared" si="40"/>
        <v>0</v>
      </c>
    </row>
    <row r="243" spans="1:23" x14ac:dyDescent="0.25">
      <c r="A243" s="565" t="s">
        <v>24</v>
      </c>
      <c r="B243" s="674">
        <v>840</v>
      </c>
      <c r="C243" s="548">
        <f>'13 Mortimer Terrace'!T63</f>
        <v>3386.328</v>
      </c>
      <c r="D243" s="549">
        <f>'13 Mortimer Terrace'!Y63</f>
        <v>4534.9160000000002</v>
      </c>
      <c r="E243" s="550">
        <f>'13 Mortimer Terrace'!AA63</f>
        <v>1</v>
      </c>
      <c r="F243" s="551">
        <f>'13 Mortimer Terrace'!AB63</f>
        <v>4534.9160000000002</v>
      </c>
      <c r="G243" s="552">
        <f t="shared" si="47"/>
        <v>2333.4746319999999</v>
      </c>
      <c r="H243" s="553">
        <f>'13 Mortimer Terrace'!AC63</f>
        <v>0.48544258989582167</v>
      </c>
      <c r="I243" s="554">
        <f>'13 Mortimer Terrace'!AD63</f>
        <v>2201.4413680000002</v>
      </c>
      <c r="J243" s="548">
        <v>0</v>
      </c>
      <c r="K243" s="548">
        <v>0</v>
      </c>
      <c r="L243" s="548">
        <v>0</v>
      </c>
      <c r="M243" s="548">
        <v>1185.21</v>
      </c>
      <c r="N243" s="548">
        <v>508</v>
      </c>
      <c r="O243" s="548">
        <v>507.95</v>
      </c>
      <c r="P243" s="548">
        <v>0</v>
      </c>
      <c r="Q243" s="548">
        <v>0</v>
      </c>
      <c r="R243" s="548">
        <v>0</v>
      </c>
      <c r="S243" s="548">
        <v>0</v>
      </c>
      <c r="T243" s="548"/>
      <c r="U243" s="548"/>
      <c r="V243" s="548">
        <f t="shared" si="48"/>
        <v>2201.16</v>
      </c>
      <c r="W243" s="555">
        <f t="shared" si="40"/>
        <v>0.2813680000003842</v>
      </c>
    </row>
    <row r="244" spans="1:23" x14ac:dyDescent="0.25">
      <c r="A244" s="565" t="s">
        <v>312</v>
      </c>
      <c r="B244" s="674">
        <v>846</v>
      </c>
      <c r="C244" s="548">
        <f>'13 Mortimer Terrace'!T64</f>
        <v>0</v>
      </c>
      <c r="D244" s="549">
        <f>'13 Mortimer Terrace'!Y64</f>
        <v>0</v>
      </c>
      <c r="E244" s="550" t="e">
        <f>'13 Mortimer Terrace'!AA64</f>
        <v>#DIV/0!</v>
      </c>
      <c r="F244" s="551">
        <f>'13 Mortimer Terrace'!AB64</f>
        <v>0</v>
      </c>
      <c r="G244" s="552">
        <f t="shared" si="47"/>
        <v>0</v>
      </c>
      <c r="H244" s="553" t="e">
        <f>'13 Mortimer Terrace'!AC64</f>
        <v>#DIV/0!</v>
      </c>
      <c r="I244" s="554">
        <f>'13 Mortimer Terrace'!AD64</f>
        <v>0</v>
      </c>
      <c r="J244" s="548"/>
      <c r="K244" s="548"/>
      <c r="L244" s="548"/>
      <c r="M244" s="548"/>
      <c r="N244" s="548"/>
      <c r="O244" s="548"/>
      <c r="P244" s="548"/>
      <c r="Q244" s="548"/>
      <c r="R244" s="548"/>
      <c r="S244" s="548"/>
      <c r="T244" s="548"/>
      <c r="U244" s="548"/>
      <c r="V244" s="548">
        <f t="shared" si="48"/>
        <v>0</v>
      </c>
      <c r="W244" s="555">
        <f t="shared" si="40"/>
        <v>0</v>
      </c>
    </row>
    <row r="245" spans="1:23" x14ac:dyDescent="0.25">
      <c r="A245" s="565" t="s">
        <v>341</v>
      </c>
      <c r="B245" s="674">
        <v>13054</v>
      </c>
      <c r="C245" s="548">
        <f>'13 Mortimer Terrace'!T65</f>
        <v>3300.0193300000001</v>
      </c>
      <c r="D245" s="549">
        <f>'13 Mortimer Terrace'!Y65</f>
        <v>3300.0193300000001</v>
      </c>
      <c r="E245" s="550">
        <f>'13 Mortimer Terrace'!AA65</f>
        <v>0</v>
      </c>
      <c r="F245" s="551">
        <f>'13 Mortimer Terrace'!AB65</f>
        <v>0</v>
      </c>
      <c r="G245" s="552">
        <f t="shared" si="47"/>
        <v>0</v>
      </c>
      <c r="H245" s="553">
        <f>'13 Mortimer Terrace'!AC65</f>
        <v>0</v>
      </c>
      <c r="I245" s="554">
        <f>'13 Mortimer Terrace'!AD65</f>
        <v>0</v>
      </c>
      <c r="J245" s="548"/>
      <c r="K245" s="548"/>
      <c r="L245" s="548"/>
      <c r="M245" s="548"/>
      <c r="N245" s="548"/>
      <c r="O245" s="548"/>
      <c r="P245" s="548"/>
      <c r="Q245" s="548"/>
      <c r="R245" s="548"/>
      <c r="S245" s="548"/>
      <c r="T245" s="548"/>
      <c r="U245" s="548"/>
      <c r="V245" s="548">
        <f t="shared" si="48"/>
        <v>0</v>
      </c>
      <c r="W245" s="555">
        <f t="shared" si="40"/>
        <v>0</v>
      </c>
    </row>
    <row r="246" spans="1:23" x14ac:dyDescent="0.25">
      <c r="A246" s="565"/>
      <c r="B246" s="674"/>
      <c r="C246" s="548"/>
      <c r="D246" s="549"/>
      <c r="E246" s="550"/>
      <c r="F246" s="551"/>
      <c r="G246" s="552"/>
      <c r="H246" s="553"/>
      <c r="I246" s="554"/>
      <c r="J246" s="548"/>
      <c r="K246" s="548"/>
      <c r="L246" s="548"/>
      <c r="M246" s="548"/>
      <c r="N246" s="548"/>
      <c r="O246" s="548"/>
      <c r="P246" s="548"/>
      <c r="Q246" s="548"/>
      <c r="R246" s="548"/>
      <c r="S246" s="548"/>
      <c r="T246" s="548"/>
      <c r="U246" s="548"/>
      <c r="V246" s="548"/>
      <c r="W246" s="555"/>
    </row>
    <row r="247" spans="1:23" s="522" customFormat="1" x14ac:dyDescent="0.25">
      <c r="A247" s="566" t="s">
        <v>522</v>
      </c>
      <c r="B247" s="675"/>
      <c r="C247" s="567"/>
      <c r="D247" s="568"/>
      <c r="E247" s="569"/>
      <c r="F247" s="570"/>
      <c r="G247" s="571"/>
      <c r="H247" s="572"/>
      <c r="I247" s="573"/>
      <c r="J247" s="567"/>
      <c r="K247" s="567"/>
      <c r="L247" s="567"/>
      <c r="M247" s="567"/>
      <c r="N247" s="567"/>
      <c r="O247" s="567"/>
      <c r="P247" s="567"/>
      <c r="Q247" s="567"/>
      <c r="R247" s="567"/>
      <c r="S247" s="548"/>
      <c r="T247" s="567"/>
      <c r="U247" s="567"/>
      <c r="V247" s="567"/>
      <c r="W247" s="574"/>
    </row>
    <row r="248" spans="1:23" s="184" customFormat="1" x14ac:dyDescent="0.25">
      <c r="A248" s="575" t="s">
        <v>372</v>
      </c>
      <c r="B248" s="676"/>
      <c r="C248" s="576">
        <f ca="1">'13 Winscombe Terrace'!T50</f>
        <v>399.99552</v>
      </c>
      <c r="D248" s="577">
        <f ca="1">'13 Winscombe Terrace'!Y50</f>
        <v>0</v>
      </c>
      <c r="E248" s="578" t="e">
        <f ca="1">'13 Winscombe Terrace'!AA50</f>
        <v>#DIV/0!</v>
      </c>
      <c r="F248" s="579">
        <f ca="1">'13 Winscombe Terrace'!AB50</f>
        <v>0</v>
      </c>
      <c r="G248" s="580">
        <f t="shared" ref="G248:G256" ca="1" si="49">F248-I248</f>
        <v>0</v>
      </c>
      <c r="H248" s="581" t="e">
        <f ca="1">'13 Winscombe Terrace'!AC50</f>
        <v>#DIV/0!</v>
      </c>
      <c r="I248" s="582">
        <f ca="1">'13 Winscombe Terrace'!AD50</f>
        <v>0</v>
      </c>
      <c r="J248" s="576"/>
      <c r="K248" s="576"/>
      <c r="L248" s="576"/>
      <c r="M248" s="576"/>
      <c r="N248" s="576"/>
      <c r="O248" s="576"/>
      <c r="P248" s="576"/>
      <c r="Q248" s="576"/>
      <c r="R248" s="576"/>
      <c r="S248" s="548"/>
      <c r="T248" s="576"/>
      <c r="U248" s="576"/>
      <c r="V248" s="548">
        <f t="shared" ref="V248:V256" si="50">SUM(J248:U248)</f>
        <v>0</v>
      </c>
      <c r="W248" s="583">
        <f t="shared" ca="1" si="40"/>
        <v>0</v>
      </c>
    </row>
    <row r="249" spans="1:23" s="184" customFormat="1" x14ac:dyDescent="0.25">
      <c r="A249" s="575" t="s">
        <v>308</v>
      </c>
      <c r="B249" s="676"/>
      <c r="C249" s="576">
        <f ca="1">'13 Winscombe Terrace'!T51</f>
        <v>222.29999999999998</v>
      </c>
      <c r="D249" s="577">
        <f ca="1">'13 Winscombe Terrace'!Y51</f>
        <v>0</v>
      </c>
      <c r="E249" s="578" t="e">
        <f ca="1">'13 Winscombe Terrace'!AA51</f>
        <v>#DIV/0!</v>
      </c>
      <c r="F249" s="579">
        <f ca="1">'13 Winscombe Terrace'!AB51</f>
        <v>0</v>
      </c>
      <c r="G249" s="580">
        <f t="shared" ca="1" si="49"/>
        <v>0</v>
      </c>
      <c r="H249" s="581" t="e">
        <f ca="1">'13 Winscombe Terrace'!AC51</f>
        <v>#DIV/0!</v>
      </c>
      <c r="I249" s="582">
        <f ca="1">'13 Winscombe Terrace'!AD51</f>
        <v>0</v>
      </c>
      <c r="J249" s="576"/>
      <c r="K249" s="576"/>
      <c r="L249" s="576"/>
      <c r="M249" s="576"/>
      <c r="N249" s="576"/>
      <c r="O249" s="576"/>
      <c r="P249" s="576"/>
      <c r="Q249" s="576"/>
      <c r="R249" s="576"/>
      <c r="S249" s="548"/>
      <c r="T249" s="576"/>
      <c r="U249" s="576"/>
      <c r="V249" s="548">
        <f t="shared" si="50"/>
        <v>0</v>
      </c>
      <c r="W249" s="583">
        <f t="shared" ca="1" si="40"/>
        <v>0</v>
      </c>
    </row>
    <row r="250" spans="1:23" s="184" customFormat="1" x14ac:dyDescent="0.25">
      <c r="A250" s="575" t="s">
        <v>285</v>
      </c>
      <c r="B250" s="676"/>
      <c r="C250" s="576">
        <f ca="1">'13 Winscombe Terrace'!T52</f>
        <v>408</v>
      </c>
      <c r="D250" s="577">
        <f ca="1">'13 Winscombe Terrace'!Y52</f>
        <v>0</v>
      </c>
      <c r="E250" s="578" t="e">
        <f ca="1">'13 Winscombe Terrace'!AA52</f>
        <v>#DIV/0!</v>
      </c>
      <c r="F250" s="579">
        <f ca="1">'13 Winscombe Terrace'!AB52</f>
        <v>0</v>
      </c>
      <c r="G250" s="580">
        <f t="shared" ca="1" si="49"/>
        <v>0</v>
      </c>
      <c r="H250" s="581" t="e">
        <f ca="1">'13 Winscombe Terrace'!AC52</f>
        <v>#DIV/0!</v>
      </c>
      <c r="I250" s="582">
        <f ca="1">'13 Winscombe Terrace'!AD52</f>
        <v>0</v>
      </c>
      <c r="J250" s="576"/>
      <c r="K250" s="576"/>
      <c r="L250" s="576"/>
      <c r="M250" s="576"/>
      <c r="N250" s="576"/>
      <c r="O250" s="576"/>
      <c r="P250" s="576"/>
      <c r="Q250" s="576"/>
      <c r="R250" s="576"/>
      <c r="S250" s="548"/>
      <c r="T250" s="576"/>
      <c r="U250" s="576"/>
      <c r="V250" s="548">
        <f t="shared" si="50"/>
        <v>0</v>
      </c>
      <c r="W250" s="583">
        <f t="shared" ca="1" si="40"/>
        <v>0</v>
      </c>
    </row>
    <row r="251" spans="1:23" s="184" customFormat="1" x14ac:dyDescent="0.25">
      <c r="A251" s="575" t="s">
        <v>189</v>
      </c>
      <c r="B251" s="676"/>
      <c r="C251" s="576">
        <f ca="1">'13 Winscombe Terrace'!T53</f>
        <v>543.91450000000009</v>
      </c>
      <c r="D251" s="577">
        <f ca="1">'13 Winscombe Terrace'!Y53</f>
        <v>0</v>
      </c>
      <c r="E251" s="578" t="e">
        <f ca="1">'13 Winscombe Terrace'!AA53</f>
        <v>#DIV/0!</v>
      </c>
      <c r="F251" s="579">
        <f ca="1">'13 Winscombe Terrace'!AB53</f>
        <v>0</v>
      </c>
      <c r="G251" s="580">
        <f t="shared" ca="1" si="49"/>
        <v>0</v>
      </c>
      <c r="H251" s="581" t="e">
        <f ca="1">'13 Winscombe Terrace'!AC53</f>
        <v>#DIV/0!</v>
      </c>
      <c r="I251" s="582">
        <f ca="1">'13 Winscombe Terrace'!AD53</f>
        <v>0</v>
      </c>
      <c r="J251" s="576"/>
      <c r="K251" s="576"/>
      <c r="L251" s="576"/>
      <c r="M251" s="576"/>
      <c r="N251" s="576"/>
      <c r="O251" s="576"/>
      <c r="P251" s="576"/>
      <c r="Q251" s="576"/>
      <c r="R251" s="576"/>
      <c r="S251" s="548"/>
      <c r="T251" s="576"/>
      <c r="U251" s="576"/>
      <c r="V251" s="548">
        <f t="shared" si="50"/>
        <v>0</v>
      </c>
      <c r="W251" s="583">
        <f t="shared" ca="1" si="40"/>
        <v>0</v>
      </c>
    </row>
    <row r="252" spans="1:23" s="184" customFormat="1" x14ac:dyDescent="0.25">
      <c r="A252" s="575" t="s">
        <v>72</v>
      </c>
      <c r="B252" s="676"/>
      <c r="C252" s="576">
        <f ca="1">'13 Winscombe Terrace'!T54</f>
        <v>0</v>
      </c>
      <c r="D252" s="577">
        <f ca="1">'13 Winscombe Terrace'!Y54</f>
        <v>0</v>
      </c>
      <c r="E252" s="578" t="e">
        <f ca="1">'13 Winscombe Terrace'!AA54</f>
        <v>#DIV/0!</v>
      </c>
      <c r="F252" s="579">
        <f ca="1">'13 Winscombe Terrace'!AB54</f>
        <v>0</v>
      </c>
      <c r="G252" s="580">
        <f t="shared" ca="1" si="49"/>
        <v>0</v>
      </c>
      <c r="H252" s="581" t="e">
        <f ca="1">'13 Winscombe Terrace'!AC54</f>
        <v>#DIV/0!</v>
      </c>
      <c r="I252" s="582">
        <f ca="1">'13 Winscombe Terrace'!AD54</f>
        <v>0</v>
      </c>
      <c r="J252" s="576"/>
      <c r="K252" s="576"/>
      <c r="L252" s="576"/>
      <c r="M252" s="576"/>
      <c r="N252" s="576"/>
      <c r="O252" s="576"/>
      <c r="P252" s="576"/>
      <c r="Q252" s="576"/>
      <c r="R252" s="576"/>
      <c r="S252" s="548"/>
      <c r="T252" s="576"/>
      <c r="U252" s="576"/>
      <c r="V252" s="548">
        <f t="shared" si="50"/>
        <v>0</v>
      </c>
      <c r="W252" s="583">
        <f t="shared" ca="1" si="40"/>
        <v>0</v>
      </c>
    </row>
    <row r="253" spans="1:23" s="184" customFormat="1" x14ac:dyDescent="0.25">
      <c r="A253" s="575" t="s">
        <v>164</v>
      </c>
      <c r="B253" s="676"/>
      <c r="C253" s="576">
        <f ca="1">'13 Winscombe Terrace'!T55</f>
        <v>209.34697499999999</v>
      </c>
      <c r="D253" s="577">
        <f ca="1">'13 Winscombe Terrace'!Y55</f>
        <v>0</v>
      </c>
      <c r="E253" s="578" t="e">
        <f ca="1">'13 Winscombe Terrace'!AA55</f>
        <v>#DIV/0!</v>
      </c>
      <c r="F253" s="579">
        <f ca="1">'13 Winscombe Terrace'!AB55</f>
        <v>0</v>
      </c>
      <c r="G253" s="580">
        <f t="shared" ca="1" si="49"/>
        <v>0</v>
      </c>
      <c r="H253" s="581" t="e">
        <f ca="1">'13 Winscombe Terrace'!AC55</f>
        <v>#DIV/0!</v>
      </c>
      <c r="I253" s="582">
        <f ca="1">'13 Winscombe Terrace'!AD55</f>
        <v>0</v>
      </c>
      <c r="J253" s="576"/>
      <c r="K253" s="576"/>
      <c r="L253" s="576"/>
      <c r="M253" s="576"/>
      <c r="N253" s="576"/>
      <c r="O253" s="576"/>
      <c r="P253" s="576"/>
      <c r="Q253" s="576"/>
      <c r="R253" s="576"/>
      <c r="S253" s="548"/>
      <c r="T253" s="576"/>
      <c r="U253" s="576"/>
      <c r="V253" s="548">
        <f t="shared" si="50"/>
        <v>0</v>
      </c>
      <c r="W253" s="583">
        <f t="shared" ca="1" si="40"/>
        <v>0</v>
      </c>
    </row>
    <row r="254" spans="1:23" s="184" customFormat="1" x14ac:dyDescent="0.25">
      <c r="A254" s="575" t="s">
        <v>24</v>
      </c>
      <c r="B254" s="676"/>
      <c r="C254" s="576">
        <f ca="1">'13 Winscombe Terrace'!T56</f>
        <v>3376.422</v>
      </c>
      <c r="D254" s="577">
        <f ca="1">'13 Winscombe Terrace'!Y56</f>
        <v>0</v>
      </c>
      <c r="E254" s="578" t="e">
        <f ca="1">'13 Winscombe Terrace'!AA56</f>
        <v>#DIV/0!</v>
      </c>
      <c r="F254" s="579">
        <f ca="1">'13 Winscombe Terrace'!AB56</f>
        <v>0</v>
      </c>
      <c r="G254" s="580">
        <f t="shared" ca="1" si="49"/>
        <v>0</v>
      </c>
      <c r="H254" s="581" t="e">
        <f ca="1">'13 Winscombe Terrace'!AC56</f>
        <v>#DIV/0!</v>
      </c>
      <c r="I254" s="582">
        <f ca="1">'13 Winscombe Terrace'!AD56</f>
        <v>0</v>
      </c>
      <c r="J254" s="576"/>
      <c r="K254" s="576"/>
      <c r="L254" s="576"/>
      <c r="M254" s="576"/>
      <c r="N254" s="576"/>
      <c r="O254" s="576"/>
      <c r="P254" s="576"/>
      <c r="Q254" s="576"/>
      <c r="R254" s="576"/>
      <c r="S254" s="548"/>
      <c r="T254" s="576"/>
      <c r="U254" s="576"/>
      <c r="V254" s="548">
        <f t="shared" si="50"/>
        <v>0</v>
      </c>
      <c r="W254" s="583">
        <f t="shared" ca="1" si="40"/>
        <v>0</v>
      </c>
    </row>
    <row r="255" spans="1:23" s="184" customFormat="1" x14ac:dyDescent="0.25">
      <c r="A255" s="575" t="s">
        <v>312</v>
      </c>
      <c r="B255" s="676"/>
      <c r="C255" s="576">
        <f ca="1">'13 Winscombe Terrace'!T57</f>
        <v>0</v>
      </c>
      <c r="D255" s="577">
        <f ca="1">'13 Winscombe Terrace'!Y57</f>
        <v>0</v>
      </c>
      <c r="E255" s="578" t="e">
        <f ca="1">'13 Winscombe Terrace'!AA57</f>
        <v>#DIV/0!</v>
      </c>
      <c r="F255" s="579">
        <f ca="1">'13 Winscombe Terrace'!AB57</f>
        <v>0</v>
      </c>
      <c r="G255" s="580">
        <f t="shared" ca="1" si="49"/>
        <v>0</v>
      </c>
      <c r="H255" s="581" t="e">
        <f ca="1">'13 Winscombe Terrace'!AC57</f>
        <v>#DIV/0!</v>
      </c>
      <c r="I255" s="582">
        <f ca="1">'13 Winscombe Terrace'!AD57</f>
        <v>0</v>
      </c>
      <c r="J255" s="576"/>
      <c r="K255" s="576"/>
      <c r="L255" s="576"/>
      <c r="M255" s="576"/>
      <c r="N255" s="576"/>
      <c r="O255" s="576"/>
      <c r="P255" s="576"/>
      <c r="Q255" s="576"/>
      <c r="R255" s="576"/>
      <c r="S255" s="548"/>
      <c r="T255" s="576"/>
      <c r="U255" s="576"/>
      <c r="V255" s="548">
        <f t="shared" si="50"/>
        <v>0</v>
      </c>
      <c r="W255" s="583">
        <f t="shared" ca="1" si="40"/>
        <v>0</v>
      </c>
    </row>
    <row r="256" spans="1:23" s="184" customFormat="1" x14ac:dyDescent="0.25">
      <c r="A256" s="575" t="s">
        <v>341</v>
      </c>
      <c r="B256" s="676"/>
      <c r="C256" s="576">
        <f ca="1">'13 Winscombe Terrace'!T58</f>
        <v>2795.1722500000001</v>
      </c>
      <c r="D256" s="577">
        <f ca="1">'13 Winscombe Terrace'!Y58</f>
        <v>0</v>
      </c>
      <c r="E256" s="578" t="e">
        <f ca="1">'13 Winscombe Terrace'!AA58</f>
        <v>#DIV/0!</v>
      </c>
      <c r="F256" s="579">
        <f ca="1">'13 Winscombe Terrace'!AB58</f>
        <v>0</v>
      </c>
      <c r="G256" s="580">
        <f t="shared" ca="1" si="49"/>
        <v>0</v>
      </c>
      <c r="H256" s="581" t="e">
        <f ca="1">'13 Winscombe Terrace'!AC58</f>
        <v>#DIV/0!</v>
      </c>
      <c r="I256" s="582">
        <f ca="1">'13 Winscombe Terrace'!AD58</f>
        <v>0</v>
      </c>
      <c r="J256" s="576"/>
      <c r="K256" s="576"/>
      <c r="L256" s="576"/>
      <c r="M256" s="576"/>
      <c r="N256" s="576"/>
      <c r="O256" s="576"/>
      <c r="P256" s="576"/>
      <c r="Q256" s="576"/>
      <c r="R256" s="576"/>
      <c r="S256" s="548"/>
      <c r="T256" s="576"/>
      <c r="U256" s="576"/>
      <c r="V256" s="548">
        <f t="shared" si="50"/>
        <v>0</v>
      </c>
      <c r="W256" s="583">
        <f t="shared" ca="1" si="40"/>
        <v>0</v>
      </c>
    </row>
    <row r="257" spans="1:23" x14ac:dyDescent="0.25">
      <c r="A257" s="565"/>
      <c r="B257" s="674"/>
      <c r="C257" s="548"/>
      <c r="D257" s="549"/>
      <c r="E257" s="550"/>
      <c r="F257" s="551"/>
      <c r="G257" s="552"/>
      <c r="H257" s="553"/>
      <c r="I257" s="554"/>
      <c r="J257" s="548"/>
      <c r="K257" s="548"/>
      <c r="L257" s="548"/>
      <c r="M257" s="548"/>
      <c r="N257" s="548"/>
      <c r="O257" s="548"/>
      <c r="P257" s="548"/>
      <c r="Q257" s="548"/>
      <c r="R257" s="548"/>
      <c r="S257" s="548"/>
      <c r="T257" s="548"/>
      <c r="U257" s="548"/>
      <c r="V257" s="548"/>
      <c r="W257" s="555"/>
    </row>
    <row r="258" spans="1:23" x14ac:dyDescent="0.25">
      <c r="A258" s="565"/>
      <c r="B258" s="674"/>
      <c r="C258" s="548"/>
      <c r="D258" s="549"/>
      <c r="E258" s="550"/>
      <c r="F258" s="551"/>
      <c r="G258" s="552"/>
      <c r="H258" s="553"/>
      <c r="I258" s="554"/>
      <c r="J258" s="548"/>
      <c r="K258" s="548"/>
      <c r="L258" s="548"/>
      <c r="M258" s="548"/>
      <c r="N258" s="548"/>
      <c r="O258" s="548"/>
      <c r="P258" s="548"/>
      <c r="Q258" s="548"/>
      <c r="R258" s="548"/>
      <c r="S258" s="548"/>
      <c r="T258" s="548"/>
      <c r="U258" s="548"/>
      <c r="V258" s="548"/>
      <c r="W258" s="555"/>
    </row>
    <row r="259" spans="1:23" x14ac:dyDescent="0.25">
      <c r="A259" s="548" t="s">
        <v>578</v>
      </c>
      <c r="B259" s="672" t="s">
        <v>811</v>
      </c>
      <c r="C259" s="548">
        <f>'Project Overheads &amp; Scaffold'!M57</f>
        <v>207657.78750000003</v>
      </c>
      <c r="D259" s="549">
        <f>'Project Overheads &amp; Scaffold'!S57</f>
        <v>756733.45357142854</v>
      </c>
      <c r="E259" s="550">
        <f>'Project Overheads &amp; Scaffold'!D73</f>
        <v>0.72818791946308725</v>
      </c>
      <c r="F259" s="551">
        <f>'Project Overheads &amp; Scaffold'!U57</f>
        <v>544294.73691275157</v>
      </c>
      <c r="G259" s="552">
        <f>F259-I259</f>
        <v>256308.71805560874</v>
      </c>
      <c r="H259" s="553">
        <f>'Project Overheads &amp; Scaffold'!D91</f>
        <v>0.77003484320557491</v>
      </c>
      <c r="I259" s="554">
        <f>'Project Overheads &amp; Scaffold'!AB57</f>
        <v>287986.01885714283</v>
      </c>
      <c r="J259" s="548">
        <v>37277.89</v>
      </c>
      <c r="K259" s="548">
        <v>38217.310000000005</v>
      </c>
      <c r="L259" s="548">
        <v>4891.21</v>
      </c>
      <c r="M259" s="548">
        <v>23168.919999999995</v>
      </c>
      <c r="N259" s="548">
        <v>15246.85</v>
      </c>
      <c r="O259" s="548">
        <v>9148.1100000000024</v>
      </c>
      <c r="P259" s="548">
        <v>9762.7899999999991</v>
      </c>
      <c r="Q259" s="548">
        <v>11260.860000000002</v>
      </c>
      <c r="R259" s="548">
        <v>123110.36</v>
      </c>
      <c r="S259" s="548">
        <v>0</v>
      </c>
      <c r="T259" s="548"/>
      <c r="U259" s="548"/>
      <c r="V259" s="548">
        <f>SUM(J259:U259)</f>
        <v>272084.30000000005</v>
      </c>
      <c r="W259" s="555">
        <f t="shared" si="40"/>
        <v>15901.718857142783</v>
      </c>
    </row>
    <row r="260" spans="1:23" x14ac:dyDescent="0.25">
      <c r="A260" s="548"/>
      <c r="B260" s="672"/>
      <c r="C260" s="548"/>
      <c r="D260" s="549"/>
      <c r="E260" s="550"/>
      <c r="F260" s="551"/>
      <c r="G260" s="552"/>
      <c r="H260" s="553"/>
      <c r="I260" s="554"/>
      <c r="J260" s="548"/>
      <c r="K260" s="548"/>
      <c r="L260" s="548"/>
      <c r="M260" s="548"/>
      <c r="N260" s="548"/>
      <c r="O260" s="548"/>
      <c r="P260" s="548"/>
      <c r="Q260" s="548"/>
      <c r="R260" s="548"/>
      <c r="S260" s="548"/>
      <c r="T260" s="548"/>
      <c r="U260" s="548"/>
      <c r="V260" s="548"/>
      <c r="W260" s="555"/>
    </row>
    <row r="261" spans="1:23" x14ac:dyDescent="0.25">
      <c r="A261" s="548" t="s">
        <v>579</v>
      </c>
      <c r="B261" s="672"/>
      <c r="C261" s="548">
        <f ca="1">SUM(C8:C259)*0.04</f>
        <v>34899.18264164</v>
      </c>
      <c r="D261" s="549">
        <f ca="1">SUM(D8:D259)*0.04</f>
        <v>75402.378513594536</v>
      </c>
      <c r="E261" s="550"/>
      <c r="F261" s="551">
        <f ca="1">SUM(F8:F259)*0.04</f>
        <v>55431.396048887451</v>
      </c>
      <c r="G261" s="552">
        <f ca="1">F261-I261</f>
        <v>21080.137593615233</v>
      </c>
      <c r="H261" s="553"/>
      <c r="I261" s="554">
        <f ca="1">SUM(I8:I259)*0.04</f>
        <v>34351.258455272218</v>
      </c>
      <c r="J261" s="548">
        <f t="shared" ref="J261:U261" si="51">SUM(J8:J259)*0.04</f>
        <v>4130.7819999999992</v>
      </c>
      <c r="K261" s="548">
        <f t="shared" si="51"/>
        <v>1528.6924000000001</v>
      </c>
      <c r="L261" s="548">
        <f t="shared" si="51"/>
        <v>1080.6168</v>
      </c>
      <c r="M261" s="548">
        <f t="shared" si="51"/>
        <v>2437.6543999999994</v>
      </c>
      <c r="N261" s="548">
        <f t="shared" si="51"/>
        <v>1057.7523999999999</v>
      </c>
      <c r="O261" s="548">
        <f t="shared" si="51"/>
        <v>537.34360000000015</v>
      </c>
      <c r="P261" s="548">
        <f t="shared" si="51"/>
        <v>1946.1212000000003</v>
      </c>
      <c r="Q261" s="548">
        <f t="shared" si="51"/>
        <v>7449.6987999999992</v>
      </c>
      <c r="R261" s="548">
        <f t="shared" si="51"/>
        <v>9210.3403999999991</v>
      </c>
      <c r="S261" s="548">
        <f t="shared" si="51"/>
        <v>1598.1432000000002</v>
      </c>
      <c r="T261" s="548">
        <f t="shared" si="51"/>
        <v>0</v>
      </c>
      <c r="U261" s="548">
        <f t="shared" si="51"/>
        <v>0</v>
      </c>
      <c r="V261" s="548">
        <f>SUM(V8:V259)*0.04</f>
        <v>30977.145199999999</v>
      </c>
      <c r="W261" s="555">
        <f t="shared" ca="1" si="40"/>
        <v>3374.1132552722192</v>
      </c>
    </row>
    <row r="262" spans="1:23" ht="15.75" thickBot="1" x14ac:dyDescent="0.3">
      <c r="A262" s="593"/>
      <c r="B262" s="678"/>
      <c r="C262" s="593"/>
      <c r="D262" s="594"/>
      <c r="E262" s="595"/>
      <c r="F262" s="596"/>
      <c r="G262" s="552"/>
      <c r="H262" s="597"/>
      <c r="I262" s="598"/>
      <c r="J262" s="593"/>
      <c r="K262" s="593"/>
      <c r="L262" s="593"/>
      <c r="M262" s="593"/>
      <c r="N262" s="593"/>
      <c r="O262" s="593"/>
      <c r="P262" s="593"/>
      <c r="Q262" s="593"/>
      <c r="R262" s="593"/>
      <c r="S262" s="593"/>
      <c r="T262" s="593"/>
      <c r="U262" s="593"/>
      <c r="V262" s="593"/>
      <c r="W262" s="599"/>
    </row>
    <row r="263" spans="1:23" ht="16.5" thickTop="1" thickBot="1" x14ac:dyDescent="0.3">
      <c r="A263" s="600" t="s">
        <v>5</v>
      </c>
      <c r="B263" s="679"/>
      <c r="C263" s="604">
        <f ca="1">SUM(C8:C262)</f>
        <v>907378.74868263991</v>
      </c>
      <c r="D263" s="605">
        <f ca="1">SUM(D8:D262)</f>
        <v>1960461.8413534581</v>
      </c>
      <c r="E263" s="606"/>
      <c r="F263" s="607">
        <f ca="1">SUM(F8:F262)</f>
        <v>1441216.2972710736</v>
      </c>
      <c r="G263" s="608">
        <f ca="1">SUM(G8:G262)</f>
        <v>548083.57743399544</v>
      </c>
      <c r="H263" s="609"/>
      <c r="I263" s="610">
        <f ca="1">SUM(I8:I262)</f>
        <v>893132.71983707754</v>
      </c>
      <c r="J263" s="604">
        <f t="shared" ref="J263:V263" si="52">SUM(J8:J262)</f>
        <v>107400.33199999999</v>
      </c>
      <c r="K263" s="604">
        <f t="shared" si="52"/>
        <v>39746.002400000005</v>
      </c>
      <c r="L263" s="604">
        <f t="shared" si="52"/>
        <v>28096.036800000002</v>
      </c>
      <c r="M263" s="604">
        <f t="shared" si="52"/>
        <v>63379.014399999985</v>
      </c>
      <c r="N263" s="604">
        <f t="shared" si="52"/>
        <v>27501.562399999999</v>
      </c>
      <c r="O263" s="604">
        <f t="shared" si="52"/>
        <v>13970.933600000004</v>
      </c>
      <c r="P263" s="604">
        <f t="shared" si="52"/>
        <v>50599.151200000008</v>
      </c>
      <c r="Q263" s="604">
        <f t="shared" si="52"/>
        <v>193692.16879999998</v>
      </c>
      <c r="R263" s="604">
        <f t="shared" si="52"/>
        <v>239468.85039999997</v>
      </c>
      <c r="S263" s="604">
        <f t="shared" si="52"/>
        <v>41551.7232</v>
      </c>
      <c r="T263" s="604">
        <f t="shared" si="52"/>
        <v>0</v>
      </c>
      <c r="U263" s="604">
        <f t="shared" si="52"/>
        <v>0</v>
      </c>
      <c r="V263" s="604">
        <f t="shared" si="52"/>
        <v>805405.77520000003</v>
      </c>
      <c r="W263" s="601">
        <f ca="1">SUM(W8:W262)</f>
        <v>87726.944637077628</v>
      </c>
    </row>
    <row r="265" spans="1:23" x14ac:dyDescent="0.25">
      <c r="A265" s="547" t="s">
        <v>308</v>
      </c>
      <c r="C265" s="602">
        <f t="shared" ref="C265:C280" ca="1" si="53">SUMIF($A$8:$A$262,$A265,C$8:C$262)</f>
        <v>6779.8000000000029</v>
      </c>
      <c r="D265" s="602">
        <f t="shared" ref="D265:D280" ca="1" si="54">SUMIF($A$8:$A$262,$A265,D$8:D$262)</f>
        <v>20890.599999999991</v>
      </c>
      <c r="F265" s="602">
        <f t="shared" ref="F265:G280" ca="1" si="55">SUMIF($A$8:$A$262,$A265,F$8:F$262)</f>
        <v>9890.5999999999949</v>
      </c>
      <c r="G265" s="602">
        <f t="shared" ca="1" si="55"/>
        <v>5666.9</v>
      </c>
      <c r="I265" s="602">
        <f t="shared" ref="I265:W280" ca="1" si="56">SUMIF($A$8:$A$262,$A265,I$8:I$262)</f>
        <v>4223.7000000000016</v>
      </c>
      <c r="J265" s="602">
        <f t="shared" si="56"/>
        <v>0</v>
      </c>
      <c r="K265" s="602">
        <f t="shared" si="56"/>
        <v>0</v>
      </c>
      <c r="L265" s="602">
        <f t="shared" si="56"/>
        <v>0</v>
      </c>
      <c r="M265" s="602">
        <f t="shared" si="56"/>
        <v>4223.7000000000016</v>
      </c>
      <c r="N265" s="602">
        <f t="shared" si="56"/>
        <v>444.6</v>
      </c>
      <c r="O265" s="602">
        <f t="shared" si="56"/>
        <v>222.3</v>
      </c>
      <c r="P265" s="602">
        <f t="shared" si="56"/>
        <v>0</v>
      </c>
      <c r="Q265" s="602">
        <f t="shared" si="56"/>
        <v>2470</v>
      </c>
      <c r="R265" s="602">
        <f t="shared" si="56"/>
        <v>0</v>
      </c>
      <c r="S265" s="602">
        <f t="shared" si="56"/>
        <v>1235</v>
      </c>
      <c r="T265" s="602">
        <f t="shared" si="56"/>
        <v>0</v>
      </c>
      <c r="U265" s="602">
        <f t="shared" si="56"/>
        <v>0</v>
      </c>
      <c r="V265" s="602">
        <f t="shared" si="56"/>
        <v>8595.6</v>
      </c>
      <c r="W265" s="602">
        <f t="shared" ca="1" si="56"/>
        <v>-4371.8999999999996</v>
      </c>
    </row>
    <row r="266" spans="1:23" x14ac:dyDescent="0.25">
      <c r="A266" s="547" t="s">
        <v>675</v>
      </c>
      <c r="C266" s="602">
        <f t="shared" si="53"/>
        <v>0</v>
      </c>
      <c r="D266" s="602">
        <f t="shared" si="54"/>
        <v>6745</v>
      </c>
      <c r="F266" s="602">
        <f t="shared" si="55"/>
        <v>6705</v>
      </c>
      <c r="G266" s="602">
        <f t="shared" si="55"/>
        <v>4235</v>
      </c>
      <c r="I266" s="602">
        <f t="shared" si="56"/>
        <v>2470</v>
      </c>
      <c r="J266" s="602">
        <f t="shared" si="56"/>
        <v>0</v>
      </c>
      <c r="K266" s="602">
        <f t="shared" si="56"/>
        <v>0</v>
      </c>
      <c r="L266" s="602">
        <f t="shared" si="56"/>
        <v>0</v>
      </c>
      <c r="M266" s="602">
        <f t="shared" si="56"/>
        <v>0</v>
      </c>
      <c r="N266" s="602">
        <f t="shared" si="56"/>
        <v>0</v>
      </c>
      <c r="O266" s="602">
        <f t="shared" si="56"/>
        <v>0</v>
      </c>
      <c r="P266" s="602">
        <f t="shared" si="56"/>
        <v>0</v>
      </c>
      <c r="Q266" s="602">
        <f t="shared" si="56"/>
        <v>0</v>
      </c>
      <c r="R266" s="602">
        <f t="shared" si="56"/>
        <v>0</v>
      </c>
      <c r="S266" s="602">
        <f t="shared" si="56"/>
        <v>0</v>
      </c>
      <c r="T266" s="602">
        <f t="shared" si="56"/>
        <v>0</v>
      </c>
      <c r="U266" s="602">
        <f t="shared" si="56"/>
        <v>0</v>
      </c>
      <c r="V266" s="602">
        <f t="shared" si="56"/>
        <v>0</v>
      </c>
      <c r="W266" s="602">
        <f t="shared" si="56"/>
        <v>2470</v>
      </c>
    </row>
    <row r="267" spans="1:23" x14ac:dyDescent="0.25">
      <c r="A267" s="547" t="s">
        <v>662</v>
      </c>
      <c r="C267" s="602">
        <f t="shared" si="53"/>
        <v>0</v>
      </c>
      <c r="D267" s="602">
        <f t="shared" si="54"/>
        <v>0</v>
      </c>
      <c r="F267" s="602">
        <f t="shared" si="55"/>
        <v>0</v>
      </c>
      <c r="G267" s="602">
        <f t="shared" si="55"/>
        <v>0</v>
      </c>
      <c r="I267" s="602">
        <f t="shared" si="56"/>
        <v>0</v>
      </c>
      <c r="J267" s="602">
        <f t="shared" si="56"/>
        <v>0</v>
      </c>
      <c r="K267" s="602">
        <f t="shared" si="56"/>
        <v>0</v>
      </c>
      <c r="L267" s="602">
        <f t="shared" si="56"/>
        <v>0</v>
      </c>
      <c r="M267" s="602">
        <f t="shared" si="56"/>
        <v>0</v>
      </c>
      <c r="N267" s="602">
        <f t="shared" si="56"/>
        <v>0</v>
      </c>
      <c r="O267" s="602">
        <f t="shared" si="56"/>
        <v>0</v>
      </c>
      <c r="P267" s="602">
        <f t="shared" si="56"/>
        <v>0</v>
      </c>
      <c r="Q267" s="602">
        <f t="shared" si="56"/>
        <v>0</v>
      </c>
      <c r="R267" s="602">
        <f t="shared" si="56"/>
        <v>0</v>
      </c>
      <c r="S267" s="602">
        <f t="shared" si="56"/>
        <v>0</v>
      </c>
      <c r="T267" s="602">
        <f t="shared" si="56"/>
        <v>0</v>
      </c>
      <c r="U267" s="602">
        <f t="shared" si="56"/>
        <v>0</v>
      </c>
      <c r="V267" s="602">
        <f t="shared" si="56"/>
        <v>0</v>
      </c>
      <c r="W267" s="602">
        <f t="shared" si="56"/>
        <v>0</v>
      </c>
    </row>
    <row r="268" spans="1:23" x14ac:dyDescent="0.25">
      <c r="A268" s="547" t="s">
        <v>648</v>
      </c>
      <c r="C268" s="602">
        <f t="shared" si="53"/>
        <v>0</v>
      </c>
      <c r="D268" s="602">
        <f t="shared" si="54"/>
        <v>0</v>
      </c>
      <c r="F268" s="602">
        <f t="shared" si="55"/>
        <v>0</v>
      </c>
      <c r="G268" s="602">
        <f t="shared" si="55"/>
        <v>0</v>
      </c>
      <c r="I268" s="602">
        <f t="shared" si="56"/>
        <v>0</v>
      </c>
      <c r="J268" s="602">
        <f t="shared" si="56"/>
        <v>0</v>
      </c>
      <c r="K268" s="602">
        <f t="shared" si="56"/>
        <v>0</v>
      </c>
      <c r="L268" s="602">
        <f t="shared" si="56"/>
        <v>0</v>
      </c>
      <c r="M268" s="602">
        <f t="shared" si="56"/>
        <v>0</v>
      </c>
      <c r="N268" s="602">
        <f t="shared" si="56"/>
        <v>0</v>
      </c>
      <c r="O268" s="602">
        <f t="shared" si="56"/>
        <v>0</v>
      </c>
      <c r="P268" s="602">
        <f t="shared" si="56"/>
        <v>0</v>
      </c>
      <c r="Q268" s="602">
        <f t="shared" si="56"/>
        <v>0</v>
      </c>
      <c r="R268" s="602">
        <f t="shared" si="56"/>
        <v>0</v>
      </c>
      <c r="S268" s="602">
        <f t="shared" si="56"/>
        <v>0</v>
      </c>
      <c r="T268" s="602">
        <f t="shared" si="56"/>
        <v>0</v>
      </c>
      <c r="U268" s="602">
        <f t="shared" si="56"/>
        <v>0</v>
      </c>
      <c r="V268" s="602">
        <f t="shared" si="56"/>
        <v>0</v>
      </c>
      <c r="W268" s="602">
        <f t="shared" si="56"/>
        <v>0</v>
      </c>
    </row>
    <row r="269" spans="1:23" x14ac:dyDescent="0.25">
      <c r="A269" s="547" t="s">
        <v>285</v>
      </c>
      <c r="C269" s="602">
        <f t="shared" ca="1" si="53"/>
        <v>12983.581850999999</v>
      </c>
      <c r="D269" s="602">
        <f t="shared" ca="1" si="54"/>
        <v>9933.9162340000003</v>
      </c>
      <c r="F269" s="602">
        <f t="shared" ca="1" si="55"/>
        <v>1236.2604999999999</v>
      </c>
      <c r="G269" s="602">
        <f t="shared" ca="1" si="55"/>
        <v>549.83000000000004</v>
      </c>
      <c r="I269" s="602">
        <f t="shared" ca="1" si="56"/>
        <v>686.43049999999994</v>
      </c>
      <c r="J269" s="602">
        <f t="shared" si="56"/>
        <v>0</v>
      </c>
      <c r="K269" s="602">
        <f t="shared" si="56"/>
        <v>0</v>
      </c>
      <c r="L269" s="602">
        <f t="shared" si="56"/>
        <v>0</v>
      </c>
      <c r="M269" s="602">
        <f t="shared" si="56"/>
        <v>0</v>
      </c>
      <c r="N269" s="602">
        <f t="shared" si="56"/>
        <v>0</v>
      </c>
      <c r="O269" s="602">
        <f t="shared" si="56"/>
        <v>0</v>
      </c>
      <c r="P269" s="602">
        <f t="shared" si="56"/>
        <v>147.38</v>
      </c>
      <c r="Q269" s="602">
        <f t="shared" si="56"/>
        <v>0</v>
      </c>
      <c r="R269" s="602">
        <f t="shared" si="56"/>
        <v>0</v>
      </c>
      <c r="S269" s="602">
        <f t="shared" si="56"/>
        <v>248</v>
      </c>
      <c r="T269" s="602">
        <f t="shared" si="56"/>
        <v>0</v>
      </c>
      <c r="U269" s="602">
        <f t="shared" si="56"/>
        <v>0</v>
      </c>
      <c r="V269" s="602">
        <f t="shared" si="56"/>
        <v>395.38</v>
      </c>
      <c r="W269" s="602">
        <f t="shared" ca="1" si="56"/>
        <v>291.05050000000006</v>
      </c>
    </row>
    <row r="270" spans="1:23" x14ac:dyDescent="0.25">
      <c r="A270" s="547" t="s">
        <v>706</v>
      </c>
      <c r="C270" s="602">
        <f t="shared" si="53"/>
        <v>0</v>
      </c>
      <c r="D270" s="602">
        <f t="shared" si="54"/>
        <v>585.19000000000005</v>
      </c>
      <c r="F270" s="602">
        <f t="shared" si="55"/>
        <v>0</v>
      </c>
      <c r="G270" s="602">
        <f t="shared" si="55"/>
        <v>0</v>
      </c>
      <c r="I270" s="602">
        <f t="shared" si="56"/>
        <v>0</v>
      </c>
      <c r="J270" s="602">
        <f t="shared" si="56"/>
        <v>0</v>
      </c>
      <c r="K270" s="602">
        <f t="shared" si="56"/>
        <v>0</v>
      </c>
      <c r="L270" s="602">
        <f t="shared" si="56"/>
        <v>0</v>
      </c>
      <c r="M270" s="602">
        <f t="shared" si="56"/>
        <v>0</v>
      </c>
      <c r="N270" s="602">
        <f t="shared" si="56"/>
        <v>0</v>
      </c>
      <c r="O270" s="602">
        <f t="shared" si="56"/>
        <v>0</v>
      </c>
      <c r="P270" s="602">
        <f t="shared" si="56"/>
        <v>0</v>
      </c>
      <c r="Q270" s="602">
        <f t="shared" si="56"/>
        <v>0</v>
      </c>
      <c r="R270" s="602">
        <f t="shared" si="56"/>
        <v>0</v>
      </c>
      <c r="S270" s="602">
        <f t="shared" si="56"/>
        <v>0</v>
      </c>
      <c r="T270" s="602">
        <f t="shared" si="56"/>
        <v>0</v>
      </c>
      <c r="U270" s="602">
        <f t="shared" si="56"/>
        <v>0</v>
      </c>
      <c r="V270" s="602">
        <f t="shared" si="56"/>
        <v>0</v>
      </c>
      <c r="W270" s="602">
        <f t="shared" si="56"/>
        <v>0</v>
      </c>
    </row>
    <row r="271" spans="1:23" x14ac:dyDescent="0.25">
      <c r="A271" s="547" t="s">
        <v>372</v>
      </c>
      <c r="C271" s="602">
        <f t="shared" ca="1" si="53"/>
        <v>7999.9104000000034</v>
      </c>
      <c r="D271" s="602">
        <f t="shared" ca="1" si="54"/>
        <v>6808.264320000002</v>
      </c>
      <c r="F271" s="602">
        <f t="shared" ca="1" si="55"/>
        <v>4408.2911999999997</v>
      </c>
      <c r="G271" s="602">
        <f t="shared" ca="1" si="55"/>
        <v>799.99104</v>
      </c>
      <c r="I271" s="602">
        <f t="shared" ca="1" si="56"/>
        <v>3608.3001599999998</v>
      </c>
      <c r="J271" s="602">
        <f t="shared" si="56"/>
        <v>0</v>
      </c>
      <c r="K271" s="602">
        <f t="shared" si="56"/>
        <v>0</v>
      </c>
      <c r="L271" s="602">
        <f t="shared" si="56"/>
        <v>0</v>
      </c>
      <c r="M271" s="602">
        <f t="shared" si="56"/>
        <v>0</v>
      </c>
      <c r="N271" s="602">
        <f t="shared" si="56"/>
        <v>1600</v>
      </c>
      <c r="O271" s="602">
        <f t="shared" si="56"/>
        <v>0</v>
      </c>
      <c r="P271" s="602">
        <f t="shared" si="56"/>
        <v>400</v>
      </c>
      <c r="Q271" s="602">
        <f t="shared" si="56"/>
        <v>1104.08</v>
      </c>
      <c r="R271" s="602">
        <f t="shared" si="56"/>
        <v>808.69</v>
      </c>
      <c r="S271" s="602">
        <f t="shared" si="56"/>
        <v>0</v>
      </c>
      <c r="T271" s="602">
        <f t="shared" si="56"/>
        <v>0</v>
      </c>
      <c r="U271" s="602">
        <f t="shared" si="56"/>
        <v>0</v>
      </c>
      <c r="V271" s="602">
        <f t="shared" si="56"/>
        <v>3912.77</v>
      </c>
      <c r="W271" s="602">
        <f t="shared" ca="1" si="56"/>
        <v>-304.46983999999998</v>
      </c>
    </row>
    <row r="272" spans="1:23" x14ac:dyDescent="0.25">
      <c r="A272" s="547" t="s">
        <v>312</v>
      </c>
      <c r="C272" s="602">
        <f t="shared" ca="1" si="53"/>
        <v>21997.237730000001</v>
      </c>
      <c r="D272" s="602">
        <f t="shared" ca="1" si="54"/>
        <v>21386.016529999997</v>
      </c>
      <c r="F272" s="602">
        <f t="shared" ca="1" si="55"/>
        <v>11576.505800000001</v>
      </c>
      <c r="G272" s="602">
        <f t="shared" ca="1" si="55"/>
        <v>3785.9313099999995</v>
      </c>
      <c r="I272" s="602">
        <f t="shared" ca="1" si="56"/>
        <v>7790.5744899999991</v>
      </c>
      <c r="J272" s="602">
        <f t="shared" si="56"/>
        <v>0</v>
      </c>
      <c r="K272" s="602">
        <f t="shared" si="56"/>
        <v>0</v>
      </c>
      <c r="L272" s="602">
        <f t="shared" si="56"/>
        <v>0</v>
      </c>
      <c r="M272" s="602">
        <f t="shared" si="56"/>
        <v>0</v>
      </c>
      <c r="N272" s="602">
        <f t="shared" si="56"/>
        <v>0</v>
      </c>
      <c r="O272" s="602">
        <f t="shared" si="56"/>
        <v>0</v>
      </c>
      <c r="P272" s="602">
        <f t="shared" si="56"/>
        <v>5125.8900000000003</v>
      </c>
      <c r="Q272" s="602">
        <f t="shared" si="56"/>
        <v>82.39</v>
      </c>
      <c r="R272" s="602">
        <f t="shared" si="56"/>
        <v>0</v>
      </c>
      <c r="S272" s="602">
        <f t="shared" si="56"/>
        <v>1249.56</v>
      </c>
      <c r="T272" s="602">
        <f t="shared" si="56"/>
        <v>0</v>
      </c>
      <c r="U272" s="602">
        <f t="shared" si="56"/>
        <v>0</v>
      </c>
      <c r="V272" s="602">
        <f t="shared" si="56"/>
        <v>6457.8400000000011</v>
      </c>
      <c r="W272" s="602">
        <f t="shared" ca="1" si="56"/>
        <v>1332.7344899999998</v>
      </c>
    </row>
    <row r="273" spans="1:23" x14ac:dyDescent="0.25">
      <c r="A273" s="547" t="s">
        <v>189</v>
      </c>
      <c r="C273" s="602">
        <f t="shared" ca="1" si="53"/>
        <v>57931.861249999994</v>
      </c>
      <c r="D273" s="602">
        <f t="shared" ca="1" si="54"/>
        <v>171116.11525000003</v>
      </c>
      <c r="F273" s="602">
        <f t="shared" ca="1" si="55"/>
        <v>138702.54374999995</v>
      </c>
      <c r="G273" s="602">
        <f t="shared" ca="1" si="55"/>
        <v>23839.396702875008</v>
      </c>
      <c r="I273" s="602">
        <f t="shared" ca="1" si="56"/>
        <v>114863.14704712496</v>
      </c>
      <c r="J273" s="602">
        <f t="shared" si="56"/>
        <v>0</v>
      </c>
      <c r="K273" s="602">
        <f t="shared" si="56"/>
        <v>0</v>
      </c>
      <c r="L273" s="602">
        <f t="shared" si="56"/>
        <v>0</v>
      </c>
      <c r="M273" s="602">
        <f t="shared" si="56"/>
        <v>0</v>
      </c>
      <c r="N273" s="602">
        <f t="shared" si="56"/>
        <v>0</v>
      </c>
      <c r="O273" s="602">
        <f t="shared" si="56"/>
        <v>122.35</v>
      </c>
      <c r="P273" s="602">
        <f t="shared" si="56"/>
        <v>9040.5500000000011</v>
      </c>
      <c r="Q273" s="602">
        <f t="shared" si="56"/>
        <v>73718.749999999985</v>
      </c>
      <c r="R273" s="602">
        <f t="shared" si="56"/>
        <v>29716.520000000004</v>
      </c>
      <c r="S273" s="602">
        <f t="shared" si="56"/>
        <v>25340.21</v>
      </c>
      <c r="T273" s="602">
        <f t="shared" si="56"/>
        <v>0</v>
      </c>
      <c r="U273" s="602">
        <f t="shared" si="56"/>
        <v>0</v>
      </c>
      <c r="V273" s="602">
        <f t="shared" si="56"/>
        <v>137938.37999999998</v>
      </c>
      <c r="W273" s="602">
        <f t="shared" ca="1" si="56"/>
        <v>-23075.232952874991</v>
      </c>
    </row>
    <row r="274" spans="1:23" x14ac:dyDescent="0.25">
      <c r="A274" s="547" t="s">
        <v>341</v>
      </c>
      <c r="C274" s="602">
        <f t="shared" ca="1" si="53"/>
        <v>41155.934830000006</v>
      </c>
      <c r="D274" s="602">
        <f t="shared" ca="1" si="54"/>
        <v>141080.13784000004</v>
      </c>
      <c r="F274" s="602">
        <f t="shared" ca="1" si="55"/>
        <v>2000</v>
      </c>
      <c r="G274" s="602">
        <f t="shared" ca="1" si="55"/>
        <v>0</v>
      </c>
      <c r="I274" s="602">
        <f t="shared" ca="1" si="56"/>
        <v>2000</v>
      </c>
      <c r="J274" s="602">
        <f t="shared" si="56"/>
        <v>0</v>
      </c>
      <c r="K274" s="602">
        <f t="shared" si="56"/>
        <v>0</v>
      </c>
      <c r="L274" s="602">
        <f t="shared" si="56"/>
        <v>0</v>
      </c>
      <c r="M274" s="602">
        <f t="shared" si="56"/>
        <v>0</v>
      </c>
      <c r="N274" s="602">
        <f t="shared" si="56"/>
        <v>0</v>
      </c>
      <c r="O274" s="602">
        <f t="shared" si="56"/>
        <v>0</v>
      </c>
      <c r="P274" s="602">
        <f t="shared" si="56"/>
        <v>0</v>
      </c>
      <c r="Q274" s="602">
        <f t="shared" si="56"/>
        <v>0</v>
      </c>
      <c r="R274" s="602">
        <f t="shared" si="56"/>
        <v>0</v>
      </c>
      <c r="S274" s="602">
        <f t="shared" si="56"/>
        <v>0</v>
      </c>
      <c r="T274" s="602">
        <f t="shared" si="56"/>
        <v>0</v>
      </c>
      <c r="U274" s="602">
        <f t="shared" si="56"/>
        <v>0</v>
      </c>
      <c r="V274" s="602">
        <f t="shared" si="56"/>
        <v>0</v>
      </c>
      <c r="W274" s="602">
        <f t="shared" ca="1" si="56"/>
        <v>2000</v>
      </c>
    </row>
    <row r="275" spans="1:23" x14ac:dyDescent="0.25">
      <c r="A275" s="547" t="s">
        <v>720</v>
      </c>
      <c r="C275" s="602">
        <f t="shared" si="53"/>
        <v>0</v>
      </c>
      <c r="D275" s="602">
        <f t="shared" si="54"/>
        <v>200</v>
      </c>
      <c r="F275" s="602">
        <f t="shared" si="55"/>
        <v>200</v>
      </c>
      <c r="G275" s="602">
        <f t="shared" si="55"/>
        <v>200</v>
      </c>
      <c r="I275" s="602">
        <f t="shared" si="56"/>
        <v>0</v>
      </c>
      <c r="J275" s="602">
        <f t="shared" si="56"/>
        <v>0</v>
      </c>
      <c r="K275" s="602">
        <f t="shared" si="56"/>
        <v>0</v>
      </c>
      <c r="L275" s="602">
        <f t="shared" si="56"/>
        <v>0</v>
      </c>
      <c r="M275" s="602">
        <f t="shared" si="56"/>
        <v>0</v>
      </c>
      <c r="N275" s="602">
        <f t="shared" si="56"/>
        <v>0</v>
      </c>
      <c r="O275" s="602">
        <f t="shared" si="56"/>
        <v>0</v>
      </c>
      <c r="P275" s="602">
        <f t="shared" si="56"/>
        <v>0</v>
      </c>
      <c r="Q275" s="602">
        <f t="shared" si="56"/>
        <v>0</v>
      </c>
      <c r="R275" s="602">
        <f t="shared" si="56"/>
        <v>0</v>
      </c>
      <c r="S275" s="602">
        <f t="shared" si="56"/>
        <v>0</v>
      </c>
      <c r="T275" s="602">
        <f t="shared" si="56"/>
        <v>0</v>
      </c>
      <c r="U275" s="602">
        <f t="shared" si="56"/>
        <v>0</v>
      </c>
      <c r="V275" s="602">
        <f t="shared" si="56"/>
        <v>0</v>
      </c>
      <c r="W275" s="602">
        <f t="shared" si="56"/>
        <v>0</v>
      </c>
    </row>
    <row r="276" spans="1:23" x14ac:dyDescent="0.25">
      <c r="A276" s="547" t="s">
        <v>649</v>
      </c>
      <c r="C276" s="602">
        <f t="shared" si="53"/>
        <v>0</v>
      </c>
      <c r="D276" s="602">
        <f t="shared" si="54"/>
        <v>0</v>
      </c>
      <c r="F276" s="602">
        <f t="shared" si="55"/>
        <v>0</v>
      </c>
      <c r="G276" s="602">
        <f t="shared" si="55"/>
        <v>0</v>
      </c>
      <c r="I276" s="602">
        <f t="shared" si="56"/>
        <v>0</v>
      </c>
      <c r="J276" s="602">
        <f t="shared" si="56"/>
        <v>0</v>
      </c>
      <c r="K276" s="602">
        <f t="shared" si="56"/>
        <v>0</v>
      </c>
      <c r="L276" s="602">
        <f t="shared" si="56"/>
        <v>0</v>
      </c>
      <c r="M276" s="602">
        <f t="shared" si="56"/>
        <v>0</v>
      </c>
      <c r="N276" s="602">
        <f t="shared" si="56"/>
        <v>0</v>
      </c>
      <c r="O276" s="602">
        <f t="shared" si="56"/>
        <v>0</v>
      </c>
      <c r="P276" s="602">
        <f t="shared" si="56"/>
        <v>0</v>
      </c>
      <c r="Q276" s="602">
        <f t="shared" si="56"/>
        <v>0</v>
      </c>
      <c r="R276" s="602">
        <f t="shared" si="56"/>
        <v>0</v>
      </c>
      <c r="S276" s="602">
        <f t="shared" si="56"/>
        <v>0</v>
      </c>
      <c r="T276" s="602">
        <f t="shared" si="56"/>
        <v>0</v>
      </c>
      <c r="U276" s="602">
        <f t="shared" si="56"/>
        <v>0</v>
      </c>
      <c r="V276" s="602">
        <f t="shared" si="56"/>
        <v>0</v>
      </c>
      <c r="W276" s="602">
        <f t="shared" si="56"/>
        <v>0</v>
      </c>
    </row>
    <row r="277" spans="1:23" x14ac:dyDescent="0.25">
      <c r="A277" s="547" t="s">
        <v>655</v>
      </c>
      <c r="C277" s="602">
        <f t="shared" si="53"/>
        <v>0</v>
      </c>
      <c r="D277" s="602">
        <f t="shared" si="54"/>
        <v>31877.3</v>
      </c>
      <c r="F277" s="602">
        <f t="shared" si="55"/>
        <v>31877.3</v>
      </c>
      <c r="G277" s="602">
        <f t="shared" si="55"/>
        <v>10150</v>
      </c>
      <c r="I277" s="602">
        <f t="shared" si="56"/>
        <v>21727.3</v>
      </c>
      <c r="J277" s="602">
        <f t="shared" si="56"/>
        <v>0</v>
      </c>
      <c r="K277" s="602">
        <f t="shared" si="56"/>
        <v>0</v>
      </c>
      <c r="L277" s="602">
        <f t="shared" si="56"/>
        <v>0</v>
      </c>
      <c r="M277" s="602">
        <f t="shared" si="56"/>
        <v>0</v>
      </c>
      <c r="N277" s="602">
        <f t="shared" si="56"/>
        <v>0</v>
      </c>
      <c r="O277" s="602">
        <f t="shared" si="56"/>
        <v>0</v>
      </c>
      <c r="P277" s="602">
        <f t="shared" si="56"/>
        <v>0</v>
      </c>
      <c r="Q277" s="602">
        <f t="shared" si="56"/>
        <v>0</v>
      </c>
      <c r="R277" s="602">
        <f t="shared" si="56"/>
        <v>0</v>
      </c>
      <c r="S277" s="602">
        <f t="shared" si="56"/>
        <v>0</v>
      </c>
      <c r="T277" s="602">
        <f t="shared" si="56"/>
        <v>0</v>
      </c>
      <c r="U277" s="602">
        <f t="shared" si="56"/>
        <v>0</v>
      </c>
      <c r="V277" s="602">
        <f t="shared" si="56"/>
        <v>0</v>
      </c>
      <c r="W277" s="602">
        <f t="shared" si="56"/>
        <v>21727.3</v>
      </c>
    </row>
    <row r="278" spans="1:23" x14ac:dyDescent="0.25">
      <c r="A278" s="547" t="s">
        <v>72</v>
      </c>
      <c r="C278" s="602">
        <f t="shared" ca="1" si="53"/>
        <v>199496.64634199999</v>
      </c>
      <c r="D278" s="602">
        <f t="shared" ca="1" si="54"/>
        <v>215109.63397000002</v>
      </c>
      <c r="F278" s="602">
        <f t="shared" ca="1" si="55"/>
        <v>145656.63397000005</v>
      </c>
      <c r="G278" s="602">
        <f t="shared" ca="1" si="55"/>
        <v>18603.484000000004</v>
      </c>
      <c r="I278" s="602">
        <f t="shared" ca="1" si="56"/>
        <v>127053.14997000003</v>
      </c>
      <c r="J278" s="602">
        <f t="shared" si="56"/>
        <v>0</v>
      </c>
      <c r="K278" s="602">
        <f t="shared" si="56"/>
        <v>0</v>
      </c>
      <c r="L278" s="602">
        <f t="shared" si="56"/>
        <v>2834.81</v>
      </c>
      <c r="M278" s="602">
        <f t="shared" si="56"/>
        <v>19082.73</v>
      </c>
      <c r="N278" s="602">
        <f t="shared" si="56"/>
        <v>8644.36</v>
      </c>
      <c r="O278" s="602">
        <f t="shared" si="56"/>
        <v>2207.98</v>
      </c>
      <c r="P278" s="602">
        <f t="shared" si="56"/>
        <v>12628.030000000002</v>
      </c>
      <c r="Q278" s="602">
        <f t="shared" si="56"/>
        <v>33390.699999999997</v>
      </c>
      <c r="R278" s="602">
        <f t="shared" si="56"/>
        <v>12028.55</v>
      </c>
      <c r="S278" s="602">
        <f t="shared" si="56"/>
        <v>1706.46</v>
      </c>
      <c r="T278" s="602">
        <f t="shared" si="56"/>
        <v>0</v>
      </c>
      <c r="U278" s="602">
        <f t="shared" si="56"/>
        <v>0</v>
      </c>
      <c r="V278" s="602">
        <f t="shared" si="56"/>
        <v>92523.62</v>
      </c>
      <c r="W278" s="602">
        <f t="shared" ca="1" si="56"/>
        <v>34529.529970000011</v>
      </c>
    </row>
    <row r="279" spans="1:23" x14ac:dyDescent="0.25">
      <c r="A279" s="547" t="s">
        <v>24</v>
      </c>
      <c r="C279" s="602">
        <f t="shared" ca="1" si="53"/>
        <v>283248.42309999996</v>
      </c>
      <c r="D279" s="602">
        <f t="shared" ca="1" si="54"/>
        <v>406435.44134143397</v>
      </c>
      <c r="F279" s="602">
        <f t="shared" ca="1" si="55"/>
        <v>406435.44134143397</v>
      </c>
      <c r="G279" s="602">
        <f t="shared" ca="1" si="55"/>
        <v>192451.64126189644</v>
      </c>
      <c r="I279" s="602">
        <f t="shared" ca="1" si="56"/>
        <v>213983.80007953758</v>
      </c>
      <c r="J279" s="602">
        <f t="shared" si="56"/>
        <v>65991.659999999989</v>
      </c>
      <c r="K279" s="602">
        <f t="shared" si="56"/>
        <v>0</v>
      </c>
      <c r="L279" s="602">
        <f t="shared" si="56"/>
        <v>19289.400000000001</v>
      </c>
      <c r="M279" s="602">
        <f t="shared" si="56"/>
        <v>14466.010000000002</v>
      </c>
      <c r="N279" s="602">
        <f t="shared" si="56"/>
        <v>508</v>
      </c>
      <c r="O279" s="602">
        <f t="shared" si="56"/>
        <v>507.95</v>
      </c>
      <c r="P279" s="602">
        <f t="shared" si="56"/>
        <v>0</v>
      </c>
      <c r="Q279" s="602">
        <f t="shared" si="56"/>
        <v>46725.450000000012</v>
      </c>
      <c r="R279" s="602">
        <f t="shared" si="56"/>
        <v>44780.729999999996</v>
      </c>
      <c r="S279" s="602">
        <f t="shared" si="56"/>
        <v>3335.77</v>
      </c>
      <c r="T279" s="602">
        <f t="shared" si="56"/>
        <v>0</v>
      </c>
      <c r="U279" s="602">
        <f t="shared" si="56"/>
        <v>0</v>
      </c>
      <c r="V279" s="602">
        <f t="shared" si="56"/>
        <v>195604.96999999997</v>
      </c>
      <c r="W279" s="602">
        <f t="shared" ca="1" si="56"/>
        <v>18378.830079537645</v>
      </c>
    </row>
    <row r="280" spans="1:23" x14ac:dyDescent="0.25">
      <c r="A280" s="547" t="s">
        <v>164</v>
      </c>
      <c r="C280" s="602">
        <f t="shared" ca="1" si="53"/>
        <v>33228.383037999993</v>
      </c>
      <c r="D280" s="602">
        <f t="shared" ca="1" si="54"/>
        <v>96158.393782999992</v>
      </c>
      <c r="F280" s="602">
        <f t="shared" ca="1" si="55"/>
        <v>82801.587747999991</v>
      </c>
      <c r="G280" s="602">
        <f t="shared" ca="1" si="55"/>
        <v>10412.54747</v>
      </c>
      <c r="I280" s="602">
        <f t="shared" ca="1" si="56"/>
        <v>72389.040278</v>
      </c>
      <c r="J280" s="602">
        <f t="shared" si="56"/>
        <v>0</v>
      </c>
      <c r="K280" s="602">
        <f t="shared" si="56"/>
        <v>0</v>
      </c>
      <c r="L280" s="602">
        <f t="shared" si="56"/>
        <v>0</v>
      </c>
      <c r="M280" s="602">
        <f t="shared" si="56"/>
        <v>0</v>
      </c>
      <c r="N280" s="602">
        <f t="shared" si="56"/>
        <v>0</v>
      </c>
      <c r="O280" s="602">
        <f t="shared" si="56"/>
        <v>1224.9000000000001</v>
      </c>
      <c r="P280" s="602">
        <f t="shared" si="56"/>
        <v>11548.39</v>
      </c>
      <c r="Q280" s="602">
        <f t="shared" si="56"/>
        <v>17490.239999999998</v>
      </c>
      <c r="R280" s="602">
        <f t="shared" si="56"/>
        <v>19813.66</v>
      </c>
      <c r="S280" s="602">
        <f t="shared" si="56"/>
        <v>6838.5800000000008</v>
      </c>
      <c r="T280" s="602">
        <f t="shared" si="56"/>
        <v>0</v>
      </c>
      <c r="U280" s="602">
        <f t="shared" si="56"/>
        <v>0</v>
      </c>
      <c r="V280" s="602">
        <f t="shared" ref="V280" si="57">SUMIF($A$8:$A$262,$A280,V$8:V$262)</f>
        <v>56915.76999999999</v>
      </c>
      <c r="W280" s="602">
        <f t="shared" ca="1" si="56"/>
        <v>15473.270278000002</v>
      </c>
    </row>
    <row r="282" spans="1:23" x14ac:dyDescent="0.25">
      <c r="A282" s="547" t="s">
        <v>578</v>
      </c>
      <c r="C282" s="602">
        <f t="shared" ref="C282:C283" si="58">SUMIF($A$8:$A$262,$A282,C$8:C$262)</f>
        <v>207657.78750000003</v>
      </c>
      <c r="D282" s="602">
        <f t="shared" ref="D282:D283" si="59">SUMIF($A$8:$A$262,$A282,D$8:D$262)</f>
        <v>756733.45357142854</v>
      </c>
      <c r="F282" s="602">
        <f t="shared" ref="F282:G283" si="60">SUMIF($A$8:$A$262,$A282,F$8:F$262)</f>
        <v>544294.73691275157</v>
      </c>
      <c r="G282" s="602">
        <f t="shared" si="60"/>
        <v>256308.71805560874</v>
      </c>
      <c r="I282" s="602">
        <f t="shared" ref="I282:W283" si="61">SUMIF($A$8:$A$262,$A282,I$8:I$262)</f>
        <v>287986.01885714283</v>
      </c>
      <c r="J282" s="602">
        <f t="shared" si="61"/>
        <v>37277.89</v>
      </c>
      <c r="K282" s="602">
        <f t="shared" si="61"/>
        <v>38217.310000000005</v>
      </c>
      <c r="L282" s="602">
        <f t="shared" si="61"/>
        <v>4891.21</v>
      </c>
      <c r="M282" s="602">
        <f t="shared" si="61"/>
        <v>23168.919999999995</v>
      </c>
      <c r="N282" s="602">
        <f t="shared" si="61"/>
        <v>15246.85</v>
      </c>
      <c r="O282" s="602">
        <f t="shared" si="61"/>
        <v>9148.1100000000024</v>
      </c>
      <c r="P282" s="602">
        <f t="shared" si="61"/>
        <v>9762.7899999999991</v>
      </c>
      <c r="Q282" s="602">
        <f t="shared" si="61"/>
        <v>11260.860000000002</v>
      </c>
      <c r="R282" s="602">
        <f t="shared" si="61"/>
        <v>123110.36</v>
      </c>
      <c r="S282" s="602">
        <f t="shared" si="61"/>
        <v>0</v>
      </c>
      <c r="T282" s="602">
        <f t="shared" si="61"/>
        <v>0</v>
      </c>
      <c r="U282" s="602">
        <f t="shared" si="61"/>
        <v>0</v>
      </c>
      <c r="V282" s="602">
        <f t="shared" si="61"/>
        <v>272084.30000000005</v>
      </c>
      <c r="W282" s="602">
        <f t="shared" si="61"/>
        <v>15901.718857142783</v>
      </c>
    </row>
    <row r="283" spans="1:23" x14ac:dyDescent="0.25">
      <c r="A283" s="547" t="s">
        <v>579</v>
      </c>
      <c r="C283" s="602">
        <f t="shared" ca="1" si="58"/>
        <v>34899.18264164</v>
      </c>
      <c r="D283" s="602">
        <f t="shared" ca="1" si="59"/>
        <v>75402.378513594536</v>
      </c>
      <c r="F283" s="602">
        <f t="shared" ca="1" si="60"/>
        <v>55431.396048887451</v>
      </c>
      <c r="G283" s="602">
        <f t="shared" ca="1" si="60"/>
        <v>21080.137593615233</v>
      </c>
      <c r="I283" s="602">
        <f t="shared" ca="1" si="61"/>
        <v>34351.258455272218</v>
      </c>
      <c r="J283" s="602">
        <f t="shared" si="61"/>
        <v>4130.7819999999992</v>
      </c>
      <c r="K283" s="602">
        <f t="shared" si="61"/>
        <v>1528.6924000000001</v>
      </c>
      <c r="L283" s="602">
        <f t="shared" si="61"/>
        <v>1080.6168</v>
      </c>
      <c r="M283" s="602">
        <f t="shared" si="61"/>
        <v>2437.6543999999994</v>
      </c>
      <c r="N283" s="602">
        <f t="shared" si="61"/>
        <v>1057.7523999999999</v>
      </c>
      <c r="O283" s="602">
        <f t="shared" si="61"/>
        <v>537.34360000000015</v>
      </c>
      <c r="P283" s="602">
        <f t="shared" si="61"/>
        <v>1946.1212000000003</v>
      </c>
      <c r="Q283" s="602">
        <f t="shared" si="61"/>
        <v>7449.6987999999992</v>
      </c>
      <c r="R283" s="602">
        <f t="shared" si="61"/>
        <v>9210.3403999999991</v>
      </c>
      <c r="S283" s="602">
        <f t="shared" si="61"/>
        <v>1598.1432000000002</v>
      </c>
      <c r="T283" s="602">
        <f t="shared" si="61"/>
        <v>0</v>
      </c>
      <c r="U283" s="602">
        <f t="shared" si="61"/>
        <v>0</v>
      </c>
      <c r="V283" s="602">
        <f t="shared" si="61"/>
        <v>30977.145199999999</v>
      </c>
      <c r="W283" s="602">
        <f t="shared" ca="1" si="61"/>
        <v>3374.1132552722192</v>
      </c>
    </row>
    <row r="285" spans="1:23" s="139" customFormat="1" ht="15.75" thickBot="1" x14ac:dyDescent="0.3">
      <c r="A285" s="611" t="s">
        <v>760</v>
      </c>
      <c r="B285" s="681"/>
      <c r="C285" s="612">
        <f t="shared" ref="C285:D285" ca="1" si="62">SUM(C265:C284)</f>
        <v>907378.74868263991</v>
      </c>
      <c r="D285" s="612">
        <f t="shared" ca="1" si="62"/>
        <v>1960461.8413534572</v>
      </c>
      <c r="E285" s="613"/>
      <c r="F285" s="612">
        <f ca="1">SUM(F265:F284)</f>
        <v>1441216.2972710729</v>
      </c>
      <c r="G285" s="612">
        <f ca="1">SUM(G265:G284)</f>
        <v>548083.57743399544</v>
      </c>
      <c r="H285" s="613"/>
      <c r="I285" s="612">
        <f ca="1">SUM(I265:I284)</f>
        <v>893132.71983707754</v>
      </c>
      <c r="J285" s="612">
        <f t="shared" ref="J285:S285" si="63">SUM(J265:J284)</f>
        <v>107400.33199999999</v>
      </c>
      <c r="K285" s="612">
        <f t="shared" si="63"/>
        <v>39746.002400000005</v>
      </c>
      <c r="L285" s="612">
        <f t="shared" si="63"/>
        <v>28096.036800000002</v>
      </c>
      <c r="M285" s="612">
        <f t="shared" si="63"/>
        <v>63379.0144</v>
      </c>
      <c r="N285" s="612">
        <f t="shared" si="63"/>
        <v>27501.562400000003</v>
      </c>
      <c r="O285" s="612">
        <f t="shared" si="63"/>
        <v>13970.933600000002</v>
      </c>
      <c r="P285" s="612">
        <f t="shared" si="63"/>
        <v>50599.151200000008</v>
      </c>
      <c r="Q285" s="612">
        <f t="shared" si="63"/>
        <v>193692.16880000001</v>
      </c>
      <c r="R285" s="612">
        <f t="shared" si="63"/>
        <v>239468.8504</v>
      </c>
      <c r="S285" s="612">
        <f t="shared" si="63"/>
        <v>41551.7232</v>
      </c>
      <c r="T285" s="612">
        <f>SUM(T265:T284)</f>
        <v>0</v>
      </c>
      <c r="U285" s="612">
        <f>SUM(U265:U284)</f>
        <v>0</v>
      </c>
      <c r="V285" s="612">
        <f>SUM(V265:V284)</f>
        <v>805405.77520000003</v>
      </c>
      <c r="W285" s="612">
        <f ca="1">SUM(W265:W284)</f>
        <v>87726.944637077657</v>
      </c>
    </row>
    <row r="286" spans="1:23" s="614" customFormat="1" thickTop="1" x14ac:dyDescent="0.2">
      <c r="B286" s="682"/>
      <c r="C286" s="615" t="str">
        <f ca="1">IF(C263=C285,"P","O")</f>
        <v>P</v>
      </c>
      <c r="D286" s="615" t="str">
        <f ca="1">IF(D263=D285,"P","O")</f>
        <v>P</v>
      </c>
      <c r="E286" s="616"/>
      <c r="F286" s="615" t="str">
        <f ca="1">IF(F263=F285,"P","O")</f>
        <v>P</v>
      </c>
      <c r="G286" s="615" t="str">
        <f ca="1">IF(G263=G285,"P","O")</f>
        <v>P</v>
      </c>
      <c r="H286" s="616"/>
      <c r="I286" s="615" t="str">
        <f ca="1">IF(I263=I285,"P","O")</f>
        <v>P</v>
      </c>
      <c r="J286" s="615" t="str">
        <f t="shared" ref="J286:V286" si="64">IF(J263=J285,"P","O")</f>
        <v>P</v>
      </c>
      <c r="K286" s="615" t="str">
        <f t="shared" si="64"/>
        <v>P</v>
      </c>
      <c r="L286" s="615" t="str">
        <f t="shared" si="64"/>
        <v>P</v>
      </c>
      <c r="M286" s="615" t="str">
        <f t="shared" si="64"/>
        <v>P</v>
      </c>
      <c r="N286" s="615" t="str">
        <f t="shared" si="64"/>
        <v>P</v>
      </c>
      <c r="O286" s="615" t="str">
        <f t="shared" si="64"/>
        <v>P</v>
      </c>
      <c r="P286" s="615" t="str">
        <f t="shared" si="64"/>
        <v>P</v>
      </c>
      <c r="Q286" s="615" t="str">
        <f t="shared" si="64"/>
        <v>P</v>
      </c>
      <c r="R286" s="615" t="str">
        <f t="shared" si="64"/>
        <v>P</v>
      </c>
      <c r="S286" s="615" t="str">
        <f t="shared" si="64"/>
        <v>P</v>
      </c>
      <c r="T286" s="615" t="str">
        <f t="shared" si="64"/>
        <v>P</v>
      </c>
      <c r="U286" s="615" t="str">
        <f t="shared" si="64"/>
        <v>P</v>
      </c>
      <c r="V286" s="615" t="str">
        <f t="shared" si="64"/>
        <v>P</v>
      </c>
      <c r="W286" s="615" t="str">
        <f ca="1">IF(W263=W285,"P","O")</f>
        <v>O</v>
      </c>
    </row>
  </sheetData>
  <autoFilter ref="A7:W263" xr:uid="{00000000-0009-0000-0000-000002000000}">
    <filterColumn colId="4" showButton="0"/>
    <filterColumn colId="7" showButton="0"/>
  </autoFilter>
  <sortState ref="A265:W280">
    <sortCondition ref="A265"/>
  </sortState>
  <mergeCells count="2">
    <mergeCell ref="E7:F7"/>
    <mergeCell ref="H7:I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E92"/>
  <sheetViews>
    <sheetView tabSelected="1" zoomScale="60" zoomScaleNormal="60" workbookViewId="0">
      <pane xSplit="5" ySplit="8" topLeftCell="F53" activePane="bottomRight" state="frozen"/>
      <selection pane="topRight" activeCell="F1" sqref="F1"/>
      <selection pane="bottomLeft" activeCell="A3" sqref="A3"/>
      <selection pane="bottomRight" activeCell="D71" sqref="D71"/>
    </sheetView>
  </sheetViews>
  <sheetFormatPr defaultRowHeight="15" x14ac:dyDescent="0.25"/>
  <cols>
    <col min="1" max="1" width="13.42578125" hidden="1" customWidth="1"/>
    <col min="2" max="2" width="0" hidden="1" customWidth="1"/>
    <col min="3" max="3" width="22.7109375" style="149" customWidth="1"/>
    <col min="4" max="4" width="14.42578125" style="150" customWidth="1"/>
    <col min="5" max="5" width="78" customWidth="1"/>
    <col min="6" max="6" width="13.5703125" style="150" customWidth="1"/>
    <col min="7" max="7" width="15.42578125" style="150" customWidth="1"/>
    <col min="8" max="8" width="12.7109375" style="150" customWidth="1"/>
    <col min="9" max="9" width="13.42578125" style="156" customWidth="1"/>
    <col min="10" max="10" width="13.5703125" style="150" customWidth="1"/>
    <col min="11" max="11" width="16.5703125" style="151" customWidth="1"/>
    <col min="12" max="12" width="16.5703125" style="150" customWidth="1"/>
    <col min="13" max="13" width="17.42578125" style="151" customWidth="1"/>
    <col min="14" max="14" width="12.7109375" style="150" customWidth="1"/>
    <col min="15" max="15" width="13.42578125" style="156" customWidth="1"/>
    <col min="16" max="16" width="13.5703125" style="177" customWidth="1"/>
    <col min="17" max="17" width="16.5703125" style="151" customWidth="1"/>
    <col min="18" max="18" width="16.5703125" style="150" customWidth="1"/>
    <col min="19" max="19" width="17.42578125" style="151" customWidth="1"/>
    <col min="20" max="20" width="16.5703125" style="156" customWidth="1"/>
    <col min="21" max="26" width="17.42578125" style="151" customWidth="1"/>
    <col min="27" max="27" width="16.5703125" style="156" customWidth="1"/>
    <col min="28" max="28" width="17.42578125" style="151" customWidth="1"/>
  </cols>
  <sheetData>
    <row r="1" spans="1:31" s="139" customFormat="1" x14ac:dyDescent="0.25">
      <c r="C1" s="154" t="s">
        <v>592</v>
      </c>
      <c r="D1" s="155"/>
      <c r="F1" s="155"/>
      <c r="G1" s="155"/>
      <c r="H1" s="155"/>
      <c r="I1" s="284"/>
      <c r="J1" s="155"/>
      <c r="K1" s="285"/>
      <c r="L1" s="155"/>
      <c r="M1" s="285"/>
      <c r="N1" s="155"/>
      <c r="O1" s="284"/>
      <c r="P1" s="286"/>
      <c r="Q1" s="285"/>
      <c r="R1" s="155"/>
      <c r="S1" s="285"/>
      <c r="T1" s="284"/>
      <c r="U1" s="285"/>
      <c r="V1" s="285"/>
      <c r="W1" s="285"/>
      <c r="X1" s="285"/>
      <c r="Y1" s="285"/>
      <c r="Z1" s="285"/>
      <c r="AA1" s="284"/>
      <c r="AB1" s="285"/>
    </row>
    <row r="2" spans="1:31" s="139" customFormat="1" x14ac:dyDescent="0.25">
      <c r="C2" s="154"/>
      <c r="D2" s="155"/>
      <c r="F2" s="155"/>
      <c r="G2" s="155"/>
      <c r="H2" s="155"/>
      <c r="I2" s="284"/>
      <c r="J2" s="155"/>
      <c r="K2" s="285"/>
      <c r="L2" s="155"/>
      <c r="M2" s="285"/>
      <c r="N2" s="155"/>
      <c r="O2" s="284"/>
      <c r="P2" s="286"/>
      <c r="Q2" s="285"/>
      <c r="R2" s="155"/>
      <c r="S2" s="285"/>
      <c r="T2" s="284"/>
      <c r="U2" s="285"/>
      <c r="V2" s="285"/>
      <c r="W2" s="285"/>
      <c r="X2" s="285"/>
      <c r="Y2" s="285"/>
      <c r="Z2" s="285"/>
      <c r="AA2" s="284"/>
      <c r="AB2" s="285"/>
    </row>
    <row r="3" spans="1:31" s="139" customFormat="1" x14ac:dyDescent="0.25">
      <c r="C3" s="154" t="s">
        <v>593</v>
      </c>
      <c r="D3" s="155"/>
      <c r="F3" s="155"/>
      <c r="G3" s="155"/>
      <c r="H3" s="155"/>
      <c r="I3" s="284"/>
      <c r="J3" s="155"/>
      <c r="K3" s="285"/>
      <c r="L3" s="155"/>
      <c r="M3" s="285"/>
      <c r="N3" s="155"/>
      <c r="O3" s="284"/>
      <c r="P3" s="286"/>
      <c r="Q3" s="285"/>
      <c r="R3" s="155"/>
      <c r="S3" s="285"/>
      <c r="T3" s="284"/>
      <c r="U3" s="285"/>
      <c r="V3" s="285"/>
      <c r="W3" s="285"/>
      <c r="X3" s="285"/>
      <c r="Y3" s="285"/>
      <c r="Z3" s="285"/>
      <c r="AA3" s="284"/>
      <c r="AB3" s="285"/>
    </row>
    <row r="4" spans="1:31" s="139" customFormat="1" x14ac:dyDescent="0.25">
      <c r="C4" s="154"/>
      <c r="D4" s="155"/>
      <c r="F4" s="155"/>
      <c r="G4" s="155"/>
      <c r="H4" s="155"/>
      <c r="I4" s="284"/>
      <c r="J4" s="155"/>
      <c r="K4" s="285"/>
      <c r="L4" s="155"/>
      <c r="M4" s="285"/>
      <c r="N4" s="155"/>
      <c r="O4" s="284"/>
      <c r="P4" s="286"/>
      <c r="Q4" s="285"/>
      <c r="R4" s="155"/>
      <c r="S4" s="285"/>
      <c r="T4" s="284"/>
      <c r="U4" s="285"/>
      <c r="V4" s="285"/>
      <c r="W4" s="285"/>
      <c r="X4" s="285"/>
      <c r="Y4" s="285"/>
      <c r="Z4" s="285"/>
      <c r="AA4" s="284"/>
      <c r="AB4" s="285"/>
    </row>
    <row r="5" spans="1:31" s="139" customFormat="1" x14ac:dyDescent="0.25">
      <c r="C5" s="154" t="s">
        <v>627</v>
      </c>
      <c r="D5" s="155"/>
      <c r="F5" s="155"/>
      <c r="G5" s="155"/>
      <c r="H5" s="155"/>
      <c r="I5" s="284"/>
      <c r="J5" s="155"/>
      <c r="K5" s="285"/>
      <c r="L5" s="155"/>
      <c r="M5" s="285"/>
      <c r="N5" s="155"/>
      <c r="O5" s="284"/>
      <c r="P5" s="286"/>
      <c r="Q5" s="285"/>
      <c r="R5" s="155"/>
      <c r="S5" s="285"/>
      <c r="T5" s="284"/>
      <c r="U5" s="285"/>
      <c r="V5" s="285"/>
      <c r="W5" s="285"/>
      <c r="X5" s="285"/>
      <c r="Y5" s="285"/>
      <c r="Z5" s="285"/>
      <c r="AA5" s="284"/>
      <c r="AB5" s="285"/>
    </row>
    <row r="6" spans="1:31" s="139" customFormat="1" ht="15.75" thickBot="1" x14ac:dyDescent="0.3">
      <c r="C6" s="154"/>
      <c r="D6" s="155"/>
      <c r="F6" s="155"/>
      <c r="G6" s="155"/>
      <c r="H6" s="155"/>
      <c r="I6" s="284"/>
      <c r="J6" s="155"/>
      <c r="K6" s="285"/>
      <c r="L6" s="155"/>
      <c r="M6" s="285"/>
      <c r="N6" s="155"/>
      <c r="O6" s="284"/>
      <c r="P6" s="286"/>
      <c r="Q6" s="285"/>
      <c r="R6" s="155"/>
      <c r="S6" s="285"/>
      <c r="T6" s="284"/>
      <c r="U6" s="285"/>
      <c r="V6" s="285"/>
      <c r="W6" s="285"/>
      <c r="X6" s="285"/>
      <c r="Y6" s="285"/>
      <c r="Z6" s="285"/>
      <c r="AA6" s="284"/>
      <c r="AB6" s="285"/>
    </row>
    <row r="7" spans="1:31" s="139" customFormat="1" ht="15.75" thickBot="1" x14ac:dyDescent="0.3">
      <c r="C7" s="154"/>
      <c r="D7" s="155"/>
      <c r="F7" s="155"/>
      <c r="G7" s="155"/>
      <c r="H7" s="694" t="s">
        <v>575</v>
      </c>
      <c r="I7" s="695"/>
      <c r="J7" s="695"/>
      <c r="K7" s="695"/>
      <c r="L7" s="695"/>
      <c r="M7" s="696"/>
      <c r="N7" s="694" t="s">
        <v>580</v>
      </c>
      <c r="O7" s="695"/>
      <c r="P7" s="695"/>
      <c r="Q7" s="695"/>
      <c r="R7" s="695"/>
      <c r="S7" s="696"/>
      <c r="T7" s="694" t="s">
        <v>576</v>
      </c>
      <c r="U7" s="696"/>
      <c r="V7" s="694" t="s">
        <v>613</v>
      </c>
      <c r="W7" s="695"/>
      <c r="X7" s="695"/>
      <c r="Y7" s="695"/>
      <c r="Z7" s="695"/>
      <c r="AA7" s="694" t="s">
        <v>581</v>
      </c>
      <c r="AB7" s="696"/>
    </row>
    <row r="8" spans="1:31" s="139" customFormat="1" ht="39" customHeight="1" thickBot="1" x14ac:dyDescent="0.3">
      <c r="A8" s="446" t="s">
        <v>526</v>
      </c>
      <c r="B8" s="447"/>
      <c r="C8" s="448" t="s">
        <v>6</v>
      </c>
      <c r="D8" s="448" t="s">
        <v>527</v>
      </c>
      <c r="E8" s="449" t="s">
        <v>8</v>
      </c>
      <c r="F8" s="449" t="s">
        <v>13</v>
      </c>
      <c r="G8" s="450" t="s">
        <v>14</v>
      </c>
      <c r="H8" s="446" t="s">
        <v>528</v>
      </c>
      <c r="I8" s="451" t="s">
        <v>529</v>
      </c>
      <c r="J8" s="449" t="s">
        <v>530</v>
      </c>
      <c r="K8" s="452" t="s">
        <v>21</v>
      </c>
      <c r="L8" s="448" t="s">
        <v>531</v>
      </c>
      <c r="M8" s="453" t="s">
        <v>17</v>
      </c>
      <c r="N8" s="446" t="s">
        <v>528</v>
      </c>
      <c r="O8" s="451" t="s">
        <v>529</v>
      </c>
      <c r="P8" s="454" t="s">
        <v>530</v>
      </c>
      <c r="Q8" s="452" t="s">
        <v>21</v>
      </c>
      <c r="R8" s="448" t="s">
        <v>531</v>
      </c>
      <c r="S8" s="453" t="s">
        <v>17</v>
      </c>
      <c r="T8" s="455" t="s">
        <v>577</v>
      </c>
      <c r="U8" s="453" t="s">
        <v>17</v>
      </c>
      <c r="V8" s="299" t="s">
        <v>528</v>
      </c>
      <c r="W8" s="300" t="s">
        <v>529</v>
      </c>
      <c r="X8" s="301" t="s">
        <v>530</v>
      </c>
      <c r="Y8" s="302" t="s">
        <v>614</v>
      </c>
      <c r="Z8" s="429" t="s">
        <v>17</v>
      </c>
      <c r="AA8" s="455" t="s">
        <v>577</v>
      </c>
      <c r="AB8" s="453" t="s">
        <v>17</v>
      </c>
      <c r="AC8" s="138"/>
      <c r="AD8" s="138"/>
      <c r="AE8" s="138"/>
    </row>
    <row r="9" spans="1:31" x14ac:dyDescent="0.25">
      <c r="A9" s="439"/>
      <c r="B9" s="67"/>
      <c r="C9" s="147"/>
      <c r="D9" s="148"/>
      <c r="E9" s="67"/>
      <c r="F9" s="148"/>
      <c r="G9" s="440"/>
      <c r="H9" s="434"/>
      <c r="I9" s="158"/>
      <c r="J9" s="148"/>
      <c r="K9" s="179"/>
      <c r="L9" s="148"/>
      <c r="M9" s="305"/>
      <c r="N9" s="434"/>
      <c r="O9" s="158"/>
      <c r="P9" s="178"/>
      <c r="Q9" s="179"/>
      <c r="R9" s="148"/>
      <c r="S9" s="305"/>
      <c r="T9" s="228"/>
      <c r="U9" s="305"/>
      <c r="V9" s="304"/>
      <c r="W9" s="179"/>
      <c r="X9" s="179"/>
      <c r="Y9" s="179"/>
      <c r="Z9" s="179"/>
      <c r="AA9" s="228"/>
      <c r="AB9" s="305"/>
    </row>
    <row r="10" spans="1:31" ht="30" x14ac:dyDescent="0.25">
      <c r="A10" s="439"/>
      <c r="B10" s="112"/>
      <c r="C10" s="140" t="s">
        <v>532</v>
      </c>
      <c r="D10" s="141" t="s">
        <v>378</v>
      </c>
      <c r="E10" s="112"/>
      <c r="F10" s="141"/>
      <c r="G10" s="441"/>
      <c r="H10" s="308"/>
      <c r="I10" s="157"/>
      <c r="J10" s="141"/>
      <c r="K10" s="143"/>
      <c r="L10" s="141"/>
      <c r="M10" s="307"/>
      <c r="N10" s="308"/>
      <c r="O10" s="157"/>
      <c r="P10" s="142"/>
      <c r="Q10" s="143"/>
      <c r="R10" s="141"/>
      <c r="S10" s="307"/>
      <c r="T10" s="431"/>
      <c r="U10" s="307"/>
      <c r="V10" s="306"/>
      <c r="W10" s="143"/>
      <c r="X10" s="143"/>
      <c r="Y10" s="143"/>
      <c r="Z10" s="303"/>
      <c r="AA10" s="431"/>
      <c r="AB10" s="307"/>
    </row>
    <row r="11" spans="1:31" ht="30" x14ac:dyDescent="0.25">
      <c r="A11" s="439"/>
      <c r="B11" s="112"/>
      <c r="C11" s="140" t="s">
        <v>532</v>
      </c>
      <c r="D11" s="141" t="s">
        <v>25</v>
      </c>
      <c r="E11" s="144" t="s">
        <v>533</v>
      </c>
      <c r="F11" s="141">
        <v>1.01</v>
      </c>
      <c r="G11" s="441" t="s">
        <v>534</v>
      </c>
      <c r="H11" s="308"/>
      <c r="I11" s="157"/>
      <c r="J11" s="141"/>
      <c r="K11" s="143">
        <v>6098.25</v>
      </c>
      <c r="L11" s="141"/>
      <c r="M11" s="307">
        <f>H11*I11*J11*K11</f>
        <v>0</v>
      </c>
      <c r="N11" s="308"/>
      <c r="O11" s="157"/>
      <c r="P11" s="142"/>
      <c r="Q11" s="143">
        <v>6098.25</v>
      </c>
      <c r="R11" s="141"/>
      <c r="S11" s="307">
        <f>N11*O11*P11*Q11</f>
        <v>0</v>
      </c>
      <c r="T11" s="431">
        <f>$D$73</f>
        <v>0.72818791946308725</v>
      </c>
      <c r="U11" s="307">
        <f>S11*T11</f>
        <v>0</v>
      </c>
      <c r="V11" s="308"/>
      <c r="W11" s="157"/>
      <c r="X11" s="141"/>
      <c r="Y11" s="143">
        <v>6098.25</v>
      </c>
      <c r="Z11" s="303">
        <f>V11*W11*X11*Y11</f>
        <v>0</v>
      </c>
      <c r="AA11" s="432"/>
      <c r="AB11" s="307">
        <f>Z11*AA11</f>
        <v>0</v>
      </c>
    </row>
    <row r="12" spans="1:31" ht="30" x14ac:dyDescent="0.25">
      <c r="A12" s="439"/>
      <c r="B12" s="112"/>
      <c r="C12" s="140" t="s">
        <v>532</v>
      </c>
      <c r="D12" s="141" t="s">
        <v>25</v>
      </c>
      <c r="E12" s="144" t="s">
        <v>535</v>
      </c>
      <c r="F12" s="141">
        <v>1.02</v>
      </c>
      <c r="G12" s="441" t="s">
        <v>534</v>
      </c>
      <c r="H12" s="308"/>
      <c r="I12" s="157"/>
      <c r="J12" s="141"/>
      <c r="K12" s="143">
        <v>7355</v>
      </c>
      <c r="L12" s="141"/>
      <c r="M12" s="307">
        <f t="shared" ref="M12:M23" si="0">H12*I12*J12*K12</f>
        <v>0</v>
      </c>
      <c r="N12" s="308"/>
      <c r="O12" s="157"/>
      <c r="P12" s="142"/>
      <c r="Q12" s="143">
        <v>7355</v>
      </c>
      <c r="R12" s="141"/>
      <c r="S12" s="307">
        <f t="shared" ref="S12:S37" si="1">N12*O12*P12*Q12</f>
        <v>0</v>
      </c>
      <c r="T12" s="431">
        <f>$D$73</f>
        <v>0.72818791946308725</v>
      </c>
      <c r="U12" s="307">
        <f t="shared" ref="U12:U23" si="2">S12*T12</f>
        <v>0</v>
      </c>
      <c r="V12" s="308"/>
      <c r="W12" s="157"/>
      <c r="X12" s="141"/>
      <c r="Y12" s="143">
        <v>7355</v>
      </c>
      <c r="Z12" s="303">
        <f t="shared" ref="Z12:Z49" si="3">V12*W12*X12*Y12</f>
        <v>0</v>
      </c>
      <c r="AA12" s="432"/>
      <c r="AB12" s="307">
        <f t="shared" ref="AB12:AB50" si="4">Z12*AA12</f>
        <v>0</v>
      </c>
    </row>
    <row r="13" spans="1:31" ht="30" x14ac:dyDescent="0.25">
      <c r="A13" s="439"/>
      <c r="B13" s="112"/>
      <c r="C13" s="140" t="s">
        <v>532</v>
      </c>
      <c r="D13" s="141" t="s">
        <v>25</v>
      </c>
      <c r="E13" s="144" t="s">
        <v>536</v>
      </c>
      <c r="F13" s="141">
        <v>1.03</v>
      </c>
      <c r="G13" s="441" t="s">
        <v>534</v>
      </c>
      <c r="H13" s="308">
        <v>1</v>
      </c>
      <c r="I13" s="157">
        <v>0.4</v>
      </c>
      <c r="J13" s="141">
        <v>3.25</v>
      </c>
      <c r="K13" s="143">
        <v>5427</v>
      </c>
      <c r="L13" s="141"/>
      <c r="M13" s="307">
        <f t="shared" si="0"/>
        <v>7055.1</v>
      </c>
      <c r="N13" s="308">
        <v>1</v>
      </c>
      <c r="O13" s="157">
        <v>0.4</v>
      </c>
      <c r="P13" s="142">
        <f>$D$68</f>
        <v>21.285714285714285</v>
      </c>
      <c r="Q13" s="143">
        <v>5427</v>
      </c>
      <c r="R13" s="141"/>
      <c r="S13" s="307">
        <f t="shared" si="1"/>
        <v>46207.028571428571</v>
      </c>
      <c r="T13" s="431">
        <f>$D$73</f>
        <v>0.72818791946308725</v>
      </c>
      <c r="U13" s="307">
        <f t="shared" si="2"/>
        <v>33647.4</v>
      </c>
      <c r="V13" s="308">
        <v>1</v>
      </c>
      <c r="W13" s="157">
        <v>0.4</v>
      </c>
      <c r="X13" s="142">
        <f>$D$86</f>
        <v>10.25</v>
      </c>
      <c r="Y13" s="143">
        <v>5427</v>
      </c>
      <c r="Z13" s="303">
        <f t="shared" si="3"/>
        <v>22250.700000000004</v>
      </c>
      <c r="AA13" s="432">
        <f>$D$91</f>
        <v>0.77003484320557491</v>
      </c>
      <c r="AB13" s="307">
        <f t="shared" si="4"/>
        <v>17133.814285714288</v>
      </c>
    </row>
    <row r="14" spans="1:31" ht="30" x14ac:dyDescent="0.25">
      <c r="A14" s="439"/>
      <c r="B14" s="112"/>
      <c r="C14" s="140" t="s">
        <v>532</v>
      </c>
      <c r="D14" s="141" t="s">
        <v>25</v>
      </c>
      <c r="E14" s="144" t="s">
        <v>537</v>
      </c>
      <c r="F14" s="141">
        <v>1.04</v>
      </c>
      <c r="G14" s="441" t="s">
        <v>534</v>
      </c>
      <c r="H14" s="308"/>
      <c r="I14" s="157"/>
      <c r="J14" s="141"/>
      <c r="K14" s="143">
        <v>4996.75</v>
      </c>
      <c r="L14" s="141"/>
      <c r="M14" s="307">
        <f t="shared" si="0"/>
        <v>0</v>
      </c>
      <c r="N14" s="308"/>
      <c r="O14" s="157"/>
      <c r="P14" s="142"/>
      <c r="Q14" s="143">
        <v>4996.75</v>
      </c>
      <c r="R14" s="141"/>
      <c r="S14" s="307">
        <f t="shared" si="1"/>
        <v>0</v>
      </c>
      <c r="T14" s="431">
        <f t="shared" ref="T14:T23" si="5">$D$73</f>
        <v>0.72818791946308725</v>
      </c>
      <c r="U14" s="307">
        <f t="shared" si="2"/>
        <v>0</v>
      </c>
      <c r="V14" s="308"/>
      <c r="W14" s="157"/>
      <c r="X14" s="141"/>
      <c r="Y14" s="143">
        <v>4996.75</v>
      </c>
      <c r="Z14" s="303">
        <f t="shared" si="3"/>
        <v>0</v>
      </c>
      <c r="AA14" s="432"/>
      <c r="AB14" s="307">
        <f t="shared" si="4"/>
        <v>0</v>
      </c>
    </row>
    <row r="15" spans="1:31" ht="30" x14ac:dyDescent="0.25">
      <c r="A15" s="439"/>
      <c r="B15" s="112"/>
      <c r="C15" s="140" t="s">
        <v>532</v>
      </c>
      <c r="D15" s="141" t="s">
        <v>25</v>
      </c>
      <c r="E15" s="144" t="s">
        <v>538</v>
      </c>
      <c r="F15" s="141">
        <v>1.05</v>
      </c>
      <c r="G15" s="441" t="s">
        <v>534</v>
      </c>
      <c r="H15" s="308">
        <v>2</v>
      </c>
      <c r="I15" s="157">
        <v>1</v>
      </c>
      <c r="J15" s="141">
        <v>3.25</v>
      </c>
      <c r="K15" s="143">
        <v>4471.5</v>
      </c>
      <c r="L15" s="141"/>
      <c r="M15" s="307">
        <f t="shared" si="0"/>
        <v>29064.75</v>
      </c>
      <c r="N15" s="308">
        <v>2</v>
      </c>
      <c r="O15" s="157">
        <v>1</v>
      </c>
      <c r="P15" s="142">
        <f>$D$68</f>
        <v>21.285714285714285</v>
      </c>
      <c r="Q15" s="143">
        <v>4471.5</v>
      </c>
      <c r="R15" s="141"/>
      <c r="S15" s="307">
        <f t="shared" si="1"/>
        <v>190358.14285714284</v>
      </c>
      <c r="T15" s="431">
        <f t="shared" si="5"/>
        <v>0.72818791946308725</v>
      </c>
      <c r="U15" s="307">
        <f t="shared" si="2"/>
        <v>138616.5</v>
      </c>
      <c r="V15" s="308">
        <v>2</v>
      </c>
      <c r="W15" s="157">
        <v>1</v>
      </c>
      <c r="X15" s="142">
        <f>$D$86</f>
        <v>10.25</v>
      </c>
      <c r="Y15" s="143">
        <v>4471.5</v>
      </c>
      <c r="Z15" s="303">
        <f t="shared" si="3"/>
        <v>91665.75</v>
      </c>
      <c r="AA15" s="432">
        <f>$D$91</f>
        <v>0.77003484320557491</v>
      </c>
      <c r="AB15" s="307">
        <f t="shared" si="4"/>
        <v>70585.821428571435</v>
      </c>
    </row>
    <row r="16" spans="1:31" ht="30" x14ac:dyDescent="0.25">
      <c r="A16" s="439"/>
      <c r="B16" s="112"/>
      <c r="C16" s="140" t="s">
        <v>532</v>
      </c>
      <c r="D16" s="141" t="s">
        <v>25</v>
      </c>
      <c r="E16" s="144" t="s">
        <v>539</v>
      </c>
      <c r="F16" s="141">
        <v>1.06</v>
      </c>
      <c r="G16" s="441" t="s">
        <v>534</v>
      </c>
      <c r="H16" s="308"/>
      <c r="I16" s="157"/>
      <c r="J16" s="141"/>
      <c r="K16" s="143">
        <v>3910.5</v>
      </c>
      <c r="L16" s="141"/>
      <c r="M16" s="307">
        <f t="shared" si="0"/>
        <v>0</v>
      </c>
      <c r="N16" s="308"/>
      <c r="O16" s="157"/>
      <c r="P16" s="142"/>
      <c r="Q16" s="143">
        <v>3910.5</v>
      </c>
      <c r="R16" s="141"/>
      <c r="S16" s="307">
        <f t="shared" si="1"/>
        <v>0</v>
      </c>
      <c r="T16" s="431">
        <f t="shared" si="5"/>
        <v>0.72818791946308725</v>
      </c>
      <c r="U16" s="307">
        <f t="shared" si="2"/>
        <v>0</v>
      </c>
      <c r="V16" s="308"/>
      <c r="W16" s="157"/>
      <c r="X16" s="141"/>
      <c r="Y16" s="143">
        <v>3910.5</v>
      </c>
      <c r="Z16" s="303">
        <f t="shared" si="3"/>
        <v>0</v>
      </c>
      <c r="AA16" s="432"/>
      <c r="AB16" s="307">
        <f t="shared" si="4"/>
        <v>0</v>
      </c>
    </row>
    <row r="17" spans="1:28" ht="30" x14ac:dyDescent="0.25">
      <c r="A17" s="439"/>
      <c r="B17" s="112"/>
      <c r="C17" s="140" t="s">
        <v>532</v>
      </c>
      <c r="D17" s="141" t="s">
        <v>25</v>
      </c>
      <c r="E17" s="144" t="s">
        <v>540</v>
      </c>
      <c r="F17" s="141">
        <v>1.07</v>
      </c>
      <c r="G17" s="441" t="s">
        <v>534</v>
      </c>
      <c r="H17" s="308"/>
      <c r="I17" s="157"/>
      <c r="J17" s="141"/>
      <c r="K17" s="143">
        <v>2903.8</v>
      </c>
      <c r="L17" s="141"/>
      <c r="M17" s="307">
        <f t="shared" si="0"/>
        <v>0</v>
      </c>
      <c r="N17" s="308"/>
      <c r="O17" s="157"/>
      <c r="P17" s="142"/>
      <c r="Q17" s="143">
        <v>2903.8</v>
      </c>
      <c r="R17" s="141"/>
      <c r="S17" s="307">
        <f t="shared" si="1"/>
        <v>0</v>
      </c>
      <c r="T17" s="431">
        <f t="shared" si="5"/>
        <v>0.72818791946308725</v>
      </c>
      <c r="U17" s="307">
        <f t="shared" si="2"/>
        <v>0</v>
      </c>
      <c r="V17" s="308"/>
      <c r="W17" s="157"/>
      <c r="X17" s="141"/>
      <c r="Y17" s="143">
        <v>2903.8</v>
      </c>
      <c r="Z17" s="303">
        <f t="shared" si="3"/>
        <v>0</v>
      </c>
      <c r="AA17" s="432"/>
      <c r="AB17" s="307">
        <f t="shared" si="4"/>
        <v>0</v>
      </c>
    </row>
    <row r="18" spans="1:28" ht="30" x14ac:dyDescent="0.25">
      <c r="A18" s="439"/>
      <c r="B18" s="112"/>
      <c r="C18" s="140" t="s">
        <v>532</v>
      </c>
      <c r="D18" s="141" t="s">
        <v>25</v>
      </c>
      <c r="E18" s="145" t="s">
        <v>541</v>
      </c>
      <c r="F18" s="141">
        <v>1.08</v>
      </c>
      <c r="G18" s="441" t="s">
        <v>534</v>
      </c>
      <c r="H18" s="308"/>
      <c r="I18" s="157"/>
      <c r="J18" s="141"/>
      <c r="K18" s="143">
        <v>3693.5</v>
      </c>
      <c r="L18" s="141"/>
      <c r="M18" s="307">
        <f t="shared" si="0"/>
        <v>0</v>
      </c>
      <c r="N18" s="308"/>
      <c r="O18" s="157"/>
      <c r="P18" s="142"/>
      <c r="Q18" s="143">
        <v>3693.5</v>
      </c>
      <c r="R18" s="141"/>
      <c r="S18" s="307">
        <f t="shared" si="1"/>
        <v>0</v>
      </c>
      <c r="T18" s="431">
        <f t="shared" si="5"/>
        <v>0.72818791946308725</v>
      </c>
      <c r="U18" s="307">
        <f t="shared" si="2"/>
        <v>0</v>
      </c>
      <c r="V18" s="308"/>
      <c r="W18" s="157"/>
      <c r="X18" s="141"/>
      <c r="Y18" s="143">
        <v>3693.5</v>
      </c>
      <c r="Z18" s="303">
        <f t="shared" si="3"/>
        <v>0</v>
      </c>
      <c r="AA18" s="432"/>
      <c r="AB18" s="307">
        <f t="shared" si="4"/>
        <v>0</v>
      </c>
    </row>
    <row r="19" spans="1:28" ht="30" x14ac:dyDescent="0.25">
      <c r="A19" s="439"/>
      <c r="B19" s="112"/>
      <c r="C19" s="140" t="s">
        <v>532</v>
      </c>
      <c r="D19" s="141" t="s">
        <v>25</v>
      </c>
      <c r="E19" s="144" t="s">
        <v>542</v>
      </c>
      <c r="F19" s="141">
        <v>1.0900000000000001</v>
      </c>
      <c r="G19" s="441" t="s">
        <v>534</v>
      </c>
      <c r="H19" s="308">
        <v>2</v>
      </c>
      <c r="I19" s="157">
        <v>1</v>
      </c>
      <c r="J19" s="141">
        <v>3.25</v>
      </c>
      <c r="K19" s="143">
        <v>2479.4</v>
      </c>
      <c r="L19" s="141"/>
      <c r="M19" s="307">
        <f t="shared" si="0"/>
        <v>16116.1</v>
      </c>
      <c r="N19" s="308">
        <v>2</v>
      </c>
      <c r="O19" s="157">
        <v>1</v>
      </c>
      <c r="P19" s="142">
        <f>$D$68</f>
        <v>21.285714285714285</v>
      </c>
      <c r="Q19" s="143">
        <v>2479.4</v>
      </c>
      <c r="R19" s="141"/>
      <c r="S19" s="307">
        <f t="shared" si="1"/>
        <v>105551.6</v>
      </c>
      <c r="T19" s="431">
        <f t="shared" si="5"/>
        <v>0.72818791946308725</v>
      </c>
      <c r="U19" s="307">
        <f t="shared" si="2"/>
        <v>76861.400000000009</v>
      </c>
      <c r="V19" s="308">
        <v>2</v>
      </c>
      <c r="W19" s="157">
        <v>1</v>
      </c>
      <c r="X19" s="142">
        <f>$D$86</f>
        <v>10.25</v>
      </c>
      <c r="Y19" s="143">
        <v>2479.4</v>
      </c>
      <c r="Z19" s="303">
        <f t="shared" si="3"/>
        <v>50827.700000000004</v>
      </c>
      <c r="AA19" s="432">
        <f>$D$91</f>
        <v>0.77003484320557491</v>
      </c>
      <c r="AB19" s="307">
        <f t="shared" si="4"/>
        <v>39139.100000000006</v>
      </c>
    </row>
    <row r="20" spans="1:28" ht="30" x14ac:dyDescent="0.25">
      <c r="A20" s="439"/>
      <c r="B20" s="112"/>
      <c r="C20" s="140" t="s">
        <v>532</v>
      </c>
      <c r="D20" s="141" t="s">
        <v>25</v>
      </c>
      <c r="E20" s="144" t="s">
        <v>543</v>
      </c>
      <c r="F20" s="141">
        <v>1.1000000000000001</v>
      </c>
      <c r="G20" s="441" t="s">
        <v>534</v>
      </c>
      <c r="H20" s="308"/>
      <c r="I20" s="157"/>
      <c r="J20" s="141"/>
      <c r="K20" s="143">
        <v>6388</v>
      </c>
      <c r="L20" s="141"/>
      <c r="M20" s="307">
        <f t="shared" si="0"/>
        <v>0</v>
      </c>
      <c r="N20" s="308"/>
      <c r="O20" s="157"/>
      <c r="P20" s="142"/>
      <c r="Q20" s="143">
        <v>6388</v>
      </c>
      <c r="R20" s="141"/>
      <c r="S20" s="307">
        <f t="shared" si="1"/>
        <v>0</v>
      </c>
      <c r="T20" s="431">
        <f t="shared" si="5"/>
        <v>0.72818791946308725</v>
      </c>
      <c r="U20" s="307">
        <f t="shared" si="2"/>
        <v>0</v>
      </c>
      <c r="V20" s="308"/>
      <c r="W20" s="157"/>
      <c r="X20" s="141"/>
      <c r="Y20" s="143">
        <v>6388</v>
      </c>
      <c r="Z20" s="303">
        <f t="shared" si="3"/>
        <v>0</v>
      </c>
      <c r="AA20" s="432"/>
      <c r="AB20" s="307">
        <f t="shared" si="4"/>
        <v>0</v>
      </c>
    </row>
    <row r="21" spans="1:28" ht="30" x14ac:dyDescent="0.25">
      <c r="A21" s="439"/>
      <c r="B21" s="112"/>
      <c r="C21" s="140" t="s">
        <v>532</v>
      </c>
      <c r="D21" s="141" t="s">
        <v>25</v>
      </c>
      <c r="E21" s="144" t="s">
        <v>544</v>
      </c>
      <c r="F21" s="141">
        <v>1.1100000000000001</v>
      </c>
      <c r="G21" s="441" t="s">
        <v>534</v>
      </c>
      <c r="H21" s="308">
        <v>1</v>
      </c>
      <c r="I21" s="157">
        <v>0.5</v>
      </c>
      <c r="J21" s="141">
        <v>3.25</v>
      </c>
      <c r="K21" s="143">
        <v>5935.5</v>
      </c>
      <c r="L21" s="141"/>
      <c r="M21" s="307">
        <f t="shared" si="0"/>
        <v>9645.1875</v>
      </c>
      <c r="N21" s="308">
        <v>1</v>
      </c>
      <c r="O21" s="157">
        <v>0.5</v>
      </c>
      <c r="P21" s="142">
        <f>$D$68</f>
        <v>21.285714285714285</v>
      </c>
      <c r="Q21" s="143">
        <v>5935.5</v>
      </c>
      <c r="R21" s="141"/>
      <c r="S21" s="307">
        <f t="shared" si="1"/>
        <v>63170.678571428565</v>
      </c>
      <c r="T21" s="431">
        <f t="shared" si="5"/>
        <v>0.72818791946308725</v>
      </c>
      <c r="U21" s="307">
        <f t="shared" si="2"/>
        <v>46000.124999999993</v>
      </c>
      <c r="V21" s="308">
        <v>1</v>
      </c>
      <c r="W21" s="157">
        <v>0.5</v>
      </c>
      <c r="X21" s="142">
        <f>$D$86</f>
        <v>10.25</v>
      </c>
      <c r="Y21" s="143">
        <v>5935.5</v>
      </c>
      <c r="Z21" s="303">
        <f t="shared" si="3"/>
        <v>30419.4375</v>
      </c>
      <c r="AA21" s="432">
        <f>$D$91</f>
        <v>0.77003484320557491</v>
      </c>
      <c r="AB21" s="307">
        <f t="shared" si="4"/>
        <v>23424.026785714286</v>
      </c>
    </row>
    <row r="22" spans="1:28" ht="30" x14ac:dyDescent="0.25">
      <c r="A22" s="439"/>
      <c r="B22" s="112"/>
      <c r="C22" s="140" t="s">
        <v>532</v>
      </c>
      <c r="D22" s="141" t="s">
        <v>25</v>
      </c>
      <c r="E22" s="144" t="s">
        <v>574</v>
      </c>
      <c r="F22" s="141">
        <v>1.1200000000000001</v>
      </c>
      <c r="G22" s="441" t="s">
        <v>534</v>
      </c>
      <c r="H22" s="308"/>
      <c r="I22" s="157"/>
      <c r="J22" s="141"/>
      <c r="K22" s="143">
        <v>2389.75</v>
      </c>
      <c r="L22" s="141"/>
      <c r="M22" s="307">
        <f t="shared" si="0"/>
        <v>0</v>
      </c>
      <c r="N22" s="308">
        <v>1</v>
      </c>
      <c r="O22" s="157">
        <v>0.5</v>
      </c>
      <c r="P22" s="142">
        <f>$D$68</f>
        <v>21.285714285714285</v>
      </c>
      <c r="Q22" s="143">
        <v>2389.75</v>
      </c>
      <c r="R22" s="141"/>
      <c r="S22" s="307">
        <f t="shared" si="1"/>
        <v>25433.767857142855</v>
      </c>
      <c r="T22" s="431">
        <f t="shared" si="5"/>
        <v>0.72818791946308725</v>
      </c>
      <c r="U22" s="307">
        <f t="shared" si="2"/>
        <v>18520.5625</v>
      </c>
      <c r="V22" s="308"/>
      <c r="W22" s="157"/>
      <c r="X22" s="141"/>
      <c r="Y22" s="143">
        <v>2389.75</v>
      </c>
      <c r="Z22" s="303">
        <f t="shared" si="3"/>
        <v>0</v>
      </c>
      <c r="AA22" s="432"/>
      <c r="AB22" s="307">
        <f t="shared" si="4"/>
        <v>0</v>
      </c>
    </row>
    <row r="23" spans="1:28" ht="30" x14ac:dyDescent="0.25">
      <c r="A23" s="439"/>
      <c r="B23" s="112"/>
      <c r="C23" s="140" t="s">
        <v>532</v>
      </c>
      <c r="D23" s="141" t="s">
        <v>25</v>
      </c>
      <c r="E23" s="144" t="s">
        <v>545</v>
      </c>
      <c r="F23" s="141">
        <v>1.1299999999999999</v>
      </c>
      <c r="G23" s="441" t="s">
        <v>534</v>
      </c>
      <c r="H23" s="308"/>
      <c r="I23" s="157"/>
      <c r="J23" s="141"/>
      <c r="K23" s="143">
        <v>1694.55</v>
      </c>
      <c r="L23" s="141"/>
      <c r="M23" s="307">
        <f t="shared" si="0"/>
        <v>0</v>
      </c>
      <c r="N23" s="308"/>
      <c r="O23" s="157"/>
      <c r="P23" s="142"/>
      <c r="Q23" s="143">
        <v>1694.55</v>
      </c>
      <c r="R23" s="141"/>
      <c r="S23" s="307">
        <f t="shared" si="1"/>
        <v>0</v>
      </c>
      <c r="T23" s="431">
        <f t="shared" si="5"/>
        <v>0.72818791946308725</v>
      </c>
      <c r="U23" s="307">
        <f t="shared" si="2"/>
        <v>0</v>
      </c>
      <c r="V23" s="308"/>
      <c r="W23" s="157"/>
      <c r="X23" s="141"/>
      <c r="Y23" s="143">
        <v>1694.55</v>
      </c>
      <c r="Z23" s="303">
        <f t="shared" si="3"/>
        <v>0</v>
      </c>
      <c r="AA23" s="432"/>
      <c r="AB23" s="307">
        <f t="shared" si="4"/>
        <v>0</v>
      </c>
    </row>
    <row r="24" spans="1:28" ht="30" x14ac:dyDescent="0.25">
      <c r="A24" s="439"/>
      <c r="B24" s="112"/>
      <c r="C24" s="140" t="s">
        <v>546</v>
      </c>
      <c r="D24" s="141" t="s">
        <v>378</v>
      </c>
      <c r="E24" s="144"/>
      <c r="F24" s="141"/>
      <c r="G24" s="441"/>
      <c r="H24" s="308"/>
      <c r="I24" s="157"/>
      <c r="J24" s="141"/>
      <c r="K24" s="143"/>
      <c r="L24" s="141"/>
      <c r="M24" s="307"/>
      <c r="N24" s="308"/>
      <c r="O24" s="157"/>
      <c r="P24" s="142"/>
      <c r="Q24" s="143"/>
      <c r="R24" s="141"/>
      <c r="S24" s="307"/>
      <c r="T24" s="431"/>
      <c r="U24" s="307"/>
      <c r="V24" s="308"/>
      <c r="W24" s="157"/>
      <c r="X24" s="141"/>
      <c r="Y24" s="143"/>
      <c r="Z24" s="303"/>
      <c r="AA24" s="431"/>
      <c r="AB24" s="307"/>
    </row>
    <row r="25" spans="1:28" ht="30" x14ac:dyDescent="0.25">
      <c r="A25" s="439"/>
      <c r="B25" s="112"/>
      <c r="C25" s="140" t="s">
        <v>546</v>
      </c>
      <c r="D25" s="141" t="s">
        <v>25</v>
      </c>
      <c r="E25" s="145" t="s">
        <v>571</v>
      </c>
      <c r="F25" s="141">
        <v>2.0099999999999998</v>
      </c>
      <c r="G25" s="441" t="s">
        <v>534</v>
      </c>
      <c r="H25" s="308">
        <v>1</v>
      </c>
      <c r="I25" s="157">
        <v>1</v>
      </c>
      <c r="J25" s="141">
        <v>3.25</v>
      </c>
      <c r="K25" s="143">
        <v>142.56</v>
      </c>
      <c r="L25" s="141"/>
      <c r="M25" s="307">
        <f>H25*I25*J25*K25</f>
        <v>463.32</v>
      </c>
      <c r="N25" s="308">
        <v>1</v>
      </c>
      <c r="O25" s="157">
        <v>1</v>
      </c>
      <c r="P25" s="142">
        <f>$D$68</f>
        <v>21.285714285714285</v>
      </c>
      <c r="Q25" s="143">
        <v>142.56</v>
      </c>
      <c r="R25" s="141"/>
      <c r="S25" s="307">
        <f t="shared" si="1"/>
        <v>3034.4914285714285</v>
      </c>
      <c r="T25" s="431">
        <f t="shared" ref="T25:T38" si="6">$D$73</f>
        <v>0.72818791946308725</v>
      </c>
      <c r="U25" s="307">
        <f t="shared" ref="U25:U38" si="7">S25*T25</f>
        <v>2209.6799999999998</v>
      </c>
      <c r="V25" s="308">
        <v>1</v>
      </c>
      <c r="W25" s="157">
        <v>1</v>
      </c>
      <c r="X25" s="142">
        <f t="shared" ref="X25:X26" si="8">$D$86</f>
        <v>10.25</v>
      </c>
      <c r="Y25" s="143">
        <v>142.56</v>
      </c>
      <c r="Z25" s="303">
        <f t="shared" si="3"/>
        <v>1461.24</v>
      </c>
      <c r="AA25" s="432">
        <f>$D$91</f>
        <v>0.77003484320557491</v>
      </c>
      <c r="AB25" s="307">
        <f t="shared" si="4"/>
        <v>1125.2057142857143</v>
      </c>
    </row>
    <row r="26" spans="1:28" ht="30" x14ac:dyDescent="0.25">
      <c r="A26" s="439"/>
      <c r="B26" s="112"/>
      <c r="C26" s="140" t="s">
        <v>546</v>
      </c>
      <c r="D26" s="141" t="s">
        <v>25</v>
      </c>
      <c r="E26" s="145" t="s">
        <v>570</v>
      </c>
      <c r="F26" s="141">
        <v>2.02</v>
      </c>
      <c r="G26" s="441" t="s">
        <v>534</v>
      </c>
      <c r="H26" s="308">
        <v>2</v>
      </c>
      <c r="I26" s="157">
        <v>1</v>
      </c>
      <c r="J26" s="141">
        <v>3.25</v>
      </c>
      <c r="K26" s="143">
        <v>39.1</v>
      </c>
      <c r="L26" s="141"/>
      <c r="M26" s="307">
        <f>H26*I26*J26*K26</f>
        <v>254.15</v>
      </c>
      <c r="N26" s="308">
        <v>2</v>
      </c>
      <c r="O26" s="157">
        <v>1</v>
      </c>
      <c r="P26" s="142">
        <f>$D$68</f>
        <v>21.285714285714285</v>
      </c>
      <c r="Q26" s="143">
        <v>39.1</v>
      </c>
      <c r="R26" s="141"/>
      <c r="S26" s="307">
        <f>N26*O26*P26*Q26</f>
        <v>1664.5428571428572</v>
      </c>
      <c r="T26" s="431">
        <f t="shared" si="6"/>
        <v>0.72818791946308725</v>
      </c>
      <c r="U26" s="307">
        <f t="shared" si="7"/>
        <v>1212.1000000000001</v>
      </c>
      <c r="V26" s="308">
        <v>2</v>
      </c>
      <c r="W26" s="157">
        <v>1</v>
      </c>
      <c r="X26" s="142">
        <f t="shared" si="8"/>
        <v>10.25</v>
      </c>
      <c r="Y26" s="143">
        <v>39.1</v>
      </c>
      <c r="Z26" s="303">
        <f t="shared" si="3"/>
        <v>801.55000000000007</v>
      </c>
      <c r="AA26" s="432">
        <f>$D$91</f>
        <v>0.77003484320557491</v>
      </c>
      <c r="AB26" s="307">
        <f t="shared" si="4"/>
        <v>617.22142857142865</v>
      </c>
    </row>
    <row r="27" spans="1:28" ht="30" x14ac:dyDescent="0.25">
      <c r="A27" s="439"/>
      <c r="B27" s="112"/>
      <c r="C27" s="140" t="s">
        <v>546</v>
      </c>
      <c r="D27" s="141" t="s">
        <v>25</v>
      </c>
      <c r="E27" s="145" t="s">
        <v>547</v>
      </c>
      <c r="F27" s="141">
        <v>2.0299999999999998</v>
      </c>
      <c r="G27" s="441" t="s">
        <v>534</v>
      </c>
      <c r="H27" s="308"/>
      <c r="I27" s="157"/>
      <c r="J27" s="141"/>
      <c r="K27" s="143">
        <v>928.8</v>
      </c>
      <c r="L27" s="141"/>
      <c r="M27" s="307">
        <f t="shared" ref="M27:M37" si="9">H27*I27*J27*K27</f>
        <v>0</v>
      </c>
      <c r="N27" s="308"/>
      <c r="O27" s="157"/>
      <c r="P27" s="142"/>
      <c r="Q27" s="143">
        <v>928.8</v>
      </c>
      <c r="R27" s="141"/>
      <c r="S27" s="307">
        <f t="shared" si="1"/>
        <v>0</v>
      </c>
      <c r="T27" s="431">
        <f t="shared" si="6"/>
        <v>0.72818791946308725</v>
      </c>
      <c r="U27" s="307">
        <f t="shared" si="7"/>
        <v>0</v>
      </c>
      <c r="V27" s="308"/>
      <c r="W27" s="157"/>
      <c r="X27" s="141"/>
      <c r="Y27" s="143">
        <v>928.8</v>
      </c>
      <c r="Z27" s="303">
        <f t="shared" si="3"/>
        <v>0</v>
      </c>
      <c r="AA27" s="432"/>
      <c r="AB27" s="307">
        <f t="shared" si="4"/>
        <v>0</v>
      </c>
    </row>
    <row r="28" spans="1:28" ht="30" x14ac:dyDescent="0.25">
      <c r="A28" s="439"/>
      <c r="B28" s="112"/>
      <c r="C28" s="140" t="s">
        <v>546</v>
      </c>
      <c r="D28" s="141" t="s">
        <v>25</v>
      </c>
      <c r="E28" s="145" t="s">
        <v>548</v>
      </c>
      <c r="F28" s="141">
        <v>2.04</v>
      </c>
      <c r="G28" s="441" t="s">
        <v>534</v>
      </c>
      <c r="H28" s="308">
        <v>1</v>
      </c>
      <c r="I28" s="157">
        <v>1</v>
      </c>
      <c r="J28" s="141">
        <v>3.25</v>
      </c>
      <c r="K28" s="143">
        <v>928.8</v>
      </c>
      <c r="L28" s="141"/>
      <c r="M28" s="307">
        <f t="shared" si="9"/>
        <v>3018.6</v>
      </c>
      <c r="N28" s="308">
        <v>1</v>
      </c>
      <c r="O28" s="157">
        <v>1</v>
      </c>
      <c r="P28" s="142">
        <f>$D$68</f>
        <v>21.285714285714285</v>
      </c>
      <c r="Q28" s="143">
        <v>928.8</v>
      </c>
      <c r="R28" s="141"/>
      <c r="S28" s="307">
        <f t="shared" si="1"/>
        <v>19770.171428571426</v>
      </c>
      <c r="T28" s="431">
        <f t="shared" si="6"/>
        <v>0.72818791946308725</v>
      </c>
      <c r="U28" s="307">
        <f t="shared" si="7"/>
        <v>14396.399999999998</v>
      </c>
      <c r="V28" s="308">
        <v>1</v>
      </c>
      <c r="W28" s="157">
        <v>1</v>
      </c>
      <c r="X28" s="142">
        <f>$D$86</f>
        <v>10.25</v>
      </c>
      <c r="Y28" s="143">
        <v>928.8</v>
      </c>
      <c r="Z28" s="303">
        <f t="shared" si="3"/>
        <v>9520.1999999999989</v>
      </c>
      <c r="AA28" s="432">
        <f>$D$91</f>
        <v>0.77003484320557491</v>
      </c>
      <c r="AB28" s="307">
        <f t="shared" si="4"/>
        <v>7330.8857142857132</v>
      </c>
    </row>
    <row r="29" spans="1:28" ht="30" x14ac:dyDescent="0.25">
      <c r="A29" s="439"/>
      <c r="B29" s="112"/>
      <c r="C29" s="140" t="s">
        <v>546</v>
      </c>
      <c r="D29" s="141" t="s">
        <v>25</v>
      </c>
      <c r="E29" s="145" t="s">
        <v>569</v>
      </c>
      <c r="F29" s="141">
        <v>2.0499999999999998</v>
      </c>
      <c r="G29" s="441" t="s">
        <v>534</v>
      </c>
      <c r="H29" s="308"/>
      <c r="I29" s="157"/>
      <c r="J29" s="141"/>
      <c r="K29" s="143">
        <v>129.6</v>
      </c>
      <c r="L29" s="141"/>
      <c r="M29" s="307">
        <f t="shared" si="9"/>
        <v>0</v>
      </c>
      <c r="N29" s="308"/>
      <c r="O29" s="157"/>
      <c r="P29" s="142"/>
      <c r="Q29" s="143">
        <v>129.6</v>
      </c>
      <c r="R29" s="141"/>
      <c r="S29" s="307">
        <f t="shared" si="1"/>
        <v>0</v>
      </c>
      <c r="T29" s="431">
        <f t="shared" si="6"/>
        <v>0.72818791946308725</v>
      </c>
      <c r="U29" s="307">
        <f t="shared" si="7"/>
        <v>0</v>
      </c>
      <c r="V29" s="308"/>
      <c r="W29" s="157"/>
      <c r="X29" s="141"/>
      <c r="Y29" s="143">
        <v>129.6</v>
      </c>
      <c r="Z29" s="303">
        <f t="shared" si="3"/>
        <v>0</v>
      </c>
      <c r="AA29" s="432"/>
      <c r="AB29" s="307">
        <f t="shared" si="4"/>
        <v>0</v>
      </c>
    </row>
    <row r="30" spans="1:28" ht="30" x14ac:dyDescent="0.25">
      <c r="A30" s="439"/>
      <c r="B30" s="112"/>
      <c r="C30" s="140" t="s">
        <v>546</v>
      </c>
      <c r="D30" s="141" t="s">
        <v>25</v>
      </c>
      <c r="E30" s="145" t="s">
        <v>549</v>
      </c>
      <c r="F30" s="141">
        <v>2.06</v>
      </c>
      <c r="G30" s="441" t="s">
        <v>534</v>
      </c>
      <c r="H30" s="308">
        <v>6</v>
      </c>
      <c r="I30" s="157">
        <v>1</v>
      </c>
      <c r="J30" s="141">
        <v>3.25</v>
      </c>
      <c r="K30" s="143">
        <v>86.4</v>
      </c>
      <c r="L30" s="141"/>
      <c r="M30" s="307">
        <f t="shared" si="9"/>
        <v>1684.8000000000002</v>
      </c>
      <c r="N30" s="308">
        <v>6</v>
      </c>
      <c r="O30" s="157">
        <v>1</v>
      </c>
      <c r="P30" s="142">
        <f t="shared" ref="P30:P38" si="10">$D$68</f>
        <v>21.285714285714285</v>
      </c>
      <c r="Q30" s="143">
        <v>86.4</v>
      </c>
      <c r="R30" s="141"/>
      <c r="S30" s="307">
        <f t="shared" si="1"/>
        <v>11034.514285714286</v>
      </c>
      <c r="T30" s="431">
        <f t="shared" si="6"/>
        <v>0.72818791946308725</v>
      </c>
      <c r="U30" s="307">
        <f t="shared" si="7"/>
        <v>8035.2</v>
      </c>
      <c r="V30" s="308">
        <v>6</v>
      </c>
      <c r="W30" s="157">
        <v>1</v>
      </c>
      <c r="X30" s="142">
        <f t="shared" ref="X30:X38" si="11">$D$86</f>
        <v>10.25</v>
      </c>
      <c r="Y30" s="143">
        <v>86.4</v>
      </c>
      <c r="Z30" s="303">
        <f t="shared" si="3"/>
        <v>5313.6</v>
      </c>
      <c r="AA30" s="432">
        <f t="shared" ref="AA30:AA38" si="12">$D$91</f>
        <v>0.77003484320557491</v>
      </c>
      <c r="AB30" s="307">
        <f t="shared" si="4"/>
        <v>4091.6571428571433</v>
      </c>
    </row>
    <row r="31" spans="1:28" ht="30" x14ac:dyDescent="0.25">
      <c r="A31" s="439"/>
      <c r="B31" s="112"/>
      <c r="C31" s="140" t="s">
        <v>546</v>
      </c>
      <c r="D31" s="141" t="s">
        <v>25</v>
      </c>
      <c r="E31" s="145" t="s">
        <v>550</v>
      </c>
      <c r="F31" s="141">
        <v>2.0699999999999998</v>
      </c>
      <c r="G31" s="441" t="s">
        <v>534</v>
      </c>
      <c r="H31" s="308">
        <v>1</v>
      </c>
      <c r="I31" s="157">
        <v>1</v>
      </c>
      <c r="J31" s="141">
        <v>3.25</v>
      </c>
      <c r="K31" s="143">
        <v>250</v>
      </c>
      <c r="L31" s="141"/>
      <c r="M31" s="307">
        <f t="shared" si="9"/>
        <v>812.5</v>
      </c>
      <c r="N31" s="308">
        <v>1</v>
      </c>
      <c r="O31" s="157">
        <v>1</v>
      </c>
      <c r="P31" s="142">
        <f t="shared" si="10"/>
        <v>21.285714285714285</v>
      </c>
      <c r="Q31" s="143">
        <v>250</v>
      </c>
      <c r="R31" s="141"/>
      <c r="S31" s="307">
        <f t="shared" si="1"/>
        <v>5321.4285714285716</v>
      </c>
      <c r="T31" s="431">
        <f t="shared" si="6"/>
        <v>0.72818791946308725</v>
      </c>
      <c r="U31" s="307">
        <f t="shared" si="7"/>
        <v>3875</v>
      </c>
      <c r="V31" s="308">
        <v>1</v>
      </c>
      <c r="W31" s="157">
        <v>1</v>
      </c>
      <c r="X31" s="142">
        <f t="shared" si="11"/>
        <v>10.25</v>
      </c>
      <c r="Y31" s="143">
        <v>250</v>
      </c>
      <c r="Z31" s="303">
        <f t="shared" si="3"/>
        <v>2562.5</v>
      </c>
      <c r="AA31" s="432">
        <f t="shared" si="12"/>
        <v>0.77003484320557491</v>
      </c>
      <c r="AB31" s="307">
        <f t="shared" si="4"/>
        <v>1973.2142857142858</v>
      </c>
    </row>
    <row r="32" spans="1:28" ht="30" x14ac:dyDescent="0.25">
      <c r="A32" s="439"/>
      <c r="B32" s="112"/>
      <c r="C32" s="140" t="s">
        <v>546</v>
      </c>
      <c r="D32" s="141" t="s">
        <v>25</v>
      </c>
      <c r="E32" s="144" t="s">
        <v>572</v>
      </c>
      <c r="F32" s="141">
        <v>2.08</v>
      </c>
      <c r="G32" s="441" t="s">
        <v>534</v>
      </c>
      <c r="H32" s="308">
        <v>23</v>
      </c>
      <c r="I32" s="157">
        <v>1</v>
      </c>
      <c r="J32" s="141">
        <v>3.25</v>
      </c>
      <c r="K32" s="143">
        <v>129.6</v>
      </c>
      <c r="L32" s="141"/>
      <c r="M32" s="307">
        <f t="shared" si="9"/>
        <v>9687.6</v>
      </c>
      <c r="N32" s="308">
        <v>23</v>
      </c>
      <c r="O32" s="157">
        <v>1</v>
      </c>
      <c r="P32" s="142">
        <f t="shared" si="10"/>
        <v>21.285714285714285</v>
      </c>
      <c r="Q32" s="143">
        <v>129.6</v>
      </c>
      <c r="R32" s="141"/>
      <c r="S32" s="307">
        <f t="shared" si="1"/>
        <v>63448.457142857136</v>
      </c>
      <c r="T32" s="431">
        <f t="shared" si="6"/>
        <v>0.72818791946308725</v>
      </c>
      <c r="U32" s="307">
        <f t="shared" si="7"/>
        <v>46202.399999999994</v>
      </c>
      <c r="V32" s="308">
        <v>23</v>
      </c>
      <c r="W32" s="157">
        <v>1</v>
      </c>
      <c r="X32" s="142">
        <f t="shared" si="11"/>
        <v>10.25</v>
      </c>
      <c r="Y32" s="143">
        <v>129.6</v>
      </c>
      <c r="Z32" s="303">
        <f t="shared" si="3"/>
        <v>30553.199999999997</v>
      </c>
      <c r="AA32" s="432">
        <f t="shared" si="12"/>
        <v>0.77003484320557491</v>
      </c>
      <c r="AB32" s="307">
        <f t="shared" si="4"/>
        <v>23527.028571428571</v>
      </c>
    </row>
    <row r="33" spans="1:28" ht="30" x14ac:dyDescent="0.25">
      <c r="A33" s="439"/>
      <c r="B33" s="112"/>
      <c r="C33" s="140" t="s">
        <v>546</v>
      </c>
      <c r="D33" s="141" t="s">
        <v>25</v>
      </c>
      <c r="E33" s="144" t="s">
        <v>551</v>
      </c>
      <c r="F33" s="141">
        <v>2.09</v>
      </c>
      <c r="G33" s="441" t="s">
        <v>534</v>
      </c>
      <c r="H33" s="308">
        <v>1</v>
      </c>
      <c r="I33" s="157">
        <v>1</v>
      </c>
      <c r="J33" s="141">
        <v>3.25</v>
      </c>
      <c r="K33" s="143">
        <v>90</v>
      </c>
      <c r="L33" s="141"/>
      <c r="M33" s="307">
        <f t="shared" si="9"/>
        <v>292.5</v>
      </c>
      <c r="N33" s="308">
        <v>1</v>
      </c>
      <c r="O33" s="157">
        <v>1</v>
      </c>
      <c r="P33" s="142">
        <f t="shared" si="10"/>
        <v>21.285714285714285</v>
      </c>
      <c r="Q33" s="143">
        <v>90</v>
      </c>
      <c r="R33" s="141"/>
      <c r="S33" s="307">
        <f t="shared" si="1"/>
        <v>1915.7142857142856</v>
      </c>
      <c r="T33" s="431">
        <f t="shared" si="6"/>
        <v>0.72818791946308725</v>
      </c>
      <c r="U33" s="307">
        <f t="shared" si="7"/>
        <v>1395</v>
      </c>
      <c r="V33" s="308">
        <v>1</v>
      </c>
      <c r="W33" s="157">
        <v>1</v>
      </c>
      <c r="X33" s="142">
        <f t="shared" si="11"/>
        <v>10.25</v>
      </c>
      <c r="Y33" s="143">
        <v>90</v>
      </c>
      <c r="Z33" s="303">
        <f t="shared" si="3"/>
        <v>922.5</v>
      </c>
      <c r="AA33" s="432">
        <f t="shared" si="12"/>
        <v>0.77003484320557491</v>
      </c>
      <c r="AB33" s="307">
        <f t="shared" si="4"/>
        <v>710.35714285714289</v>
      </c>
    </row>
    <row r="34" spans="1:28" ht="30" x14ac:dyDescent="0.25">
      <c r="A34" s="439"/>
      <c r="B34" s="112"/>
      <c r="C34" s="140" t="s">
        <v>546</v>
      </c>
      <c r="D34" s="141" t="s">
        <v>25</v>
      </c>
      <c r="E34" s="145" t="s">
        <v>552</v>
      </c>
      <c r="F34" s="141">
        <v>2.1</v>
      </c>
      <c r="G34" s="441" t="s">
        <v>534</v>
      </c>
      <c r="H34" s="308">
        <v>1</v>
      </c>
      <c r="I34" s="157">
        <v>1</v>
      </c>
      <c r="J34" s="141">
        <v>3.25</v>
      </c>
      <c r="K34" s="143">
        <v>80</v>
      </c>
      <c r="L34" s="141"/>
      <c r="M34" s="307">
        <f t="shared" si="9"/>
        <v>260</v>
      </c>
      <c r="N34" s="308">
        <v>1</v>
      </c>
      <c r="O34" s="157">
        <v>1</v>
      </c>
      <c r="P34" s="142">
        <f t="shared" si="10"/>
        <v>21.285714285714285</v>
      </c>
      <c r="Q34" s="143">
        <v>80</v>
      </c>
      <c r="R34" s="141"/>
      <c r="S34" s="307">
        <f t="shared" si="1"/>
        <v>1702.8571428571427</v>
      </c>
      <c r="T34" s="431">
        <f t="shared" si="6"/>
        <v>0.72818791946308725</v>
      </c>
      <c r="U34" s="307">
        <f t="shared" si="7"/>
        <v>1239.9999999999998</v>
      </c>
      <c r="V34" s="308">
        <v>1</v>
      </c>
      <c r="W34" s="157">
        <v>1</v>
      </c>
      <c r="X34" s="142">
        <f t="shared" si="11"/>
        <v>10.25</v>
      </c>
      <c r="Y34" s="143">
        <v>80</v>
      </c>
      <c r="Z34" s="303">
        <f t="shared" si="3"/>
        <v>820</v>
      </c>
      <c r="AA34" s="432">
        <f t="shared" si="12"/>
        <v>0.77003484320557491</v>
      </c>
      <c r="AB34" s="307">
        <f t="shared" si="4"/>
        <v>631.42857142857144</v>
      </c>
    </row>
    <row r="35" spans="1:28" ht="30" x14ac:dyDescent="0.25">
      <c r="A35" s="439"/>
      <c r="B35" s="112"/>
      <c r="C35" s="140" t="s">
        <v>546</v>
      </c>
      <c r="D35" s="141" t="s">
        <v>25</v>
      </c>
      <c r="E35" s="145" t="s">
        <v>553</v>
      </c>
      <c r="F35" s="141">
        <v>2.11</v>
      </c>
      <c r="G35" s="441" t="s">
        <v>534</v>
      </c>
      <c r="H35" s="308">
        <v>1</v>
      </c>
      <c r="I35" s="157">
        <v>1</v>
      </c>
      <c r="J35" s="141">
        <v>3.25</v>
      </c>
      <c r="K35" s="143">
        <v>200</v>
      </c>
      <c r="L35" s="141"/>
      <c r="M35" s="307">
        <f t="shared" si="9"/>
        <v>650</v>
      </c>
      <c r="N35" s="308">
        <v>1</v>
      </c>
      <c r="O35" s="157">
        <v>1</v>
      </c>
      <c r="P35" s="142">
        <f t="shared" si="10"/>
        <v>21.285714285714285</v>
      </c>
      <c r="Q35" s="143">
        <v>200</v>
      </c>
      <c r="R35" s="141"/>
      <c r="S35" s="307">
        <f t="shared" si="1"/>
        <v>4257.1428571428569</v>
      </c>
      <c r="T35" s="431">
        <f t="shared" si="6"/>
        <v>0.72818791946308725</v>
      </c>
      <c r="U35" s="307">
        <f t="shared" si="7"/>
        <v>3100</v>
      </c>
      <c r="V35" s="308">
        <v>1</v>
      </c>
      <c r="W35" s="157">
        <v>1</v>
      </c>
      <c r="X35" s="142">
        <f t="shared" si="11"/>
        <v>10.25</v>
      </c>
      <c r="Y35" s="143">
        <v>200</v>
      </c>
      <c r="Z35" s="303">
        <f t="shared" si="3"/>
        <v>2050</v>
      </c>
      <c r="AA35" s="432">
        <f t="shared" si="12"/>
        <v>0.77003484320557491</v>
      </c>
      <c r="AB35" s="307">
        <f t="shared" si="4"/>
        <v>1578.5714285714287</v>
      </c>
    </row>
    <row r="36" spans="1:28" ht="30" x14ac:dyDescent="0.25">
      <c r="A36" s="439"/>
      <c r="B36" s="112"/>
      <c r="C36" s="140" t="s">
        <v>546</v>
      </c>
      <c r="D36" s="141" t="s">
        <v>25</v>
      </c>
      <c r="E36" s="144" t="s">
        <v>568</v>
      </c>
      <c r="F36" s="141">
        <v>2.12</v>
      </c>
      <c r="G36" s="441" t="s">
        <v>534</v>
      </c>
      <c r="H36" s="308">
        <v>1</v>
      </c>
      <c r="I36" s="157">
        <v>1</v>
      </c>
      <c r="J36" s="141">
        <v>3.25</v>
      </c>
      <c r="K36" s="143">
        <v>300</v>
      </c>
      <c r="L36" s="141"/>
      <c r="M36" s="307">
        <f t="shared" si="9"/>
        <v>975</v>
      </c>
      <c r="N36" s="308">
        <v>1</v>
      </c>
      <c r="O36" s="157">
        <v>1</v>
      </c>
      <c r="P36" s="142">
        <f t="shared" si="10"/>
        <v>21.285714285714285</v>
      </c>
      <c r="Q36" s="143">
        <v>300</v>
      </c>
      <c r="R36" s="141"/>
      <c r="S36" s="307">
        <f t="shared" si="1"/>
        <v>6385.7142857142853</v>
      </c>
      <c r="T36" s="431">
        <f t="shared" si="6"/>
        <v>0.72818791946308725</v>
      </c>
      <c r="U36" s="307">
        <f t="shared" si="7"/>
        <v>4650</v>
      </c>
      <c r="V36" s="308">
        <v>1</v>
      </c>
      <c r="W36" s="157">
        <v>1</v>
      </c>
      <c r="X36" s="142">
        <f t="shared" si="11"/>
        <v>10.25</v>
      </c>
      <c r="Y36" s="143">
        <v>300</v>
      </c>
      <c r="Z36" s="303">
        <f t="shared" si="3"/>
        <v>3075</v>
      </c>
      <c r="AA36" s="432">
        <f t="shared" si="12"/>
        <v>0.77003484320557491</v>
      </c>
      <c r="AB36" s="307">
        <f t="shared" si="4"/>
        <v>2367.8571428571427</v>
      </c>
    </row>
    <row r="37" spans="1:28" ht="30" x14ac:dyDescent="0.25">
      <c r="A37" s="439"/>
      <c r="B37" s="112"/>
      <c r="C37" s="140" t="s">
        <v>546</v>
      </c>
      <c r="D37" s="141" t="s">
        <v>25</v>
      </c>
      <c r="E37" s="144" t="s">
        <v>554</v>
      </c>
      <c r="F37" s="141">
        <v>2.13</v>
      </c>
      <c r="G37" s="441" t="s">
        <v>534</v>
      </c>
      <c r="H37" s="308">
        <v>1</v>
      </c>
      <c r="I37" s="157">
        <v>1</v>
      </c>
      <c r="J37" s="141">
        <v>3.25</v>
      </c>
      <c r="K37" s="143">
        <v>301</v>
      </c>
      <c r="L37" s="141"/>
      <c r="M37" s="307">
        <f t="shared" si="9"/>
        <v>978.25</v>
      </c>
      <c r="N37" s="308">
        <v>1</v>
      </c>
      <c r="O37" s="157">
        <v>1</v>
      </c>
      <c r="P37" s="142">
        <f t="shared" si="10"/>
        <v>21.285714285714285</v>
      </c>
      <c r="Q37" s="143">
        <v>301</v>
      </c>
      <c r="R37" s="141"/>
      <c r="S37" s="307">
        <f t="shared" si="1"/>
        <v>6407</v>
      </c>
      <c r="T37" s="431">
        <f t="shared" si="6"/>
        <v>0.72818791946308725</v>
      </c>
      <c r="U37" s="307">
        <f t="shared" si="7"/>
        <v>4665.5</v>
      </c>
      <c r="V37" s="308">
        <v>1</v>
      </c>
      <c r="W37" s="157">
        <v>1</v>
      </c>
      <c r="X37" s="142">
        <f t="shared" si="11"/>
        <v>10.25</v>
      </c>
      <c r="Y37" s="143">
        <v>301</v>
      </c>
      <c r="Z37" s="303">
        <f t="shared" si="3"/>
        <v>3085.25</v>
      </c>
      <c r="AA37" s="432">
        <f t="shared" si="12"/>
        <v>0.77003484320557491</v>
      </c>
      <c r="AB37" s="307">
        <f t="shared" si="4"/>
        <v>2375.75</v>
      </c>
    </row>
    <row r="38" spans="1:28" ht="30" x14ac:dyDescent="0.25">
      <c r="A38" s="439"/>
      <c r="B38" s="112"/>
      <c r="C38" s="140" t="s">
        <v>546</v>
      </c>
      <c r="D38" s="141" t="s">
        <v>25</v>
      </c>
      <c r="E38" s="145" t="s">
        <v>555</v>
      </c>
      <c r="F38" s="141">
        <v>2.14</v>
      </c>
      <c r="G38" s="441" t="s">
        <v>534</v>
      </c>
      <c r="H38" s="308">
        <v>1</v>
      </c>
      <c r="I38" s="157">
        <v>1</v>
      </c>
      <c r="J38" s="141">
        <v>3.25</v>
      </c>
      <c r="K38" s="143">
        <v>129</v>
      </c>
      <c r="L38" s="141"/>
      <c r="M38" s="307">
        <f>H38*I38*J38*K38</f>
        <v>419.25</v>
      </c>
      <c r="N38" s="308">
        <v>1</v>
      </c>
      <c r="O38" s="157">
        <v>1</v>
      </c>
      <c r="P38" s="142">
        <f t="shared" si="10"/>
        <v>21.285714285714285</v>
      </c>
      <c r="Q38" s="143">
        <v>129</v>
      </c>
      <c r="R38" s="141"/>
      <c r="S38" s="307">
        <f>N38*O38*P38*Q38</f>
        <v>2745.8571428571427</v>
      </c>
      <c r="T38" s="431">
        <f t="shared" si="6"/>
        <v>0.72818791946308725</v>
      </c>
      <c r="U38" s="307">
        <f t="shared" si="7"/>
        <v>1999.4999999999998</v>
      </c>
      <c r="V38" s="308">
        <v>1</v>
      </c>
      <c r="W38" s="157">
        <v>1</v>
      </c>
      <c r="X38" s="142">
        <f t="shared" si="11"/>
        <v>10.25</v>
      </c>
      <c r="Y38" s="143">
        <v>129</v>
      </c>
      <c r="Z38" s="303">
        <f t="shared" si="3"/>
        <v>1322.25</v>
      </c>
      <c r="AA38" s="432">
        <f t="shared" si="12"/>
        <v>0.77003484320557491</v>
      </c>
      <c r="AB38" s="307">
        <f t="shared" si="4"/>
        <v>1018.1785714285714</v>
      </c>
    </row>
    <row r="39" spans="1:28" ht="100.35" customHeight="1" x14ac:dyDescent="0.25">
      <c r="A39" s="439"/>
      <c r="B39" s="112"/>
      <c r="C39" s="146"/>
      <c r="D39" s="141"/>
      <c r="E39" s="145" t="s">
        <v>556</v>
      </c>
      <c r="F39" s="141"/>
      <c r="G39" s="441"/>
      <c r="H39" s="309"/>
      <c r="I39" s="157"/>
      <c r="J39" s="141"/>
      <c r="K39" s="143"/>
      <c r="L39" s="141"/>
      <c r="M39" s="307"/>
      <c r="N39" s="309"/>
      <c r="O39" s="157"/>
      <c r="P39" s="142"/>
      <c r="Q39" s="143"/>
      <c r="R39" s="141"/>
      <c r="S39" s="307"/>
      <c r="T39" s="431"/>
      <c r="U39" s="307"/>
      <c r="V39" s="309"/>
      <c r="W39" s="157"/>
      <c r="X39" s="141"/>
      <c r="Y39" s="143"/>
      <c r="Z39" s="303"/>
      <c r="AA39" s="431"/>
      <c r="AB39" s="307"/>
    </row>
    <row r="40" spans="1:28" x14ac:dyDescent="0.25">
      <c r="A40" s="439"/>
      <c r="B40" s="112"/>
      <c r="C40" s="146" t="s">
        <v>557</v>
      </c>
      <c r="D40" s="141" t="s">
        <v>25</v>
      </c>
      <c r="E40" s="112" t="s">
        <v>573</v>
      </c>
      <c r="F40" s="141"/>
      <c r="G40" s="441"/>
      <c r="H40" s="309">
        <v>2</v>
      </c>
      <c r="I40" s="157">
        <v>1</v>
      </c>
      <c r="J40" s="141">
        <v>3.25</v>
      </c>
      <c r="K40" s="143">
        <v>1760</v>
      </c>
      <c r="L40" s="141"/>
      <c r="M40" s="307">
        <f>H40*I40*J40*K40</f>
        <v>11440</v>
      </c>
      <c r="N40" s="309">
        <v>2</v>
      </c>
      <c r="O40" s="157">
        <v>1</v>
      </c>
      <c r="P40" s="142">
        <f>$D$68</f>
        <v>21.285714285714285</v>
      </c>
      <c r="Q40" s="143">
        <v>1760</v>
      </c>
      <c r="R40" s="141"/>
      <c r="S40" s="307">
        <f>N40*O40*P40*Q40</f>
        <v>74925.714285714275</v>
      </c>
      <c r="T40" s="431">
        <f>$D$73</f>
        <v>0.72818791946308725</v>
      </c>
      <c r="U40" s="307">
        <f t="shared" ref="U40:U49" si="13">S40*T40</f>
        <v>54559.999999999993</v>
      </c>
      <c r="V40" s="309">
        <v>2</v>
      </c>
      <c r="W40" s="157">
        <v>1</v>
      </c>
      <c r="X40" s="142">
        <f>$D$86</f>
        <v>10.25</v>
      </c>
      <c r="Y40" s="143">
        <v>1760</v>
      </c>
      <c r="Z40" s="303">
        <f t="shared" si="3"/>
        <v>36080</v>
      </c>
      <c r="AA40" s="432">
        <f t="shared" ref="AA40" si="14">$D$91</f>
        <v>0.77003484320557491</v>
      </c>
      <c r="AB40" s="307">
        <f t="shared" si="4"/>
        <v>27782.857142857141</v>
      </c>
    </row>
    <row r="41" spans="1:28" x14ac:dyDescent="0.25">
      <c r="A41" s="439"/>
      <c r="B41" s="112"/>
      <c r="C41" s="146" t="s">
        <v>557</v>
      </c>
      <c r="D41" s="141" t="s">
        <v>25</v>
      </c>
      <c r="E41" s="112" t="s">
        <v>558</v>
      </c>
      <c r="F41" s="141"/>
      <c r="G41" s="441"/>
      <c r="H41" s="309">
        <v>1</v>
      </c>
      <c r="I41" s="157">
        <v>1</v>
      </c>
      <c r="J41" s="141">
        <v>1</v>
      </c>
      <c r="K41" s="143">
        <v>6000</v>
      </c>
      <c r="L41" s="141"/>
      <c r="M41" s="307">
        <f t="shared" ref="M41:M48" si="15">H41*I41*J41*K41</f>
        <v>6000</v>
      </c>
      <c r="N41" s="309">
        <v>1</v>
      </c>
      <c r="O41" s="157">
        <v>1</v>
      </c>
      <c r="P41" s="142">
        <v>1</v>
      </c>
      <c r="Q41" s="143">
        <v>6000</v>
      </c>
      <c r="R41" s="141"/>
      <c r="S41" s="307">
        <f t="shared" ref="S41:S48" si="16">N41*O41*P41*Q41</f>
        <v>6000</v>
      </c>
      <c r="T41" s="431">
        <v>0</v>
      </c>
      <c r="U41" s="307">
        <f t="shared" si="13"/>
        <v>0</v>
      </c>
      <c r="V41" s="309">
        <v>1</v>
      </c>
      <c r="W41" s="157">
        <v>1</v>
      </c>
      <c r="X41" s="141">
        <v>1</v>
      </c>
      <c r="Y41" s="143">
        <v>6000</v>
      </c>
      <c r="Z41" s="303">
        <f t="shared" si="3"/>
        <v>6000</v>
      </c>
      <c r="AA41" s="432">
        <v>0</v>
      </c>
      <c r="AB41" s="307">
        <f t="shared" si="4"/>
        <v>0</v>
      </c>
    </row>
    <row r="42" spans="1:28" x14ac:dyDescent="0.25">
      <c r="A42" s="439"/>
      <c r="B42" s="112"/>
      <c r="C42" s="146" t="s">
        <v>557</v>
      </c>
      <c r="D42" s="141" t="s">
        <v>25</v>
      </c>
      <c r="E42" s="112" t="s">
        <v>559</v>
      </c>
      <c r="F42" s="141"/>
      <c r="G42" s="441"/>
      <c r="H42" s="309">
        <v>1</v>
      </c>
      <c r="I42" s="157">
        <v>1</v>
      </c>
      <c r="J42" s="141">
        <v>1</v>
      </c>
      <c r="K42" s="143">
        <v>5720</v>
      </c>
      <c r="L42" s="141"/>
      <c r="M42" s="307">
        <f t="shared" si="15"/>
        <v>5720</v>
      </c>
      <c r="N42" s="309">
        <v>1</v>
      </c>
      <c r="O42" s="157">
        <v>1</v>
      </c>
      <c r="P42" s="142">
        <v>1</v>
      </c>
      <c r="Q42" s="143">
        <v>5720</v>
      </c>
      <c r="R42" s="141"/>
      <c r="S42" s="307">
        <f t="shared" si="16"/>
        <v>5720</v>
      </c>
      <c r="T42" s="431">
        <f>$D$73</f>
        <v>0.72818791946308725</v>
      </c>
      <c r="U42" s="307">
        <f t="shared" si="13"/>
        <v>4165.2348993288588</v>
      </c>
      <c r="V42" s="309">
        <v>1</v>
      </c>
      <c r="W42" s="157">
        <v>1</v>
      </c>
      <c r="X42" s="141">
        <v>1</v>
      </c>
      <c r="Y42" s="143">
        <v>5720</v>
      </c>
      <c r="Z42" s="303">
        <f t="shared" si="3"/>
        <v>5720</v>
      </c>
      <c r="AA42" s="432">
        <v>0.6</v>
      </c>
      <c r="AB42" s="307">
        <f t="shared" si="4"/>
        <v>3432</v>
      </c>
    </row>
    <row r="43" spans="1:28" x14ac:dyDescent="0.25">
      <c r="A43" s="439"/>
      <c r="B43" s="112"/>
      <c r="C43" s="146" t="s">
        <v>557</v>
      </c>
      <c r="D43" s="141" t="s">
        <v>25</v>
      </c>
      <c r="E43" s="112" t="s">
        <v>560</v>
      </c>
      <c r="F43" s="141"/>
      <c r="G43" s="441"/>
      <c r="H43" s="309">
        <v>1</v>
      </c>
      <c r="I43" s="157">
        <v>1</v>
      </c>
      <c r="J43" s="141">
        <v>1</v>
      </c>
      <c r="K43" s="143">
        <v>425</v>
      </c>
      <c r="L43" s="141"/>
      <c r="M43" s="307">
        <f t="shared" si="15"/>
        <v>425</v>
      </c>
      <c r="N43" s="309">
        <v>1</v>
      </c>
      <c r="O43" s="157">
        <v>1</v>
      </c>
      <c r="P43" s="142">
        <v>1</v>
      </c>
      <c r="Q43" s="143">
        <v>425</v>
      </c>
      <c r="R43" s="141"/>
      <c r="S43" s="307">
        <f t="shared" si="16"/>
        <v>425</v>
      </c>
      <c r="T43" s="431">
        <v>1</v>
      </c>
      <c r="U43" s="307">
        <f t="shared" si="13"/>
        <v>425</v>
      </c>
      <c r="V43" s="309">
        <v>1</v>
      </c>
      <c r="W43" s="157">
        <v>1</v>
      </c>
      <c r="X43" s="141">
        <v>1</v>
      </c>
      <c r="Y43" s="143">
        <v>425</v>
      </c>
      <c r="Z43" s="303">
        <f t="shared" si="3"/>
        <v>425</v>
      </c>
      <c r="AA43" s="432">
        <v>1</v>
      </c>
      <c r="AB43" s="307">
        <f t="shared" si="4"/>
        <v>425</v>
      </c>
    </row>
    <row r="44" spans="1:28" x14ac:dyDescent="0.25">
      <c r="A44" s="439"/>
      <c r="B44" s="112"/>
      <c r="C44" s="146" t="s">
        <v>557</v>
      </c>
      <c r="D44" s="141" t="s">
        <v>25</v>
      </c>
      <c r="E44" s="112" t="s">
        <v>561</v>
      </c>
      <c r="F44" s="141"/>
      <c r="G44" s="441"/>
      <c r="H44" s="309">
        <v>1</v>
      </c>
      <c r="I44" s="157">
        <v>1</v>
      </c>
      <c r="J44" s="141">
        <v>1</v>
      </c>
      <c r="K44" s="143">
        <v>1000</v>
      </c>
      <c r="L44" s="141"/>
      <c r="M44" s="307">
        <f t="shared" si="15"/>
        <v>1000</v>
      </c>
      <c r="N44" s="309">
        <v>1</v>
      </c>
      <c r="O44" s="157">
        <v>1</v>
      </c>
      <c r="P44" s="142">
        <v>1</v>
      </c>
      <c r="Q44" s="143">
        <v>1000</v>
      </c>
      <c r="R44" s="141"/>
      <c r="S44" s="307">
        <f t="shared" si="16"/>
        <v>1000</v>
      </c>
      <c r="T44" s="431">
        <v>0.8</v>
      </c>
      <c r="U44" s="307">
        <f t="shared" si="13"/>
        <v>800</v>
      </c>
      <c r="V44" s="309">
        <v>1</v>
      </c>
      <c r="W44" s="157">
        <v>1</v>
      </c>
      <c r="X44" s="141">
        <v>1</v>
      </c>
      <c r="Y44" s="143">
        <v>1000</v>
      </c>
      <c r="Z44" s="303">
        <f t="shared" si="3"/>
        <v>1000</v>
      </c>
      <c r="AA44" s="432">
        <v>0.6</v>
      </c>
      <c r="AB44" s="307">
        <f t="shared" si="4"/>
        <v>600</v>
      </c>
    </row>
    <row r="45" spans="1:28" x14ac:dyDescent="0.25">
      <c r="A45" s="439"/>
      <c r="B45" s="112"/>
      <c r="C45" s="146" t="s">
        <v>557</v>
      </c>
      <c r="D45" s="141" t="s">
        <v>25</v>
      </c>
      <c r="E45" s="112" t="s">
        <v>562</v>
      </c>
      <c r="F45" s="141"/>
      <c r="G45" s="441"/>
      <c r="H45" s="309">
        <v>0</v>
      </c>
      <c r="I45" s="157">
        <v>1</v>
      </c>
      <c r="J45" s="141">
        <v>1</v>
      </c>
      <c r="K45" s="143">
        <v>3275.5</v>
      </c>
      <c r="L45" s="141"/>
      <c r="M45" s="307">
        <f t="shared" si="15"/>
        <v>0</v>
      </c>
      <c r="N45" s="309">
        <v>1</v>
      </c>
      <c r="O45" s="157">
        <v>1</v>
      </c>
      <c r="P45" s="142">
        <v>1</v>
      </c>
      <c r="Q45" s="143">
        <v>3275.5</v>
      </c>
      <c r="R45" s="141"/>
      <c r="S45" s="307">
        <f t="shared" si="16"/>
        <v>3275.5</v>
      </c>
      <c r="T45" s="431">
        <v>0.8</v>
      </c>
      <c r="U45" s="307">
        <f t="shared" si="13"/>
        <v>2620.4</v>
      </c>
      <c r="V45" s="309">
        <v>0</v>
      </c>
      <c r="W45" s="157">
        <v>1</v>
      </c>
      <c r="X45" s="141">
        <v>1</v>
      </c>
      <c r="Y45" s="143">
        <v>3275.5</v>
      </c>
      <c r="Z45" s="303">
        <f t="shared" si="3"/>
        <v>0</v>
      </c>
      <c r="AA45" s="432">
        <v>0.8</v>
      </c>
      <c r="AB45" s="307">
        <f t="shared" si="4"/>
        <v>0</v>
      </c>
    </row>
    <row r="46" spans="1:28" x14ac:dyDescent="0.25">
      <c r="A46" s="439"/>
      <c r="B46" s="112"/>
      <c r="C46" s="146" t="s">
        <v>557</v>
      </c>
      <c r="D46" s="141" t="s">
        <v>25</v>
      </c>
      <c r="E46" s="112" t="s">
        <v>563</v>
      </c>
      <c r="F46" s="141"/>
      <c r="G46" s="441"/>
      <c r="H46" s="309">
        <v>1</v>
      </c>
      <c r="I46" s="157">
        <v>1</v>
      </c>
      <c r="J46" s="141">
        <v>1</v>
      </c>
      <c r="K46" s="143">
        <v>3000</v>
      </c>
      <c r="L46" s="141"/>
      <c r="M46" s="307">
        <f t="shared" si="15"/>
        <v>3000</v>
      </c>
      <c r="N46" s="309">
        <v>1</v>
      </c>
      <c r="O46" s="157">
        <v>1</v>
      </c>
      <c r="P46" s="142">
        <v>1</v>
      </c>
      <c r="Q46" s="143">
        <v>3000</v>
      </c>
      <c r="R46" s="141"/>
      <c r="S46" s="307">
        <f t="shared" si="16"/>
        <v>3000</v>
      </c>
      <c r="T46" s="431">
        <v>0.5</v>
      </c>
      <c r="U46" s="307">
        <f t="shared" si="13"/>
        <v>1500</v>
      </c>
      <c r="V46" s="309">
        <v>1</v>
      </c>
      <c r="W46" s="157">
        <v>1</v>
      </c>
      <c r="X46" s="141">
        <v>1</v>
      </c>
      <c r="Y46" s="143">
        <v>3000</v>
      </c>
      <c r="Z46" s="303">
        <f t="shared" si="3"/>
        <v>3000</v>
      </c>
      <c r="AA46" s="432">
        <v>0.5</v>
      </c>
      <c r="AB46" s="307">
        <f t="shared" si="4"/>
        <v>1500</v>
      </c>
    </row>
    <row r="47" spans="1:28" x14ac:dyDescent="0.25">
      <c r="A47" s="439"/>
      <c r="B47" s="112"/>
      <c r="C47" s="146" t="s">
        <v>557</v>
      </c>
      <c r="D47" s="141" t="s">
        <v>25</v>
      </c>
      <c r="E47" s="112" t="s">
        <v>564</v>
      </c>
      <c r="F47" s="141"/>
      <c r="G47" s="441"/>
      <c r="H47" s="309">
        <v>1</v>
      </c>
      <c r="I47" s="157">
        <v>1</v>
      </c>
      <c r="J47" s="141">
        <v>1</v>
      </c>
      <c r="K47" s="143">
        <v>7432.47</v>
      </c>
      <c r="L47" s="141"/>
      <c r="M47" s="307">
        <f t="shared" si="15"/>
        <v>7432.47</v>
      </c>
      <c r="N47" s="309">
        <v>1</v>
      </c>
      <c r="O47" s="157">
        <v>1</v>
      </c>
      <c r="P47" s="142">
        <v>1</v>
      </c>
      <c r="Q47" s="143">
        <v>7432.47</v>
      </c>
      <c r="R47" s="141"/>
      <c r="S47" s="307">
        <f t="shared" si="16"/>
        <v>7432.47</v>
      </c>
      <c r="T47" s="431">
        <v>0.25</v>
      </c>
      <c r="U47" s="307">
        <f t="shared" si="13"/>
        <v>1858.1175000000001</v>
      </c>
      <c r="V47" s="309">
        <v>1</v>
      </c>
      <c r="W47" s="157">
        <v>1</v>
      </c>
      <c r="X47" s="141">
        <v>1</v>
      </c>
      <c r="Y47" s="143">
        <v>7432.47</v>
      </c>
      <c r="Z47" s="303">
        <f t="shared" si="3"/>
        <v>7432.47</v>
      </c>
      <c r="AA47" s="432">
        <v>0.25</v>
      </c>
      <c r="AB47" s="307">
        <f t="shared" si="4"/>
        <v>1858.1175000000001</v>
      </c>
    </row>
    <row r="48" spans="1:28" x14ac:dyDescent="0.25">
      <c r="A48" s="439"/>
      <c r="B48" s="112"/>
      <c r="C48" s="146" t="s">
        <v>557</v>
      </c>
      <c r="D48" s="141" t="s">
        <v>25</v>
      </c>
      <c r="E48" s="112" t="s">
        <v>565</v>
      </c>
      <c r="F48" s="141"/>
      <c r="G48" s="441"/>
      <c r="H48" s="309">
        <v>1</v>
      </c>
      <c r="I48" s="157">
        <v>1</v>
      </c>
      <c r="J48" s="141">
        <v>1</v>
      </c>
      <c r="K48" s="143">
        <v>72716.009999999995</v>
      </c>
      <c r="L48" s="141"/>
      <c r="M48" s="307">
        <f t="shared" si="15"/>
        <v>72716.009999999995</v>
      </c>
      <c r="N48" s="309">
        <v>1</v>
      </c>
      <c r="O48" s="157">
        <v>1</v>
      </c>
      <c r="P48" s="142">
        <v>1</v>
      </c>
      <c r="Q48" s="143">
        <v>72716.009999999995</v>
      </c>
      <c r="R48" s="141"/>
      <c r="S48" s="307">
        <f t="shared" si="16"/>
        <v>72716.009999999995</v>
      </c>
      <c r="T48" s="431">
        <f>$D$73</f>
        <v>0.72818791946308725</v>
      </c>
      <c r="U48" s="307">
        <f t="shared" si="13"/>
        <v>52950.920033557042</v>
      </c>
      <c r="V48" s="309">
        <v>1</v>
      </c>
      <c r="W48" s="157">
        <v>1</v>
      </c>
      <c r="X48" s="141">
        <v>1</v>
      </c>
      <c r="Y48" s="143">
        <v>72716.009999999995</v>
      </c>
      <c r="Z48" s="303">
        <f t="shared" si="3"/>
        <v>72716.009999999995</v>
      </c>
      <c r="AA48" s="432">
        <v>0.6</v>
      </c>
      <c r="AB48" s="307">
        <f t="shared" si="4"/>
        <v>43629.605999999992</v>
      </c>
    </row>
    <row r="49" spans="1:28" x14ac:dyDescent="0.25">
      <c r="A49" s="439"/>
      <c r="B49" s="112"/>
      <c r="C49" s="146" t="s">
        <v>557</v>
      </c>
      <c r="D49" s="141" t="s">
        <v>25</v>
      </c>
      <c r="E49" s="112" t="s">
        <v>566</v>
      </c>
      <c r="F49" s="141"/>
      <c r="G49" s="441"/>
      <c r="H49" s="309">
        <v>1</v>
      </c>
      <c r="I49" s="157">
        <v>1</v>
      </c>
      <c r="J49" s="141">
        <v>1</v>
      </c>
      <c r="K49" s="143">
        <v>18547.2</v>
      </c>
      <c r="L49" s="141"/>
      <c r="M49" s="307">
        <f>H49*I49*J49*K49</f>
        <v>18547.2</v>
      </c>
      <c r="N49" s="309">
        <v>1</v>
      </c>
      <c r="O49" s="157">
        <v>1</v>
      </c>
      <c r="P49" s="142">
        <v>1</v>
      </c>
      <c r="Q49" s="143">
        <v>18547.2</v>
      </c>
      <c r="R49" s="141"/>
      <c r="S49" s="307">
        <f>N49*O49*P49*Q49</f>
        <v>18547.2</v>
      </c>
      <c r="T49" s="431">
        <f>$D$73</f>
        <v>0.72818791946308725</v>
      </c>
      <c r="U49" s="307">
        <f t="shared" si="13"/>
        <v>13505.846979865772</v>
      </c>
      <c r="V49" s="309">
        <v>1</v>
      </c>
      <c r="W49" s="157">
        <v>1</v>
      </c>
      <c r="X49" s="141">
        <v>1</v>
      </c>
      <c r="Y49" s="143">
        <v>18547.2</v>
      </c>
      <c r="Z49" s="303">
        <f t="shared" si="3"/>
        <v>18547.2</v>
      </c>
      <c r="AA49" s="432">
        <v>0.6</v>
      </c>
      <c r="AB49" s="307">
        <f t="shared" si="4"/>
        <v>11128.32</v>
      </c>
    </row>
    <row r="50" spans="1:28" x14ac:dyDescent="0.25">
      <c r="A50" s="439"/>
      <c r="B50" s="112"/>
      <c r="C50" s="146" t="s">
        <v>557</v>
      </c>
      <c r="D50" s="141" t="s">
        <v>25</v>
      </c>
      <c r="E50" s="112" t="s">
        <v>591</v>
      </c>
      <c r="F50" s="141"/>
      <c r="G50" s="441"/>
      <c r="H50" s="309"/>
      <c r="I50" s="157"/>
      <c r="J50" s="141"/>
      <c r="K50" s="143"/>
      <c r="L50" s="141"/>
      <c r="M50" s="307"/>
      <c r="N50" s="309">
        <v>1</v>
      </c>
      <c r="O50" s="157">
        <v>1</v>
      </c>
      <c r="P50" s="142">
        <v>1</v>
      </c>
      <c r="Q50" s="143">
        <v>5282.45</v>
      </c>
      <c r="R50" s="141"/>
      <c r="S50" s="307">
        <f>N50*O50*P50*Q50</f>
        <v>5282.45</v>
      </c>
      <c r="T50" s="431">
        <v>1</v>
      </c>
      <c r="U50" s="307">
        <f>S50*T50</f>
        <v>5282.45</v>
      </c>
      <c r="V50" s="306"/>
      <c r="W50" s="143"/>
      <c r="X50" s="143"/>
      <c r="Y50" s="143"/>
      <c r="Z50" s="303"/>
      <c r="AA50" s="432"/>
      <c r="AB50" s="307">
        <f t="shared" si="4"/>
        <v>0</v>
      </c>
    </row>
    <row r="51" spans="1:28" x14ac:dyDescent="0.25">
      <c r="A51" s="439"/>
      <c r="B51" s="112"/>
      <c r="C51" s="146" t="s">
        <v>557</v>
      </c>
      <c r="D51" s="141" t="s">
        <v>25</v>
      </c>
      <c r="E51" s="112"/>
      <c r="F51" s="141"/>
      <c r="G51" s="441"/>
      <c r="H51" s="309"/>
      <c r="I51" s="157"/>
      <c r="J51" s="141"/>
      <c r="K51" s="143"/>
      <c r="L51" s="141"/>
      <c r="M51" s="307"/>
      <c r="N51" s="309"/>
      <c r="O51" s="157"/>
      <c r="P51" s="142"/>
      <c r="Q51" s="143"/>
      <c r="R51" s="141"/>
      <c r="S51" s="307"/>
      <c r="T51" s="431"/>
      <c r="U51" s="307"/>
      <c r="V51" s="306"/>
      <c r="W51" s="143"/>
      <c r="X51" s="143"/>
      <c r="Y51" s="143"/>
      <c r="Z51" s="303"/>
      <c r="AA51" s="431"/>
      <c r="AB51" s="307"/>
    </row>
    <row r="52" spans="1:28" x14ac:dyDescent="0.25">
      <c r="A52" s="439"/>
      <c r="B52" s="112"/>
      <c r="C52" s="146" t="s">
        <v>557</v>
      </c>
      <c r="D52" s="141" t="s">
        <v>25</v>
      </c>
      <c r="E52" s="112"/>
      <c r="F52" s="141"/>
      <c r="G52" s="441"/>
      <c r="H52" s="309"/>
      <c r="I52" s="157"/>
      <c r="J52" s="141"/>
      <c r="K52" s="143"/>
      <c r="L52" s="141"/>
      <c r="M52" s="307"/>
      <c r="N52" s="309"/>
      <c r="O52" s="157"/>
      <c r="P52" s="142"/>
      <c r="Q52" s="143"/>
      <c r="R52" s="141"/>
      <c r="S52" s="307"/>
      <c r="T52" s="431"/>
      <c r="U52" s="307"/>
      <c r="V52" s="306"/>
      <c r="W52" s="143"/>
      <c r="X52" s="143"/>
      <c r="Y52" s="143"/>
      <c r="Z52" s="303"/>
      <c r="AA52" s="431"/>
      <c r="AB52" s="307"/>
    </row>
    <row r="53" spans="1:28" x14ac:dyDescent="0.25">
      <c r="A53" s="439"/>
      <c r="B53" s="112"/>
      <c r="C53" s="146" t="s">
        <v>557</v>
      </c>
      <c r="D53" s="141" t="s">
        <v>25</v>
      </c>
      <c r="E53" s="112"/>
      <c r="F53" s="141"/>
      <c r="G53" s="441"/>
      <c r="H53" s="309"/>
      <c r="I53" s="157"/>
      <c r="J53" s="141"/>
      <c r="K53" s="143"/>
      <c r="L53" s="141"/>
      <c r="M53" s="307"/>
      <c r="N53" s="309"/>
      <c r="O53" s="157"/>
      <c r="P53" s="142"/>
      <c r="Q53" s="143"/>
      <c r="R53" s="141"/>
      <c r="S53" s="307"/>
      <c r="T53" s="431"/>
      <c r="U53" s="307"/>
      <c r="V53" s="306"/>
      <c r="W53" s="143"/>
      <c r="X53" s="143"/>
      <c r="Y53" s="143"/>
      <c r="Z53" s="303"/>
      <c r="AA53" s="431"/>
      <c r="AB53" s="307"/>
    </row>
    <row r="54" spans="1:28" x14ac:dyDescent="0.25">
      <c r="A54" s="439"/>
      <c r="B54" s="112"/>
      <c r="C54" s="146" t="s">
        <v>557</v>
      </c>
      <c r="D54" s="141" t="s">
        <v>25</v>
      </c>
      <c r="E54" s="112"/>
      <c r="F54" s="141"/>
      <c r="G54" s="441"/>
      <c r="H54" s="309"/>
      <c r="I54" s="157"/>
      <c r="J54" s="141"/>
      <c r="K54" s="143"/>
      <c r="L54" s="141"/>
      <c r="M54" s="307"/>
      <c r="N54" s="309"/>
      <c r="O54" s="157"/>
      <c r="P54" s="142"/>
      <c r="Q54" s="143"/>
      <c r="R54" s="141"/>
      <c r="S54" s="307"/>
      <c r="T54" s="431"/>
      <c r="U54" s="307"/>
      <c r="V54" s="306"/>
      <c r="W54" s="143"/>
      <c r="X54" s="143"/>
      <c r="Y54" s="143"/>
      <c r="Z54" s="303"/>
      <c r="AA54" s="431"/>
      <c r="AB54" s="307"/>
    </row>
    <row r="55" spans="1:28" ht="15.75" thickBot="1" x14ac:dyDescent="0.3">
      <c r="A55" s="442"/>
      <c r="B55" s="443"/>
      <c r="C55" s="444" t="s">
        <v>557</v>
      </c>
      <c r="D55" s="438" t="s">
        <v>25</v>
      </c>
      <c r="E55" s="443"/>
      <c r="F55" s="438"/>
      <c r="G55" s="445"/>
      <c r="H55" s="435"/>
      <c r="I55" s="436"/>
      <c r="J55" s="438"/>
      <c r="K55" s="311"/>
      <c r="L55" s="438"/>
      <c r="M55" s="312"/>
      <c r="N55" s="435"/>
      <c r="O55" s="436"/>
      <c r="P55" s="437"/>
      <c r="Q55" s="311"/>
      <c r="R55" s="438"/>
      <c r="S55" s="312"/>
      <c r="T55" s="433"/>
      <c r="U55" s="312"/>
      <c r="V55" s="310"/>
      <c r="W55" s="311"/>
      <c r="X55" s="311"/>
      <c r="Y55" s="311"/>
      <c r="Z55" s="430"/>
      <c r="AA55" s="433"/>
      <c r="AB55" s="312"/>
    </row>
    <row r="56" spans="1:28" ht="15.75" thickBot="1" x14ac:dyDescent="0.3">
      <c r="B56" s="67"/>
      <c r="C56" s="147"/>
      <c r="D56" s="148"/>
      <c r="E56" s="67"/>
      <c r="F56" s="148"/>
      <c r="G56" s="148"/>
      <c r="H56" s="148"/>
      <c r="I56" s="158"/>
      <c r="J56" s="148"/>
      <c r="K56" s="179"/>
      <c r="L56" s="148"/>
      <c r="M56" s="179"/>
      <c r="N56" s="148"/>
      <c r="O56" s="158"/>
      <c r="P56" s="178"/>
      <c r="Q56" s="179"/>
      <c r="R56" s="148"/>
      <c r="S56" s="179"/>
      <c r="T56" s="158"/>
      <c r="U56" s="179"/>
      <c r="V56" s="179"/>
      <c r="W56" s="179"/>
      <c r="X56" s="179"/>
      <c r="Y56" s="179"/>
      <c r="Z56" s="179"/>
      <c r="AA56" s="158"/>
      <c r="AB56" s="179"/>
    </row>
    <row r="57" spans="1:28" ht="27" customHeight="1" thickBot="1" x14ac:dyDescent="0.3">
      <c r="B57" s="67"/>
      <c r="C57" s="147"/>
      <c r="D57" s="148"/>
      <c r="E57" s="67"/>
      <c r="F57" s="148"/>
      <c r="G57" s="148"/>
      <c r="H57" s="148"/>
      <c r="I57" s="158"/>
      <c r="J57" s="148"/>
      <c r="K57" s="179"/>
      <c r="L57" s="152" t="s">
        <v>5</v>
      </c>
      <c r="M57" s="153">
        <f>SUM(M10:M55)</f>
        <v>207657.78750000003</v>
      </c>
      <c r="N57" s="148"/>
      <c r="O57" s="158"/>
      <c r="P57" s="178"/>
      <c r="Q57" s="179"/>
      <c r="R57" s="152" t="s">
        <v>5</v>
      </c>
      <c r="S57" s="153">
        <f>SUM(S10:S55)</f>
        <v>756733.45357142854</v>
      </c>
      <c r="T57" s="158"/>
      <c r="U57" s="153">
        <f>SUM(U10:U55)</f>
        <v>544294.73691275157</v>
      </c>
      <c r="V57" s="216"/>
      <c r="W57" s="216"/>
      <c r="X57" s="216"/>
      <c r="Y57" s="153" t="s">
        <v>5</v>
      </c>
      <c r="Z57" s="153">
        <f>SUM(Z10:Z55)</f>
        <v>407571.5575</v>
      </c>
      <c r="AA57" s="158"/>
      <c r="AB57" s="153">
        <f>SUM(AB10:AB55)</f>
        <v>287986.01885714283</v>
      </c>
    </row>
    <row r="58" spans="1:28" s="139" customFormat="1" ht="15.75" x14ac:dyDescent="0.25">
      <c r="B58" s="185"/>
      <c r="C58" s="217"/>
      <c r="D58" s="221"/>
      <c r="E58" s="222" t="s">
        <v>611</v>
      </c>
      <c r="F58" s="215"/>
      <c r="G58" s="215"/>
      <c r="H58" s="215"/>
      <c r="I58" s="218"/>
      <c r="J58" s="215"/>
      <c r="K58" s="219"/>
      <c r="L58" s="215"/>
      <c r="M58" s="216"/>
      <c r="N58" s="215"/>
      <c r="O58" s="218"/>
      <c r="P58" s="220"/>
      <c r="Q58" s="219"/>
      <c r="R58" s="215"/>
      <c r="S58" s="216"/>
      <c r="T58" s="218"/>
      <c r="U58" s="216"/>
      <c r="V58" s="216"/>
      <c r="W58" s="216"/>
      <c r="X58" s="216"/>
      <c r="Y58" s="216"/>
      <c r="Z58" s="216"/>
      <c r="AA58" s="218"/>
      <c r="AB58" s="216"/>
    </row>
    <row r="59" spans="1:28" s="139" customFormat="1" ht="15.75" x14ac:dyDescent="0.25">
      <c r="B59" s="185"/>
      <c r="C59" s="217"/>
      <c r="D59" s="231"/>
      <c r="E59" s="232"/>
      <c r="F59" s="215"/>
      <c r="G59" s="215"/>
      <c r="H59" s="215"/>
      <c r="I59" s="218"/>
      <c r="J59" s="215"/>
      <c r="K59" s="219"/>
      <c r="L59" s="215"/>
      <c r="M59" s="216"/>
      <c r="N59" s="215"/>
      <c r="O59" s="218"/>
      <c r="P59" s="220"/>
      <c r="Q59" s="219"/>
      <c r="R59" s="215"/>
      <c r="S59" s="216"/>
      <c r="T59" s="218"/>
      <c r="U59" s="216">
        <f>S57-U57</f>
        <v>212438.71665867697</v>
      </c>
      <c r="V59" s="216"/>
      <c r="W59" s="216"/>
      <c r="X59" s="216"/>
      <c r="Y59" s="216"/>
      <c r="Z59" s="216"/>
      <c r="AA59" s="218"/>
      <c r="AB59" s="216"/>
    </row>
    <row r="60" spans="1:28" x14ac:dyDescent="0.25">
      <c r="C60"/>
      <c r="D60" s="223">
        <v>42786</v>
      </c>
      <c r="E60" s="224" t="s">
        <v>582</v>
      </c>
    </row>
    <row r="61" spans="1:28" x14ac:dyDescent="0.25">
      <c r="C61"/>
      <c r="D61" s="223">
        <v>42877</v>
      </c>
      <c r="E61" s="224" t="s">
        <v>583</v>
      </c>
    </row>
    <row r="62" spans="1:28" x14ac:dyDescent="0.25">
      <c r="C62"/>
      <c r="D62" s="225">
        <f>(D61-D60)/7</f>
        <v>13</v>
      </c>
      <c r="E62" s="224" t="s">
        <v>584</v>
      </c>
    </row>
    <row r="63" spans="1:28" x14ac:dyDescent="0.25">
      <c r="D63" s="225">
        <f>D62/4</f>
        <v>3.25</v>
      </c>
      <c r="E63" s="224" t="s">
        <v>589</v>
      </c>
    </row>
    <row r="64" spans="1:28" x14ac:dyDescent="0.25">
      <c r="C64"/>
      <c r="D64" s="226"/>
      <c r="E64" s="224"/>
    </row>
    <row r="65" spans="3:5" x14ac:dyDescent="0.25">
      <c r="C65"/>
      <c r="D65" s="223">
        <v>42786</v>
      </c>
      <c r="E65" s="224" t="s">
        <v>585</v>
      </c>
    </row>
    <row r="66" spans="3:5" x14ac:dyDescent="0.25">
      <c r="C66"/>
      <c r="D66" s="227">
        <v>43382</v>
      </c>
      <c r="E66" s="224" t="s">
        <v>586</v>
      </c>
    </row>
    <row r="67" spans="3:5" x14ac:dyDescent="0.25">
      <c r="C67"/>
      <c r="D67" s="225">
        <f>(D66-D65)/7</f>
        <v>85.142857142857139</v>
      </c>
      <c r="E67" s="224" t="s">
        <v>584</v>
      </c>
    </row>
    <row r="68" spans="3:5" x14ac:dyDescent="0.25">
      <c r="C68"/>
      <c r="D68" s="225">
        <f>D67/4</f>
        <v>21.285714285714285</v>
      </c>
      <c r="E68" s="224" t="s">
        <v>589</v>
      </c>
    </row>
    <row r="69" spans="3:5" x14ac:dyDescent="0.25">
      <c r="C69"/>
      <c r="D69" s="226"/>
      <c r="E69" s="224"/>
    </row>
    <row r="70" spans="3:5" x14ac:dyDescent="0.25">
      <c r="C70"/>
      <c r="D70" s="227">
        <v>43220</v>
      </c>
      <c r="E70" s="224" t="s">
        <v>587</v>
      </c>
    </row>
    <row r="71" spans="3:5" x14ac:dyDescent="0.25">
      <c r="C71"/>
      <c r="D71" s="225">
        <f>(D70-D65)/7</f>
        <v>62</v>
      </c>
      <c r="E71" s="224" t="s">
        <v>588</v>
      </c>
    </row>
    <row r="72" spans="3:5" x14ac:dyDescent="0.25">
      <c r="D72" s="225">
        <f>D71/4</f>
        <v>15.5</v>
      </c>
      <c r="E72" s="224" t="s">
        <v>590</v>
      </c>
    </row>
    <row r="73" spans="3:5" x14ac:dyDescent="0.25">
      <c r="D73" s="228">
        <f>D72/D68</f>
        <v>0.72818791946308725</v>
      </c>
      <c r="E73" s="224" t="s">
        <v>577</v>
      </c>
    </row>
    <row r="74" spans="3:5" ht="15.75" thickBot="1" x14ac:dyDescent="0.3">
      <c r="D74" s="229"/>
      <c r="E74" s="230"/>
    </row>
    <row r="75" spans="3:5" ht="15.75" thickBot="1" x14ac:dyDescent="0.3"/>
    <row r="76" spans="3:5" x14ac:dyDescent="0.25">
      <c r="D76" s="221"/>
      <c r="E76" s="222" t="s">
        <v>610</v>
      </c>
    </row>
    <row r="77" spans="3:5" x14ac:dyDescent="0.25">
      <c r="D77" s="231"/>
      <c r="E77" s="232"/>
    </row>
    <row r="78" spans="3:5" x14ac:dyDescent="0.25">
      <c r="D78" s="296">
        <v>42786</v>
      </c>
      <c r="E78" s="224" t="s">
        <v>582</v>
      </c>
    </row>
    <row r="79" spans="3:5" x14ac:dyDescent="0.25">
      <c r="D79" s="296">
        <v>42877</v>
      </c>
      <c r="E79" s="224" t="s">
        <v>583</v>
      </c>
    </row>
    <row r="80" spans="3:5" x14ac:dyDescent="0.25">
      <c r="D80" s="297">
        <f>(D79-D78)/7</f>
        <v>13</v>
      </c>
      <c r="E80" s="224" t="s">
        <v>584</v>
      </c>
    </row>
    <row r="81" spans="4:5" x14ac:dyDescent="0.25">
      <c r="D81" s="297">
        <f>D80/4</f>
        <v>3.25</v>
      </c>
      <c r="E81" s="224" t="s">
        <v>589</v>
      </c>
    </row>
    <row r="82" spans="4:5" x14ac:dyDescent="0.25">
      <c r="D82" s="298"/>
      <c r="E82" s="224"/>
    </row>
    <row r="83" spans="4:5" x14ac:dyDescent="0.25">
      <c r="D83" s="296">
        <v>42786</v>
      </c>
      <c r="E83" s="224" t="s">
        <v>585</v>
      </c>
    </row>
    <row r="84" spans="4:5" x14ac:dyDescent="0.25">
      <c r="D84" s="290">
        <v>43073</v>
      </c>
      <c r="E84" s="224" t="s">
        <v>586</v>
      </c>
    </row>
    <row r="85" spans="4:5" x14ac:dyDescent="0.25">
      <c r="D85" s="225">
        <f>(D84-D83)/7</f>
        <v>41</v>
      </c>
      <c r="E85" s="224" t="s">
        <v>584</v>
      </c>
    </row>
    <row r="86" spans="4:5" x14ac:dyDescent="0.25">
      <c r="D86" s="225">
        <f>D85/4</f>
        <v>10.25</v>
      </c>
      <c r="E86" s="224" t="s">
        <v>589</v>
      </c>
    </row>
    <row r="87" spans="4:5" x14ac:dyDescent="0.25">
      <c r="D87" s="226"/>
      <c r="E87" s="224"/>
    </row>
    <row r="88" spans="4:5" x14ac:dyDescent="0.25">
      <c r="D88" s="290">
        <v>43007</v>
      </c>
      <c r="E88" s="224" t="s">
        <v>587</v>
      </c>
    </row>
    <row r="89" spans="4:5" x14ac:dyDescent="0.25">
      <c r="D89" s="225">
        <f>(D88-D83)/7</f>
        <v>31.571428571428573</v>
      </c>
      <c r="E89" s="224" t="s">
        <v>588</v>
      </c>
    </row>
    <row r="90" spans="4:5" x14ac:dyDescent="0.25">
      <c r="D90" s="225">
        <f>D89/4</f>
        <v>7.8928571428571432</v>
      </c>
      <c r="E90" s="224" t="s">
        <v>590</v>
      </c>
    </row>
    <row r="91" spans="4:5" x14ac:dyDescent="0.25">
      <c r="D91" s="228">
        <f>D90/D86</f>
        <v>0.77003484320557491</v>
      </c>
      <c r="E91" s="224" t="s">
        <v>577</v>
      </c>
    </row>
    <row r="92" spans="4:5" ht="15.75" thickBot="1" x14ac:dyDescent="0.3">
      <c r="D92" s="229"/>
      <c r="E92" s="230"/>
    </row>
  </sheetData>
  <autoFilter ref="A8:AB55" xr:uid="{00000000-0009-0000-0000-000003000000}"/>
  <mergeCells count="5">
    <mergeCell ref="N7:S7"/>
    <mergeCell ref="T7:U7"/>
    <mergeCell ref="AA7:AB7"/>
    <mergeCell ref="H7:M7"/>
    <mergeCell ref="V7:Z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70C0"/>
    <pageSetUpPr fitToPage="1"/>
  </sheetPr>
  <dimension ref="A1:AG93"/>
  <sheetViews>
    <sheetView topLeftCell="B1" zoomScale="70" zoomScaleNormal="70" workbookViewId="0">
      <pane xSplit="9" ySplit="8" topLeftCell="K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1.5703125" style="67" customWidth="1"/>
    <col min="22" max="23" width="8.5703125" customWidth="1"/>
    <col min="24" max="25" width="15.5703125" customWidth="1"/>
    <col min="26" max="26" width="1.5703125" customWidth="1"/>
    <col min="27" max="30" width="15.5703125" customWidth="1"/>
    <col min="31" max="31" width="18.42578125" customWidth="1"/>
    <col min="32" max="32" width="44.28515625" customWidth="1"/>
    <col min="33" max="33" width="14" style="622" bestFit="1" customWidth="1"/>
  </cols>
  <sheetData>
    <row r="1" spans="1:33" s="139" customFormat="1" x14ac:dyDescent="0.25">
      <c r="B1" s="139" t="str">
        <f>'Valuation Summary'!A1</f>
        <v>Mulalley &amp; Co Ltd</v>
      </c>
      <c r="U1" s="185"/>
      <c r="AG1" s="621"/>
    </row>
    <row r="2" spans="1:33" s="139" customFormat="1" x14ac:dyDescent="0.25">
      <c r="U2" s="185"/>
      <c r="AG2" s="621"/>
    </row>
    <row r="3" spans="1:33" s="139" customFormat="1" x14ac:dyDescent="0.25">
      <c r="B3" s="139" t="str">
        <f>'Valuation Summary'!A3</f>
        <v>Camden Better Homes - NW5 Blocks</v>
      </c>
      <c r="U3" s="185"/>
      <c r="AG3" s="621"/>
    </row>
    <row r="4" spans="1:33" s="139" customFormat="1" x14ac:dyDescent="0.25">
      <c r="U4" s="185"/>
      <c r="AG4" s="621"/>
    </row>
    <row r="5" spans="1:33" s="139" customFormat="1" x14ac:dyDescent="0.25">
      <c r="B5" s="139" t="s">
        <v>595</v>
      </c>
      <c r="U5" s="185"/>
      <c r="AG5" s="621"/>
    </row>
    <row r="6" spans="1:33" s="139" customFormat="1" ht="16.5" thickBot="1" x14ac:dyDescent="0.3">
      <c r="A6" s="14"/>
      <c r="B6" s="14"/>
      <c r="C6" s="186"/>
      <c r="D6" s="187"/>
      <c r="E6" s="186"/>
      <c r="F6" s="187"/>
      <c r="G6" s="187"/>
      <c r="H6" s="188"/>
      <c r="I6" s="187"/>
      <c r="J6" s="189"/>
      <c r="K6" s="187"/>
      <c r="L6" s="190"/>
      <c r="M6" s="189"/>
      <c r="N6" s="190"/>
      <c r="O6" s="191"/>
      <c r="P6" s="192"/>
      <c r="Q6" s="193"/>
      <c r="R6" s="189"/>
      <c r="S6" s="189"/>
      <c r="T6" s="189"/>
      <c r="U6" s="194"/>
      <c r="AG6" s="621"/>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U7" s="287"/>
      <c r="V7" s="700" t="s">
        <v>389</v>
      </c>
      <c r="W7" s="701"/>
      <c r="X7" s="701"/>
      <c r="Y7" s="702"/>
      <c r="AA7" s="703" t="s">
        <v>390</v>
      </c>
      <c r="AB7" s="704"/>
      <c r="AC7" s="705" t="s">
        <v>393</v>
      </c>
      <c r="AD7" s="706"/>
      <c r="AE7" s="270" t="s">
        <v>391</v>
      </c>
      <c r="AF7" s="619" t="s">
        <v>765</v>
      </c>
      <c r="AG7" s="620" t="s">
        <v>766</v>
      </c>
    </row>
    <row r="8" spans="1:33" s="267" customFormat="1" ht="75.75" thickBot="1" x14ac:dyDescent="0.3">
      <c r="A8" s="245" t="s">
        <v>377</v>
      </c>
      <c r="B8" s="246" t="s">
        <v>23</v>
      </c>
      <c r="C8" s="245" t="s">
        <v>6</v>
      </c>
      <c r="D8" s="245" t="s">
        <v>7</v>
      </c>
      <c r="E8" s="245" t="s">
        <v>8</v>
      </c>
      <c r="F8" s="245" t="s">
        <v>9</v>
      </c>
      <c r="G8" s="245" t="s">
        <v>10</v>
      </c>
      <c r="H8" s="247" t="s">
        <v>11</v>
      </c>
      <c r="I8" s="245" t="s">
        <v>12</v>
      </c>
      <c r="J8" s="245" t="s">
        <v>13</v>
      </c>
      <c r="K8" s="258" t="s">
        <v>14</v>
      </c>
      <c r="L8" s="259" t="s">
        <v>15</v>
      </c>
      <c r="M8" s="258" t="s">
        <v>16</v>
      </c>
      <c r="N8" s="259" t="s">
        <v>17</v>
      </c>
      <c r="O8" s="260"/>
      <c r="P8" s="261" t="s">
        <v>18</v>
      </c>
      <c r="Q8" s="262" t="s">
        <v>19</v>
      </c>
      <c r="R8" s="262" t="s">
        <v>20</v>
      </c>
      <c r="S8" s="263" t="s">
        <v>21</v>
      </c>
      <c r="T8" s="264" t="s">
        <v>22</v>
      </c>
      <c r="U8" s="265"/>
      <c r="V8" s="266" t="s">
        <v>14</v>
      </c>
      <c r="W8" s="266" t="s">
        <v>15</v>
      </c>
      <c r="X8" s="266" t="s">
        <v>21</v>
      </c>
      <c r="Y8" s="266" t="s">
        <v>22</v>
      </c>
      <c r="AA8" s="268" t="s">
        <v>392</v>
      </c>
      <c r="AB8" s="268" t="s">
        <v>5</v>
      </c>
      <c r="AC8" s="269" t="s">
        <v>392</v>
      </c>
      <c r="AD8" s="269" t="s">
        <v>5</v>
      </c>
      <c r="AE8" s="270"/>
      <c r="AG8" s="618"/>
    </row>
    <row r="9" spans="1:33" ht="15.75" hidden="1" thickBot="1" x14ac:dyDescent="0.3">
      <c r="A9" s="29"/>
      <c r="B9" s="30"/>
      <c r="C9" s="31"/>
      <c r="D9" s="32"/>
      <c r="E9" s="33"/>
      <c r="F9" s="29"/>
      <c r="G9" s="29"/>
      <c r="H9" s="34"/>
      <c r="I9" s="29"/>
      <c r="J9" s="35"/>
      <c r="K9" s="29"/>
      <c r="L9" s="36"/>
      <c r="M9" s="35"/>
      <c r="N9" s="36"/>
      <c r="O9" s="18"/>
      <c r="P9" s="19"/>
      <c r="Q9" s="20"/>
      <c r="R9" s="37"/>
      <c r="S9" s="37"/>
      <c r="T9" s="37"/>
      <c r="U9" s="65"/>
      <c r="AA9" s="76"/>
      <c r="AB9" s="76"/>
      <c r="AC9" s="76"/>
      <c r="AD9" s="76"/>
      <c r="AG9"/>
    </row>
    <row r="10" spans="1:33" ht="15.75" hidden="1" thickBot="1" x14ac:dyDescent="0.3">
      <c r="A10" s="15"/>
      <c r="B10" s="2" t="s">
        <v>23</v>
      </c>
      <c r="C10" s="3" t="s">
        <v>308</v>
      </c>
      <c r="D10" s="4" t="s">
        <v>378</v>
      </c>
      <c r="E10" s="5"/>
      <c r="F10" s="6"/>
      <c r="G10" s="6"/>
      <c r="H10" s="7"/>
      <c r="I10" s="6"/>
      <c r="J10" s="8"/>
      <c r="K10" s="9"/>
      <c r="L10" s="38"/>
      <c r="M10" s="8"/>
      <c r="N10" s="11"/>
      <c r="O10" s="18"/>
      <c r="P10" s="16"/>
      <c r="Q10" s="37"/>
      <c r="R10" s="37"/>
      <c r="S10" s="37"/>
      <c r="T10" s="37"/>
      <c r="U10" s="65"/>
      <c r="AA10" s="76"/>
      <c r="AB10" s="76"/>
      <c r="AC10" s="76"/>
      <c r="AD10" s="76"/>
      <c r="AG10"/>
    </row>
    <row r="11" spans="1:33" ht="30.75" hidden="1" thickBot="1" x14ac:dyDescent="0.3">
      <c r="A11" s="15"/>
      <c r="B11" s="2" t="s">
        <v>23</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72">
        <v>222.29999999999998</v>
      </c>
      <c r="T11" s="73">
        <f>IF(J11="SC024",N11,IF(ISERROR(S11),"",IF(J11="PROV SUM",N11,L11*S11)))</f>
        <v>444.59999999999997</v>
      </c>
      <c r="U11" s="73"/>
      <c r="V11" s="9" t="s">
        <v>311</v>
      </c>
      <c r="W11" s="38">
        <v>5</v>
      </c>
      <c r="X11" s="70">
        <v>222.29999999999998</v>
      </c>
      <c r="Y11" s="71">
        <f>W11*X11</f>
        <v>1111.5</v>
      </c>
      <c r="Z11" s="18"/>
      <c r="AA11" s="77">
        <v>1</v>
      </c>
      <c r="AB11" s="78">
        <f>Y11*AA11</f>
        <v>1111.5</v>
      </c>
      <c r="AC11" s="79">
        <v>0.4</v>
      </c>
      <c r="AD11" s="128">
        <f>Y11*AC11</f>
        <v>444.6</v>
      </c>
      <c r="AE11" s="130">
        <f>AB11-AD11</f>
        <v>666.9</v>
      </c>
      <c r="AF11" t="s">
        <v>764</v>
      </c>
      <c r="AG11"/>
    </row>
    <row r="12" spans="1:33" ht="15.75" hidden="1" thickBot="1" x14ac:dyDescent="0.3">
      <c r="A12" s="15"/>
      <c r="B12" s="2" t="s">
        <v>23</v>
      </c>
      <c r="C12" s="3" t="s">
        <v>285</v>
      </c>
      <c r="D12" s="4" t="s">
        <v>378</v>
      </c>
      <c r="E12" s="5"/>
      <c r="F12" s="6"/>
      <c r="G12" s="6"/>
      <c r="H12" s="7"/>
      <c r="I12" s="6"/>
      <c r="J12" s="8"/>
      <c r="K12" s="9"/>
      <c r="L12" s="38"/>
      <c r="M12" s="8"/>
      <c r="N12" s="11"/>
      <c r="O12" s="18"/>
      <c r="P12" s="16"/>
      <c r="Q12" s="37"/>
      <c r="R12" s="37"/>
      <c r="S12" s="74"/>
      <c r="T12" s="74"/>
      <c r="U12" s="74"/>
      <c r="V12" s="9"/>
      <c r="W12" s="38"/>
      <c r="X12" s="70"/>
      <c r="Y12" s="71"/>
      <c r="Z12" s="18"/>
      <c r="AA12" s="77"/>
      <c r="AB12" s="78"/>
      <c r="AC12" s="79"/>
      <c r="AD12" s="128">
        <f t="shared" ref="AD12:AD71" si="0">Y12*AC12</f>
        <v>0</v>
      </c>
      <c r="AE12" s="130"/>
      <c r="AG12"/>
    </row>
    <row r="13" spans="1:33" ht="105.75" hidden="1" thickBot="1" x14ac:dyDescent="0.3">
      <c r="A13" s="15"/>
      <c r="B13" s="2" t="s">
        <v>23</v>
      </c>
      <c r="C13" s="3" t="s">
        <v>285</v>
      </c>
      <c r="D13" s="4" t="s">
        <v>25</v>
      </c>
      <c r="E13" s="5" t="s">
        <v>306</v>
      </c>
      <c r="F13" s="6"/>
      <c r="G13" s="6"/>
      <c r="H13" s="7">
        <v>5.0999999999999996</v>
      </c>
      <c r="I13" s="6"/>
      <c r="J13" s="8" t="s">
        <v>307</v>
      </c>
      <c r="K13" s="9" t="s">
        <v>139</v>
      </c>
      <c r="L13" s="38">
        <v>2</v>
      </c>
      <c r="M13" s="10">
        <v>480</v>
      </c>
      <c r="N13" s="11">
        <v>960</v>
      </c>
      <c r="O13" s="18"/>
      <c r="P13" s="12" t="e">
        <v>#VALUE!</v>
      </c>
      <c r="Q13" s="13" t="e">
        <f>IF(J13="PROV SUM",N13,L13*P13)</f>
        <v>#VALUE!</v>
      </c>
      <c r="R13" s="39">
        <v>0</v>
      </c>
      <c r="S13" s="72">
        <v>408</v>
      </c>
      <c r="T13" s="73">
        <f>IF(J13="SC024",N13,IF(ISERROR(S13),"",IF(J13="PROV SUM",N13,L13*S13)))</f>
        <v>816</v>
      </c>
      <c r="U13" s="73"/>
      <c r="V13" s="9" t="s">
        <v>139</v>
      </c>
      <c r="W13" s="38">
        <v>0</v>
      </c>
      <c r="X13" s="70">
        <v>408</v>
      </c>
      <c r="Y13" s="71">
        <f t="shared" ref="Y13:Y36" si="1">W13*X13</f>
        <v>0</v>
      </c>
      <c r="Z13" s="18"/>
      <c r="AA13" s="77">
        <v>0</v>
      </c>
      <c r="AB13" s="78">
        <f>Y13*AA13</f>
        <v>0</v>
      </c>
      <c r="AC13" s="79">
        <v>0</v>
      </c>
      <c r="AD13" s="128">
        <f t="shared" si="0"/>
        <v>0</v>
      </c>
      <c r="AE13" s="130">
        <f t="shared" ref="AE13:AE37" si="2">AB13-AD13</f>
        <v>0</v>
      </c>
      <c r="AG13"/>
    </row>
    <row r="14" spans="1:33" ht="31.5" hidden="1" thickBot="1" x14ac:dyDescent="0.3">
      <c r="A14" s="15"/>
      <c r="B14" s="2" t="s">
        <v>23</v>
      </c>
      <c r="C14" s="3" t="s">
        <v>285</v>
      </c>
      <c r="D14" s="4" t="s">
        <v>25</v>
      </c>
      <c r="E14" s="5" t="s">
        <v>384</v>
      </c>
      <c r="F14" s="6"/>
      <c r="G14" s="6"/>
      <c r="H14" s="7">
        <v>5.3860000000000001</v>
      </c>
      <c r="I14" s="6"/>
      <c r="J14" s="8" t="s">
        <v>379</v>
      </c>
      <c r="K14" s="9" t="s">
        <v>380</v>
      </c>
      <c r="L14" s="38">
        <v>1</v>
      </c>
      <c r="M14" s="10">
        <v>200</v>
      </c>
      <c r="N14" s="11">
        <v>200</v>
      </c>
      <c r="O14" s="18"/>
      <c r="P14" s="12" t="e">
        <v>#VALUE!</v>
      </c>
      <c r="Q14" s="13">
        <f>IF(J14="PROV SUM",N14,L14*P14)</f>
        <v>200</v>
      </c>
      <c r="R14" s="39" t="s">
        <v>381</v>
      </c>
      <c r="S14" s="72" t="s">
        <v>381</v>
      </c>
      <c r="T14" s="73">
        <f>IF(J14="SC024",N14,IF(ISERROR(S14),"",IF(J14="PROV SUM",N14,L14*S14)))</f>
        <v>200</v>
      </c>
      <c r="U14" s="73"/>
      <c r="V14" s="9" t="s">
        <v>380</v>
      </c>
      <c r="W14" s="38">
        <v>0</v>
      </c>
      <c r="X14" s="70">
        <v>200</v>
      </c>
      <c r="Y14" s="71">
        <f t="shared" si="1"/>
        <v>0</v>
      </c>
      <c r="Z14" s="18"/>
      <c r="AA14" s="77">
        <v>0</v>
      </c>
      <c r="AB14" s="78">
        <f>Y14*AA14</f>
        <v>0</v>
      </c>
      <c r="AC14" s="79">
        <v>0</v>
      </c>
      <c r="AD14" s="128">
        <f t="shared" si="0"/>
        <v>0</v>
      </c>
      <c r="AE14" s="130">
        <f t="shared" si="2"/>
        <v>0</v>
      </c>
      <c r="AG14"/>
    </row>
    <row r="15" spans="1:33" ht="16.5" hidden="1" thickBot="1" x14ac:dyDescent="0.3">
      <c r="A15" s="15"/>
      <c r="B15" s="2" t="s">
        <v>23</v>
      </c>
      <c r="C15" s="3" t="s">
        <v>285</v>
      </c>
      <c r="D15" s="4" t="s">
        <v>25</v>
      </c>
      <c r="E15" s="5" t="s">
        <v>385</v>
      </c>
      <c r="F15" s="6"/>
      <c r="G15" s="6"/>
      <c r="H15" s="7">
        <v>5.3869999999999996</v>
      </c>
      <c r="I15" s="6"/>
      <c r="J15" s="8" t="s">
        <v>379</v>
      </c>
      <c r="K15" s="9" t="s">
        <v>380</v>
      </c>
      <c r="L15" s="38">
        <v>1</v>
      </c>
      <c r="M15" s="10">
        <v>500</v>
      </c>
      <c r="N15" s="11">
        <v>500</v>
      </c>
      <c r="O15" s="18"/>
      <c r="P15" s="12" t="e">
        <v>#VALUE!</v>
      </c>
      <c r="Q15" s="13">
        <f>IF(J15="PROV SUM",N15,L15*P15)</f>
        <v>500</v>
      </c>
      <c r="R15" s="39" t="s">
        <v>381</v>
      </c>
      <c r="S15" s="72" t="s">
        <v>381</v>
      </c>
      <c r="T15" s="73">
        <f>IF(J15="SC024",N15,IF(ISERROR(S15),"",IF(J15="PROV SUM",N15,L15*S15)))</f>
        <v>500</v>
      </c>
      <c r="U15" s="73"/>
      <c r="V15" s="9" t="s">
        <v>380</v>
      </c>
      <c r="W15" s="38">
        <v>0</v>
      </c>
      <c r="X15" s="70">
        <v>500</v>
      </c>
      <c r="Y15" s="71">
        <f t="shared" si="1"/>
        <v>0</v>
      </c>
      <c r="Z15" s="18"/>
      <c r="AA15" s="77">
        <v>0</v>
      </c>
      <c r="AB15" s="78">
        <f t="shared" ref="AB15:AB37" si="3">Y15*AA15</f>
        <v>0</v>
      </c>
      <c r="AC15" s="79">
        <v>0</v>
      </c>
      <c r="AD15" s="128">
        <f t="shared" si="0"/>
        <v>0</v>
      </c>
      <c r="AE15" s="130">
        <f t="shared" si="2"/>
        <v>0</v>
      </c>
      <c r="AG15"/>
    </row>
    <row r="16" spans="1:33" ht="15.75" hidden="1" thickBot="1" x14ac:dyDescent="0.3">
      <c r="A16" s="15"/>
      <c r="B16" s="2" t="s">
        <v>23</v>
      </c>
      <c r="C16" s="41" t="s">
        <v>189</v>
      </c>
      <c r="D16" s="4" t="s">
        <v>378</v>
      </c>
      <c r="E16" s="5"/>
      <c r="F16" s="6"/>
      <c r="G16" s="6"/>
      <c r="H16" s="7"/>
      <c r="I16" s="6"/>
      <c r="J16" s="8"/>
      <c r="K16" s="9"/>
      <c r="L16" s="38"/>
      <c r="M16" s="8"/>
      <c r="N16" s="38"/>
      <c r="O16" s="18"/>
      <c r="P16" s="27"/>
      <c r="Q16" s="42"/>
      <c r="R16" s="42"/>
      <c r="S16" s="75"/>
      <c r="T16" s="75"/>
      <c r="U16" s="75"/>
      <c r="V16" s="9"/>
      <c r="W16" s="38"/>
      <c r="X16" s="70"/>
      <c r="Y16" s="71"/>
      <c r="Z16" s="18"/>
      <c r="AA16" s="77"/>
      <c r="AB16" s="78"/>
      <c r="AC16" s="79"/>
      <c r="AD16" s="128">
        <f t="shared" si="0"/>
        <v>0</v>
      </c>
      <c r="AE16" s="130">
        <f t="shared" si="2"/>
        <v>0</v>
      </c>
      <c r="AG16"/>
    </row>
    <row r="17" spans="1:33" ht="45.75" hidden="1" thickBot="1" x14ac:dyDescent="0.3">
      <c r="A17" s="15"/>
      <c r="B17" s="2" t="s">
        <v>23</v>
      </c>
      <c r="C17" s="41" t="s">
        <v>189</v>
      </c>
      <c r="D17" s="4" t="s">
        <v>25</v>
      </c>
      <c r="E17" s="5" t="s">
        <v>205</v>
      </c>
      <c r="F17" s="6"/>
      <c r="G17" s="6"/>
      <c r="H17" s="7">
        <v>6.16100000000002</v>
      </c>
      <c r="I17" s="6"/>
      <c r="J17" s="8" t="s">
        <v>206</v>
      </c>
      <c r="K17" s="9" t="s">
        <v>104</v>
      </c>
      <c r="L17" s="38">
        <v>100</v>
      </c>
      <c r="M17" s="10">
        <v>38.25</v>
      </c>
      <c r="N17" s="38">
        <v>3825</v>
      </c>
      <c r="O17" s="18"/>
      <c r="P17" s="12" t="e">
        <v>#VALUE!</v>
      </c>
      <c r="Q17" s="13" t="e">
        <f>IF(J17="PROV SUM",N17,L17*P17)</f>
        <v>#VALUE!</v>
      </c>
      <c r="R17" s="39">
        <v>0</v>
      </c>
      <c r="S17" s="72">
        <v>27.731249999999999</v>
      </c>
      <c r="T17" s="73">
        <f>IF(J17="SC024",N17,IF(ISERROR(S17),"",IF(J17="PROV SUM",N17,L17*S17)))</f>
        <v>2773.125</v>
      </c>
      <c r="U17" s="73"/>
      <c r="V17" s="9" t="s">
        <v>104</v>
      </c>
      <c r="W17" s="38">
        <v>200</v>
      </c>
      <c r="X17" s="70">
        <v>27.731249999999999</v>
      </c>
      <c r="Y17" s="71">
        <f t="shared" si="1"/>
        <v>5546.25</v>
      </c>
      <c r="Z17" s="18"/>
      <c r="AA17" s="77">
        <v>1</v>
      </c>
      <c r="AB17" s="78">
        <f>Y17*AA17</f>
        <v>5546.25</v>
      </c>
      <c r="AC17" s="79">
        <v>1</v>
      </c>
      <c r="AD17" s="128">
        <f t="shared" si="0"/>
        <v>5546.25</v>
      </c>
      <c r="AE17" s="130">
        <f t="shared" si="2"/>
        <v>0</v>
      </c>
      <c r="AG17"/>
    </row>
    <row r="18" spans="1:33" ht="30.75" hidden="1" thickBot="1" x14ac:dyDescent="0.3">
      <c r="A18" s="15"/>
      <c r="B18" s="2" t="s">
        <v>23</v>
      </c>
      <c r="C18" s="41" t="s">
        <v>189</v>
      </c>
      <c r="D18" s="4" t="s">
        <v>25</v>
      </c>
      <c r="E18" s="5" t="s">
        <v>215</v>
      </c>
      <c r="F18" s="6"/>
      <c r="G18" s="6"/>
      <c r="H18" s="7">
        <v>6.1810000000000302</v>
      </c>
      <c r="I18" s="6"/>
      <c r="J18" s="8" t="s">
        <v>216</v>
      </c>
      <c r="K18" s="9" t="s">
        <v>79</v>
      </c>
      <c r="L18" s="38">
        <v>28</v>
      </c>
      <c r="M18" s="10">
        <v>9.5500000000000007</v>
      </c>
      <c r="N18" s="38">
        <v>267.39999999999998</v>
      </c>
      <c r="O18" s="18"/>
      <c r="P18" s="12" t="e">
        <v>#VALUE!</v>
      </c>
      <c r="Q18" s="13" t="e">
        <f>IF(J18="PROV SUM",N18,L18*P18)</f>
        <v>#VALUE!</v>
      </c>
      <c r="R18" s="39">
        <v>0</v>
      </c>
      <c r="S18" s="72">
        <v>8.1174999999999997</v>
      </c>
      <c r="T18" s="73">
        <f>IF(J18="SC024",N18,IF(ISERROR(S18),"",IF(J18="PROV SUM",N18,L18*S18)))</f>
        <v>227.29</v>
      </c>
      <c r="U18" s="73"/>
      <c r="V18" s="9" t="s">
        <v>79</v>
      </c>
      <c r="W18" s="38">
        <v>28</v>
      </c>
      <c r="X18" s="70">
        <v>8.1174999999999997</v>
      </c>
      <c r="Y18" s="71">
        <f t="shared" si="1"/>
        <v>227.29</v>
      </c>
      <c r="Z18" s="18"/>
      <c r="AA18" s="77">
        <v>1</v>
      </c>
      <c r="AB18" s="78">
        <f>Y18*AA18</f>
        <v>227.29</v>
      </c>
      <c r="AC18" s="79">
        <v>1</v>
      </c>
      <c r="AD18" s="128">
        <f t="shared" si="0"/>
        <v>227.29</v>
      </c>
      <c r="AE18" s="130">
        <f t="shared" si="2"/>
        <v>0</v>
      </c>
      <c r="AG18"/>
    </row>
    <row r="19" spans="1:33" ht="45.75" hidden="1" thickBot="1" x14ac:dyDescent="0.3">
      <c r="A19" s="15"/>
      <c r="B19" s="2" t="s">
        <v>23</v>
      </c>
      <c r="C19" s="41" t="s">
        <v>189</v>
      </c>
      <c r="D19" s="4" t="s">
        <v>25</v>
      </c>
      <c r="E19" s="5" t="s">
        <v>232</v>
      </c>
      <c r="F19" s="6"/>
      <c r="G19" s="6"/>
      <c r="H19" s="7">
        <v>6.2030000000000296</v>
      </c>
      <c r="I19" s="6"/>
      <c r="J19" s="8" t="s">
        <v>233</v>
      </c>
      <c r="K19" s="9" t="s">
        <v>139</v>
      </c>
      <c r="L19" s="38">
        <v>2</v>
      </c>
      <c r="M19" s="10">
        <v>21.61</v>
      </c>
      <c r="N19" s="38">
        <v>43.22</v>
      </c>
      <c r="O19" s="18"/>
      <c r="P19" s="12" t="e">
        <v>#VALUE!</v>
      </c>
      <c r="Q19" s="13" t="e">
        <f>IF(J19="PROV SUM",N19,L19*P19)</f>
        <v>#VALUE!</v>
      </c>
      <c r="R19" s="39">
        <v>0</v>
      </c>
      <c r="S19" s="72">
        <v>18.368499999999997</v>
      </c>
      <c r="T19" s="73">
        <f>IF(J19="SC024",N19,IF(ISERROR(S19),"",IF(J19="PROV SUM",N19,L19*S19)))</f>
        <v>36.736999999999995</v>
      </c>
      <c r="U19" s="73"/>
      <c r="V19" s="9" t="s">
        <v>139</v>
      </c>
      <c r="W19" s="38">
        <v>0</v>
      </c>
      <c r="X19" s="70">
        <v>18.368499999999997</v>
      </c>
      <c r="Y19" s="71">
        <f t="shared" si="1"/>
        <v>0</v>
      </c>
      <c r="Z19" s="18"/>
      <c r="AA19" s="77">
        <v>1</v>
      </c>
      <c r="AB19" s="78">
        <f t="shared" si="3"/>
        <v>0</v>
      </c>
      <c r="AC19" s="79">
        <v>0</v>
      </c>
      <c r="AD19" s="128">
        <f t="shared" si="0"/>
        <v>0</v>
      </c>
      <c r="AE19" s="130">
        <f t="shared" si="2"/>
        <v>0</v>
      </c>
      <c r="AG19"/>
    </row>
    <row r="20" spans="1:33" ht="45.75" hidden="1" thickBot="1" x14ac:dyDescent="0.3">
      <c r="A20" s="15"/>
      <c r="B20" s="2" t="s">
        <v>23</v>
      </c>
      <c r="C20" s="41" t="s">
        <v>189</v>
      </c>
      <c r="D20" s="4" t="s">
        <v>25</v>
      </c>
      <c r="E20" s="5" t="s">
        <v>238</v>
      </c>
      <c r="F20" s="6"/>
      <c r="G20" s="6"/>
      <c r="H20" s="7">
        <v>6.2150000000000398</v>
      </c>
      <c r="I20" s="6"/>
      <c r="J20" s="8" t="s">
        <v>239</v>
      </c>
      <c r="K20" s="9" t="s">
        <v>79</v>
      </c>
      <c r="L20" s="38">
        <v>425</v>
      </c>
      <c r="M20" s="10">
        <v>16.079999999999998</v>
      </c>
      <c r="N20" s="38">
        <v>6834</v>
      </c>
      <c r="O20" s="18"/>
      <c r="P20" s="12" t="e">
        <v>#VALUE!</v>
      </c>
      <c r="Q20" s="13" t="e">
        <f>IF(J20="PROV SUM",N20,L20*P20)</f>
        <v>#VALUE!</v>
      </c>
      <c r="R20" s="39">
        <v>0</v>
      </c>
      <c r="S20" s="72">
        <v>13.667999999999997</v>
      </c>
      <c r="T20" s="73">
        <f>IF(J20="SC024",N20,IF(ISERROR(S20),"",IF(J20="PROV SUM",N20,L20*S20)))</f>
        <v>5808.8999999999987</v>
      </c>
      <c r="U20" s="73"/>
      <c r="V20" s="9" t="s">
        <v>79</v>
      </c>
      <c r="W20" s="38">
        <v>425</v>
      </c>
      <c r="X20" s="70">
        <v>13.667999999999997</v>
      </c>
      <c r="Y20" s="71">
        <f t="shared" si="1"/>
        <v>5808.8999999999987</v>
      </c>
      <c r="Z20" s="18"/>
      <c r="AA20" s="77">
        <v>1</v>
      </c>
      <c r="AB20" s="78">
        <f t="shared" si="3"/>
        <v>5808.8999999999987</v>
      </c>
      <c r="AC20" s="79">
        <v>1</v>
      </c>
      <c r="AD20" s="128">
        <f t="shared" si="0"/>
        <v>5808.8999999999987</v>
      </c>
      <c r="AE20" s="130">
        <f t="shared" si="2"/>
        <v>0</v>
      </c>
      <c r="AG20"/>
    </row>
    <row r="21" spans="1:33" ht="45.75" hidden="1" thickBot="1" x14ac:dyDescent="0.3">
      <c r="A21" s="15"/>
      <c r="B21" s="2" t="s">
        <v>23</v>
      </c>
      <c r="C21" s="41" t="s">
        <v>189</v>
      </c>
      <c r="D21" s="4" t="s">
        <v>25</v>
      </c>
      <c r="E21" s="5" t="s">
        <v>246</v>
      </c>
      <c r="F21" s="6"/>
      <c r="G21" s="6"/>
      <c r="H21" s="7">
        <v>6.2280000000000397</v>
      </c>
      <c r="I21" s="6"/>
      <c r="J21" s="8" t="s">
        <v>247</v>
      </c>
      <c r="K21" s="9" t="s">
        <v>104</v>
      </c>
      <c r="L21" s="38">
        <v>192</v>
      </c>
      <c r="M21" s="10">
        <v>1.21</v>
      </c>
      <c r="N21" s="38">
        <v>232.32</v>
      </c>
      <c r="O21" s="18"/>
      <c r="P21" s="12" t="e">
        <v>#VALUE!</v>
      </c>
      <c r="Q21" s="13" t="e">
        <f>IF(J21="PROV SUM",N21,L21*P21)</f>
        <v>#VALUE!</v>
      </c>
      <c r="R21" s="39">
        <v>0</v>
      </c>
      <c r="S21" s="72">
        <v>1.0285</v>
      </c>
      <c r="T21" s="73">
        <f>IF(J21="SC024",N21,IF(ISERROR(S21),"",IF(J21="PROV SUM",N21,L21*S21)))</f>
        <v>197.47199999999998</v>
      </c>
      <c r="U21" s="73"/>
      <c r="V21" s="9" t="s">
        <v>104</v>
      </c>
      <c r="W21" s="38">
        <v>192</v>
      </c>
      <c r="X21" s="70">
        <v>1.0285</v>
      </c>
      <c r="Y21" s="71">
        <f t="shared" si="1"/>
        <v>197.47199999999998</v>
      </c>
      <c r="Z21" s="18"/>
      <c r="AA21" s="77">
        <v>1</v>
      </c>
      <c r="AB21" s="78">
        <f t="shared" si="3"/>
        <v>197.47199999999998</v>
      </c>
      <c r="AC21" s="79">
        <v>1</v>
      </c>
      <c r="AD21" s="128">
        <f t="shared" si="0"/>
        <v>197.47199999999998</v>
      </c>
      <c r="AE21" s="130">
        <f t="shared" si="2"/>
        <v>0</v>
      </c>
      <c r="AG21"/>
    </row>
    <row r="22" spans="1:33" ht="15.75" hidden="1" thickBot="1" x14ac:dyDescent="0.3">
      <c r="A22" s="15"/>
      <c r="B22" s="2" t="s">
        <v>23</v>
      </c>
      <c r="C22" s="41" t="s">
        <v>72</v>
      </c>
      <c r="D22" s="4" t="s">
        <v>378</v>
      </c>
      <c r="E22" s="5"/>
      <c r="F22" s="6"/>
      <c r="G22" s="6"/>
      <c r="H22" s="7"/>
      <c r="I22" s="6"/>
      <c r="J22" s="8"/>
      <c r="K22" s="9"/>
      <c r="L22" s="38"/>
      <c r="M22" s="8"/>
      <c r="N22" s="38"/>
      <c r="O22" s="43"/>
      <c r="P22" s="27"/>
      <c r="Q22" s="42"/>
      <c r="R22" s="42"/>
      <c r="S22" s="75"/>
      <c r="T22" s="75"/>
      <c r="U22" s="75"/>
      <c r="V22" s="9"/>
      <c r="W22" s="38"/>
      <c r="X22" s="70"/>
      <c r="Y22" s="71"/>
      <c r="Z22" s="43"/>
      <c r="AA22" s="77"/>
      <c r="AB22" s="78"/>
      <c r="AC22" s="79"/>
      <c r="AD22" s="128">
        <f t="shared" si="0"/>
        <v>0</v>
      </c>
      <c r="AE22" s="130">
        <f t="shared" si="2"/>
        <v>0</v>
      </c>
      <c r="AF22" s="162"/>
      <c r="AG22"/>
    </row>
    <row r="23" spans="1:33" ht="60.75" hidden="1" thickBot="1" x14ac:dyDescent="0.3">
      <c r="A23" s="15"/>
      <c r="B23" s="2" t="s">
        <v>23</v>
      </c>
      <c r="C23" s="41" t="s">
        <v>72</v>
      </c>
      <c r="D23" s="4" t="s">
        <v>25</v>
      </c>
      <c r="E23" s="5" t="s">
        <v>85</v>
      </c>
      <c r="F23" s="6"/>
      <c r="G23" s="6"/>
      <c r="H23" s="7">
        <v>3.8800000000000101</v>
      </c>
      <c r="I23" s="6"/>
      <c r="J23" s="8" t="s">
        <v>86</v>
      </c>
      <c r="K23" s="9" t="s">
        <v>79</v>
      </c>
      <c r="L23" s="38">
        <v>580</v>
      </c>
      <c r="M23" s="10">
        <v>30.56</v>
      </c>
      <c r="N23" s="38">
        <v>17724.8</v>
      </c>
      <c r="O23" s="43"/>
      <c r="P23" s="12" t="e">
        <v>#VALUE!</v>
      </c>
      <c r="Q23" s="13" t="e">
        <f>IF(J23="PROV SUM",N23,L23*P23)</f>
        <v>#VALUE!</v>
      </c>
      <c r="R23" s="39">
        <v>0</v>
      </c>
      <c r="S23" s="72">
        <v>24.448</v>
      </c>
      <c r="T23" s="73">
        <f>IF(J23="SC024",N23,IF(ISERROR(S23),"",IF(J23="PROV SUM",N23,L23*S23)))</f>
        <v>14179.84</v>
      </c>
      <c r="U23" s="73"/>
      <c r="V23" s="9" t="s">
        <v>79</v>
      </c>
      <c r="W23" s="38">
        <v>725</v>
      </c>
      <c r="X23" s="70">
        <v>24.448</v>
      </c>
      <c r="Y23" s="71">
        <f t="shared" si="1"/>
        <v>17724.8</v>
      </c>
      <c r="Z23" s="43"/>
      <c r="AA23" s="77">
        <v>1</v>
      </c>
      <c r="AB23" s="78">
        <f t="shared" si="3"/>
        <v>17724.8</v>
      </c>
      <c r="AC23" s="79">
        <v>1</v>
      </c>
      <c r="AD23" s="128">
        <f t="shared" si="0"/>
        <v>17724.8</v>
      </c>
      <c r="AE23" s="130">
        <f t="shared" si="2"/>
        <v>0</v>
      </c>
      <c r="AG23"/>
    </row>
    <row r="24" spans="1:33" ht="120.75" hidden="1" thickBot="1" x14ac:dyDescent="0.3">
      <c r="A24" s="15"/>
      <c r="B24" s="2" t="s">
        <v>23</v>
      </c>
      <c r="C24" s="41" t="s">
        <v>72</v>
      </c>
      <c r="D24" s="4" t="s">
        <v>25</v>
      </c>
      <c r="E24" s="5" t="s">
        <v>105</v>
      </c>
      <c r="F24" s="6"/>
      <c r="G24" s="6"/>
      <c r="H24" s="7">
        <v>3.1799999999999899</v>
      </c>
      <c r="I24" s="6"/>
      <c r="J24" s="8" t="s">
        <v>106</v>
      </c>
      <c r="K24" s="9" t="s">
        <v>79</v>
      </c>
      <c r="L24" s="38">
        <v>580</v>
      </c>
      <c r="M24" s="10">
        <v>10.17</v>
      </c>
      <c r="N24" s="38">
        <v>5898.6</v>
      </c>
      <c r="O24" s="43"/>
      <c r="P24" s="12" t="e">
        <v>#VALUE!</v>
      </c>
      <c r="Q24" s="13" t="e">
        <f>IF(J24="PROV SUM",N24,L24*P24)</f>
        <v>#VALUE!</v>
      </c>
      <c r="R24" s="39">
        <v>0</v>
      </c>
      <c r="S24" s="72">
        <v>8.136000000000001</v>
      </c>
      <c r="T24" s="73">
        <f>IF(J24="SC024",N24,IF(ISERROR(S24),"",IF(J24="PROV SUM",N24,L24*S24)))</f>
        <v>4718.880000000001</v>
      </c>
      <c r="U24" s="73"/>
      <c r="V24" s="9" t="s">
        <v>79</v>
      </c>
      <c r="W24" s="38">
        <v>725</v>
      </c>
      <c r="X24" s="70">
        <v>8.136000000000001</v>
      </c>
      <c r="Y24" s="71">
        <f t="shared" si="1"/>
        <v>5898.6</v>
      </c>
      <c r="Z24" s="43"/>
      <c r="AA24" s="77">
        <v>1</v>
      </c>
      <c r="AB24" s="78">
        <f t="shared" si="3"/>
        <v>5898.6</v>
      </c>
      <c r="AC24" s="79">
        <v>1</v>
      </c>
      <c r="AD24" s="128">
        <f t="shared" si="0"/>
        <v>5898.6</v>
      </c>
      <c r="AE24" s="130">
        <f t="shared" si="2"/>
        <v>0</v>
      </c>
      <c r="AG24"/>
    </row>
    <row r="25" spans="1:33" ht="15.75" hidden="1" thickBot="1" x14ac:dyDescent="0.3">
      <c r="A25" s="15"/>
      <c r="B25" s="2" t="s">
        <v>23</v>
      </c>
      <c r="C25" s="41" t="s">
        <v>164</v>
      </c>
      <c r="D25" s="4" t="s">
        <v>378</v>
      </c>
      <c r="E25" s="5"/>
      <c r="F25" s="6"/>
      <c r="G25" s="6"/>
      <c r="H25" s="7"/>
      <c r="I25" s="6"/>
      <c r="J25" s="8"/>
      <c r="K25" s="9"/>
      <c r="L25" s="38"/>
      <c r="M25" s="8"/>
      <c r="N25" s="38"/>
      <c r="O25" s="43"/>
      <c r="P25" s="27"/>
      <c r="Q25" s="42"/>
      <c r="R25" s="42"/>
      <c r="S25" s="75"/>
      <c r="T25" s="75"/>
      <c r="U25" s="75"/>
      <c r="V25" s="9"/>
      <c r="W25" s="38"/>
      <c r="X25" s="70"/>
      <c r="Y25" s="71"/>
      <c r="Z25" s="43"/>
      <c r="AA25" s="77"/>
      <c r="AB25" s="78"/>
      <c r="AC25" s="79"/>
      <c r="AD25" s="128">
        <f t="shared" si="0"/>
        <v>0</v>
      </c>
      <c r="AE25" s="130">
        <f t="shared" si="2"/>
        <v>0</v>
      </c>
      <c r="AG25" s="665">
        <f>AG61+AG60+AG26</f>
        <v>536.72</v>
      </c>
    </row>
    <row r="26" spans="1:33" ht="45.75" hidden="1" thickBot="1" x14ac:dyDescent="0.3">
      <c r="A26" s="15"/>
      <c r="B26" s="2" t="s">
        <v>23</v>
      </c>
      <c r="C26" s="41" t="s">
        <v>164</v>
      </c>
      <c r="D26" s="4" t="s">
        <v>25</v>
      </c>
      <c r="E26" s="5" t="s">
        <v>181</v>
      </c>
      <c r="F26" s="6"/>
      <c r="G26" s="6"/>
      <c r="H26" s="7">
        <v>4.1839999999999504</v>
      </c>
      <c r="I26" s="6"/>
      <c r="J26" s="8" t="s">
        <v>182</v>
      </c>
      <c r="K26" s="9" t="s">
        <v>75</v>
      </c>
      <c r="L26" s="38">
        <v>2</v>
      </c>
      <c r="M26" s="10">
        <v>81.08</v>
      </c>
      <c r="N26" s="38">
        <v>162.16</v>
      </c>
      <c r="O26" s="43"/>
      <c r="P26" s="12" t="e">
        <v>#VALUE!</v>
      </c>
      <c r="Q26" s="13" t="e">
        <f>IF(J26="PROV SUM",N26,L26*P26)</f>
        <v>#VALUE!</v>
      </c>
      <c r="R26" s="39">
        <v>0</v>
      </c>
      <c r="S26" s="72">
        <v>66.599112000000005</v>
      </c>
      <c r="T26" s="73">
        <f>IF(J26="SC024",N26,IF(ISERROR(S26),"",IF(J26="PROV SUM",N26,L26*S26)))</f>
        <v>133.19822400000001</v>
      </c>
      <c r="U26" s="73"/>
      <c r="V26" s="9" t="s">
        <v>75</v>
      </c>
      <c r="W26" s="38">
        <v>2</v>
      </c>
      <c r="X26" s="70">
        <v>66.599112000000005</v>
      </c>
      <c r="Y26" s="71">
        <f t="shared" si="1"/>
        <v>133.19822400000001</v>
      </c>
      <c r="Z26" s="43"/>
      <c r="AA26" s="77">
        <v>1</v>
      </c>
      <c r="AB26" s="78">
        <f t="shared" si="3"/>
        <v>133.19822400000001</v>
      </c>
      <c r="AC26" s="79">
        <v>1</v>
      </c>
      <c r="AD26" s="128">
        <f t="shared" si="0"/>
        <v>133.19822400000001</v>
      </c>
      <c r="AE26" s="130">
        <f t="shared" si="2"/>
        <v>0</v>
      </c>
      <c r="AG26" s="622">
        <v>13.32</v>
      </c>
    </row>
    <row r="27" spans="1:33" ht="31.5" hidden="1" thickBot="1" x14ac:dyDescent="0.3">
      <c r="A27" s="15"/>
      <c r="B27" s="44" t="s">
        <v>23</v>
      </c>
      <c r="C27" s="45" t="s">
        <v>164</v>
      </c>
      <c r="D27" s="46" t="s">
        <v>25</v>
      </c>
      <c r="E27" s="47" t="s">
        <v>386</v>
      </c>
      <c r="F27" s="48"/>
      <c r="G27" s="48"/>
      <c r="H27" s="49">
        <v>4.2930000000000001</v>
      </c>
      <c r="I27" s="48"/>
      <c r="J27" s="50" t="s">
        <v>379</v>
      </c>
      <c r="K27" s="51" t="s">
        <v>380</v>
      </c>
      <c r="L27" s="52">
        <v>1</v>
      </c>
      <c r="M27" s="53">
        <v>1500</v>
      </c>
      <c r="N27" s="52">
        <v>1500</v>
      </c>
      <c r="O27" s="43"/>
      <c r="P27" s="12" t="e">
        <v>#VALUE!</v>
      </c>
      <c r="Q27" s="13">
        <f>IF(J27="PROV SUM",N27,L27*P27)</f>
        <v>1500</v>
      </c>
      <c r="R27" s="39" t="s">
        <v>381</v>
      </c>
      <c r="S27" s="72" t="s">
        <v>381</v>
      </c>
      <c r="T27" s="73">
        <f>IF(J27="SC024",N27,IF(ISERROR(S27),"",IF(J27="PROV SUM",N27,L27*S27)))</f>
        <v>1500</v>
      </c>
      <c r="U27" s="73"/>
      <c r="V27" s="9" t="s">
        <v>380</v>
      </c>
      <c r="W27" s="38">
        <v>0</v>
      </c>
      <c r="X27" s="70">
        <v>1500</v>
      </c>
      <c r="Y27" s="71">
        <v>1500</v>
      </c>
      <c r="Z27" s="43"/>
      <c r="AA27" s="77">
        <v>0.9</v>
      </c>
      <c r="AB27" s="78">
        <f t="shared" si="3"/>
        <v>1350</v>
      </c>
      <c r="AC27" s="79">
        <v>0.9</v>
      </c>
      <c r="AD27" s="128">
        <f t="shared" si="0"/>
        <v>1350</v>
      </c>
      <c r="AE27" s="130">
        <f t="shared" si="2"/>
        <v>0</v>
      </c>
      <c r="AF27" t="s">
        <v>763</v>
      </c>
    </row>
    <row r="28" spans="1:33" ht="15.75" thickBot="1" x14ac:dyDescent="0.3">
      <c r="A28" s="15"/>
      <c r="B28" s="44" t="s">
        <v>23</v>
      </c>
      <c r="C28" s="45" t="s">
        <v>24</v>
      </c>
      <c r="D28" s="46" t="s">
        <v>378</v>
      </c>
      <c r="E28" s="47"/>
      <c r="F28" s="48"/>
      <c r="G28" s="48"/>
      <c r="H28" s="49"/>
      <c r="I28" s="48"/>
      <c r="J28" s="50"/>
      <c r="K28" s="51"/>
      <c r="L28" s="52"/>
      <c r="M28" s="50"/>
      <c r="N28" s="52"/>
      <c r="O28" s="43"/>
      <c r="P28" s="27"/>
      <c r="Q28" s="42"/>
      <c r="R28" s="42"/>
      <c r="S28" s="75"/>
      <c r="T28" s="75"/>
      <c r="U28" s="75"/>
      <c r="V28" s="9"/>
      <c r="W28" s="38"/>
      <c r="X28" s="70"/>
      <c r="Y28" s="71"/>
      <c r="Z28" s="43"/>
      <c r="AA28" s="77"/>
      <c r="AB28" s="78"/>
      <c r="AC28" s="79"/>
      <c r="AD28" s="128">
        <f t="shared" si="0"/>
        <v>0</v>
      </c>
      <c r="AE28" s="130">
        <f t="shared" si="2"/>
        <v>0</v>
      </c>
      <c r="AG28" s="664">
        <f>AG32+AG54+AG56+AG57</f>
        <v>9084.5600000000013</v>
      </c>
    </row>
    <row r="29" spans="1:33" ht="120.75" thickBot="1" x14ac:dyDescent="0.3">
      <c r="A29" s="21"/>
      <c r="B29" s="54" t="s">
        <v>23</v>
      </c>
      <c r="C29" s="54" t="s">
        <v>24</v>
      </c>
      <c r="D29" s="55" t="s">
        <v>25</v>
      </c>
      <c r="E29" s="56" t="s">
        <v>26</v>
      </c>
      <c r="F29" s="57"/>
      <c r="G29" s="57"/>
      <c r="H29" s="58">
        <v>2.1</v>
      </c>
      <c r="I29" s="57"/>
      <c r="J29" s="59" t="s">
        <v>27</v>
      </c>
      <c r="K29" s="57" t="s">
        <v>28</v>
      </c>
      <c r="L29" s="60">
        <v>8850</v>
      </c>
      <c r="M29" s="61">
        <v>12.92</v>
      </c>
      <c r="N29" s="62">
        <v>114342</v>
      </c>
      <c r="O29" s="18"/>
      <c r="P29" s="12" t="e">
        <v>#VALUE!</v>
      </c>
      <c r="Q29" s="13" t="e">
        <f t="shared" ref="Q29:Q34" si="4">IF(J29="PROV SUM",N29,L29*P29)</f>
        <v>#VALUE!</v>
      </c>
      <c r="R29" s="39">
        <v>0</v>
      </c>
      <c r="S29" s="72">
        <v>16.4084</v>
      </c>
      <c r="T29" s="73">
        <f t="shared" ref="T29:T34" si="5">IF(J29="SC024",N29,IF(ISERROR(S29),"",IF(J29="PROV SUM",N29,L29*S29)))</f>
        <v>145214.34</v>
      </c>
      <c r="U29" s="73"/>
      <c r="V29" s="9" t="s">
        <v>28</v>
      </c>
      <c r="W29" s="38">
        <v>4425</v>
      </c>
      <c r="X29" s="71">
        <v>16.4084</v>
      </c>
      <c r="Y29" s="71">
        <f t="shared" si="1"/>
        <v>72607.17</v>
      </c>
      <c r="Z29" s="18"/>
      <c r="AA29" s="77">
        <v>1</v>
      </c>
      <c r="AB29" s="78">
        <f t="shared" si="3"/>
        <v>72607.17</v>
      </c>
      <c r="AC29" s="79">
        <v>1</v>
      </c>
      <c r="AD29" s="128">
        <f t="shared" si="0"/>
        <v>72607.17</v>
      </c>
      <c r="AE29" s="130">
        <f t="shared" si="2"/>
        <v>0</v>
      </c>
      <c r="AF29" s="139"/>
      <c r="AG29" s="162"/>
    </row>
    <row r="30" spans="1:33" ht="30.75" thickBot="1" x14ac:dyDescent="0.3">
      <c r="A30" s="21"/>
      <c r="B30" s="54" t="s">
        <v>23</v>
      </c>
      <c r="C30" s="54" t="s">
        <v>24</v>
      </c>
      <c r="D30" s="55" t="s">
        <v>25</v>
      </c>
      <c r="E30" s="56" t="s">
        <v>29</v>
      </c>
      <c r="F30" s="57"/>
      <c r="G30" s="57"/>
      <c r="H30" s="58">
        <v>2.5</v>
      </c>
      <c r="I30" s="57"/>
      <c r="J30" s="59" t="s">
        <v>30</v>
      </c>
      <c r="K30" s="57" t="s">
        <v>31</v>
      </c>
      <c r="L30" s="60">
        <v>1</v>
      </c>
      <c r="M30" s="61">
        <v>420</v>
      </c>
      <c r="N30" s="62">
        <v>420</v>
      </c>
      <c r="O30" s="18"/>
      <c r="P30" s="12" t="e">
        <v>#VALUE!</v>
      </c>
      <c r="Q30" s="13" t="e">
        <f t="shared" si="4"/>
        <v>#VALUE!</v>
      </c>
      <c r="R30" s="39">
        <v>0</v>
      </c>
      <c r="S30" s="72">
        <v>533.4</v>
      </c>
      <c r="T30" s="73">
        <f t="shared" si="5"/>
        <v>533.4</v>
      </c>
      <c r="U30" s="73"/>
      <c r="V30" s="9" t="s">
        <v>31</v>
      </c>
      <c r="W30" s="38">
        <v>1</v>
      </c>
      <c r="X30" s="71">
        <v>533.4</v>
      </c>
      <c r="Y30" s="71">
        <f t="shared" si="1"/>
        <v>533.4</v>
      </c>
      <c r="Z30" s="18"/>
      <c r="AA30" s="77">
        <v>1</v>
      </c>
      <c r="AB30" s="78">
        <f t="shared" si="3"/>
        <v>533.4</v>
      </c>
      <c r="AC30" s="79">
        <v>1</v>
      </c>
      <c r="AD30" s="128">
        <f t="shared" si="0"/>
        <v>533.4</v>
      </c>
      <c r="AE30" s="130">
        <f t="shared" si="2"/>
        <v>0</v>
      </c>
      <c r="AG30"/>
    </row>
    <row r="31" spans="1:33" ht="16.350000000000001" customHeight="1" thickBot="1" x14ac:dyDescent="0.3">
      <c r="A31" s="21"/>
      <c r="B31" s="54" t="s">
        <v>23</v>
      </c>
      <c r="C31" s="54" t="s">
        <v>24</v>
      </c>
      <c r="D31" s="55" t="s">
        <v>25</v>
      </c>
      <c r="E31" s="56" t="s">
        <v>32</v>
      </c>
      <c r="F31" s="57"/>
      <c r="G31" s="57"/>
      <c r="H31" s="58">
        <v>2.6</v>
      </c>
      <c r="I31" s="57"/>
      <c r="J31" s="59" t="s">
        <v>33</v>
      </c>
      <c r="K31" s="57" t="s">
        <v>31</v>
      </c>
      <c r="L31" s="60">
        <v>3</v>
      </c>
      <c r="M31" s="61">
        <v>50</v>
      </c>
      <c r="N31" s="62">
        <v>150</v>
      </c>
      <c r="O31" s="18"/>
      <c r="P31" s="12" t="e">
        <v>#VALUE!</v>
      </c>
      <c r="Q31" s="13" t="e">
        <f t="shared" si="4"/>
        <v>#VALUE!</v>
      </c>
      <c r="R31" s="39">
        <v>0</v>
      </c>
      <c r="S31" s="72">
        <v>63.5</v>
      </c>
      <c r="T31" s="73">
        <f t="shared" si="5"/>
        <v>190.5</v>
      </c>
      <c r="U31" s="73"/>
      <c r="V31" s="9" t="s">
        <v>31</v>
      </c>
      <c r="W31" s="38">
        <v>9</v>
      </c>
      <c r="X31" s="71">
        <v>63.5</v>
      </c>
      <c r="Y31" s="71">
        <f t="shared" si="1"/>
        <v>571.5</v>
      </c>
      <c r="Z31" s="18"/>
      <c r="AA31" s="77">
        <v>1</v>
      </c>
      <c r="AB31" s="78">
        <f t="shared" si="3"/>
        <v>571.5</v>
      </c>
      <c r="AC31" s="79">
        <v>1</v>
      </c>
      <c r="AD31" s="128">
        <f t="shared" si="0"/>
        <v>571.5</v>
      </c>
      <c r="AE31" s="130">
        <f t="shared" si="2"/>
        <v>0</v>
      </c>
      <c r="AG31"/>
    </row>
    <row r="32" spans="1:33" s="493" customFormat="1" ht="15.75" thickBot="1" x14ac:dyDescent="0.3">
      <c r="A32" s="21"/>
      <c r="B32" s="494" t="s">
        <v>23</v>
      </c>
      <c r="C32" s="494" t="s">
        <v>24</v>
      </c>
      <c r="D32" s="495" t="s">
        <v>25</v>
      </c>
      <c r="E32" s="496" t="s">
        <v>55</v>
      </c>
      <c r="F32" s="57"/>
      <c r="G32" s="57"/>
      <c r="H32" s="58">
        <v>2.2200000000000002</v>
      </c>
      <c r="I32" s="57"/>
      <c r="J32" s="59" t="s">
        <v>56</v>
      </c>
      <c r="K32" s="495" t="s">
        <v>57</v>
      </c>
      <c r="L32" s="497">
        <v>14</v>
      </c>
      <c r="M32" s="61">
        <v>82.5</v>
      </c>
      <c r="N32" s="62">
        <v>1155</v>
      </c>
      <c r="O32" s="18"/>
      <c r="P32" s="12" t="e">
        <v>#VALUE!</v>
      </c>
      <c r="Q32" s="13" t="e">
        <f t="shared" si="4"/>
        <v>#VALUE!</v>
      </c>
      <c r="R32" s="39">
        <v>0</v>
      </c>
      <c r="S32" s="498">
        <v>104.77500000000001</v>
      </c>
      <c r="T32" s="499">
        <f t="shared" si="5"/>
        <v>1466.8500000000001</v>
      </c>
      <c r="U32" s="499"/>
      <c r="V32" s="500" t="s">
        <v>57</v>
      </c>
      <c r="W32" s="501">
        <v>14</v>
      </c>
      <c r="X32" s="502">
        <v>104.77500000000001</v>
      </c>
      <c r="Y32" s="502">
        <f t="shared" si="1"/>
        <v>1466.8500000000001</v>
      </c>
      <c r="Z32" s="487"/>
      <c r="AA32" s="503">
        <v>1</v>
      </c>
      <c r="AB32" s="504">
        <f t="shared" si="3"/>
        <v>1466.8500000000001</v>
      </c>
      <c r="AC32" s="505">
        <v>1</v>
      </c>
      <c r="AD32" s="491">
        <f t="shared" si="0"/>
        <v>1466.8500000000001</v>
      </c>
      <c r="AE32" s="506">
        <f t="shared" si="2"/>
        <v>0</v>
      </c>
      <c r="AG32" s="493">
        <v>440.06</v>
      </c>
    </row>
    <row r="33" spans="1:32" customFormat="1" ht="15.75" thickBot="1" x14ac:dyDescent="0.3">
      <c r="A33" s="21"/>
      <c r="B33" s="54" t="s">
        <v>23</v>
      </c>
      <c r="C33" s="54" t="s">
        <v>24</v>
      </c>
      <c r="D33" s="55" t="s">
        <v>25</v>
      </c>
      <c r="E33" s="56" t="s">
        <v>69</v>
      </c>
      <c r="F33" s="57"/>
      <c r="G33" s="57"/>
      <c r="H33" s="58">
        <v>2.2999999999999998</v>
      </c>
      <c r="I33" s="57"/>
      <c r="J33" s="59" t="s">
        <v>70</v>
      </c>
      <c r="K33" s="57"/>
      <c r="L33" s="60">
        <v>1</v>
      </c>
      <c r="M33" s="61">
        <v>695</v>
      </c>
      <c r="N33" s="62">
        <v>695</v>
      </c>
      <c r="O33" s="18"/>
      <c r="P33" s="12" t="e">
        <v>#VALUE!</v>
      </c>
      <c r="Q33" s="13" t="e">
        <f t="shared" si="4"/>
        <v>#VALUE!</v>
      </c>
      <c r="R33" s="39">
        <v>0</v>
      </c>
      <c r="S33" s="72">
        <v>882.65</v>
      </c>
      <c r="T33" s="73">
        <f t="shared" si="5"/>
        <v>882.65</v>
      </c>
      <c r="U33" s="73"/>
      <c r="V33" s="9"/>
      <c r="W33" s="38">
        <v>0</v>
      </c>
      <c r="X33" s="71">
        <v>882.65</v>
      </c>
      <c r="Y33" s="71">
        <f t="shared" si="1"/>
        <v>0</v>
      </c>
      <c r="Z33" s="18"/>
      <c r="AA33" s="77">
        <v>0</v>
      </c>
      <c r="AB33" s="78">
        <f t="shared" si="3"/>
        <v>0</v>
      </c>
      <c r="AC33" s="79">
        <v>0</v>
      </c>
      <c r="AD33" s="128">
        <f t="shared" si="0"/>
        <v>0</v>
      </c>
      <c r="AE33" s="130">
        <f t="shared" si="2"/>
        <v>0</v>
      </c>
    </row>
    <row r="34" spans="1:32" customFormat="1" ht="60.75" thickBot="1" x14ac:dyDescent="0.3">
      <c r="A34" s="21"/>
      <c r="B34" s="54" t="s">
        <v>23</v>
      </c>
      <c r="C34" s="54" t="s">
        <v>24</v>
      </c>
      <c r="D34" s="55" t="s">
        <v>25</v>
      </c>
      <c r="E34" s="56" t="s">
        <v>382</v>
      </c>
      <c r="F34" s="57"/>
      <c r="G34" s="57"/>
      <c r="H34" s="58"/>
      <c r="I34" s="57"/>
      <c r="J34" s="59" t="s">
        <v>383</v>
      </c>
      <c r="K34" s="57" t="s">
        <v>31</v>
      </c>
      <c r="L34" s="60"/>
      <c r="M34" s="61">
        <v>4.8300000000000003E-2</v>
      </c>
      <c r="N34" s="62">
        <v>0</v>
      </c>
      <c r="O34" s="18"/>
      <c r="P34" s="12" t="e">
        <v>#VALUE!</v>
      </c>
      <c r="Q34" s="13" t="e">
        <f t="shared" si="4"/>
        <v>#VALUE!</v>
      </c>
      <c r="R34" s="39" t="e">
        <v>#N/A</v>
      </c>
      <c r="S34" s="72" t="e">
        <v>#N/A</v>
      </c>
      <c r="T34" s="73">
        <f t="shared" si="5"/>
        <v>0</v>
      </c>
      <c r="U34" s="73"/>
      <c r="V34" s="9" t="s">
        <v>416</v>
      </c>
      <c r="W34" s="38">
        <v>26.3</v>
      </c>
      <c r="X34" s="318">
        <f>SUM(Y29+Y30+Y31+Y32+Y58+Y57+Y56+Y55+Y54)*0.0483</f>
        <v>4411.4388171000001</v>
      </c>
      <c r="Y34" s="71">
        <f>X34*W34</f>
        <v>116020.84088973001</v>
      </c>
      <c r="Z34" s="18"/>
      <c r="AA34" s="77">
        <v>1</v>
      </c>
      <c r="AB34" s="78">
        <f t="shared" si="3"/>
        <v>116020.84088973001</v>
      </c>
      <c r="AC34" s="79">
        <v>0.27975230000000001</v>
      </c>
      <c r="AD34" s="128">
        <f t="shared" si="0"/>
        <v>32457.097086836016</v>
      </c>
      <c r="AE34" s="130">
        <f t="shared" si="2"/>
        <v>83563.743802893994</v>
      </c>
      <c r="AF34" s="624" t="s">
        <v>767</v>
      </c>
    </row>
    <row r="35" spans="1:32" customFormat="1" ht="15.75" hidden="1" thickBot="1" x14ac:dyDescent="0.3">
      <c r="A35" s="21"/>
      <c r="B35" s="63" t="s">
        <v>23</v>
      </c>
      <c r="C35" s="54" t="s">
        <v>312</v>
      </c>
      <c r="D35" s="55" t="s">
        <v>378</v>
      </c>
      <c r="E35" s="56"/>
      <c r="F35" s="57"/>
      <c r="G35" s="57"/>
      <c r="H35" s="58"/>
      <c r="I35" s="57"/>
      <c r="J35" s="59"/>
      <c r="K35" s="57"/>
      <c r="L35" s="60"/>
      <c r="M35" s="59"/>
      <c r="N35" s="62"/>
      <c r="O35" s="18"/>
      <c r="P35" s="16"/>
      <c r="Q35" s="37"/>
      <c r="R35" s="37"/>
      <c r="S35" s="74"/>
      <c r="T35" s="74"/>
      <c r="U35" s="74"/>
      <c r="V35" s="9"/>
      <c r="W35" s="38"/>
      <c r="X35" s="70"/>
      <c r="Y35" s="71"/>
      <c r="Z35" s="18"/>
      <c r="AA35" s="77"/>
      <c r="AB35" s="78"/>
      <c r="AC35" s="79"/>
      <c r="AD35" s="128">
        <f t="shared" si="0"/>
        <v>0</v>
      </c>
      <c r="AE35" s="130">
        <f t="shared" si="2"/>
        <v>0</v>
      </c>
    </row>
    <row r="36" spans="1:32" customFormat="1" ht="30" hidden="1" x14ac:dyDescent="0.25">
      <c r="A36" s="21"/>
      <c r="B36" s="319" t="s">
        <v>23</v>
      </c>
      <c r="C36" s="103" t="s">
        <v>312</v>
      </c>
      <c r="D36" s="104" t="s">
        <v>25</v>
      </c>
      <c r="E36" s="105" t="s">
        <v>337</v>
      </c>
      <c r="F36" s="106"/>
      <c r="G36" s="106"/>
      <c r="H36" s="107">
        <v>7.2530000000000499</v>
      </c>
      <c r="I36" s="106"/>
      <c r="J36" s="108" t="s">
        <v>338</v>
      </c>
      <c r="K36" s="106" t="s">
        <v>79</v>
      </c>
      <c r="L36" s="109">
        <v>2</v>
      </c>
      <c r="M36" s="320">
        <v>20.13</v>
      </c>
      <c r="N36" s="110">
        <v>40.26</v>
      </c>
      <c r="O36" s="18"/>
      <c r="P36" s="321" t="e">
        <v>#VALUE!</v>
      </c>
      <c r="Q36" s="322" t="e">
        <f>IF(J36="PROV SUM",N36,L36*P36)</f>
        <v>#VALUE!</v>
      </c>
      <c r="R36" s="323">
        <v>0</v>
      </c>
      <c r="S36" s="324">
        <v>14.594249999999999</v>
      </c>
      <c r="T36" s="325">
        <f>IF(J36="SC024",N36,IF(ISERROR(S36),"",IF(J36="PROV SUM",N36,L36*S36)))</f>
        <v>29.188499999999998</v>
      </c>
      <c r="U36" s="325"/>
      <c r="V36" s="51" t="s">
        <v>79</v>
      </c>
      <c r="W36" s="52">
        <v>150</v>
      </c>
      <c r="X36" s="326">
        <v>14.594249999999999</v>
      </c>
      <c r="Y36" s="119">
        <f t="shared" si="1"/>
        <v>2189.1374999999998</v>
      </c>
      <c r="Z36" s="18"/>
      <c r="AA36" s="338">
        <v>1</v>
      </c>
      <c r="AB36" s="339">
        <f t="shared" si="3"/>
        <v>2189.1374999999998</v>
      </c>
      <c r="AC36" s="340">
        <v>1.2E-2</v>
      </c>
      <c r="AD36" s="128">
        <f t="shared" si="0"/>
        <v>26.269649999999999</v>
      </c>
      <c r="AE36" s="342">
        <f t="shared" si="2"/>
        <v>2162.8678499999996</v>
      </c>
      <c r="AF36" s="624" t="s">
        <v>768</v>
      </c>
    </row>
    <row r="37" spans="1:32" customFormat="1" ht="15.75" hidden="1" x14ac:dyDescent="0.25">
      <c r="A37" s="21"/>
      <c r="B37" s="327" t="s">
        <v>23</v>
      </c>
      <c r="C37" s="328" t="s">
        <v>312</v>
      </c>
      <c r="D37" s="329" t="s">
        <v>25</v>
      </c>
      <c r="E37" s="330" t="s">
        <v>387</v>
      </c>
      <c r="F37" s="331"/>
      <c r="G37" s="331"/>
      <c r="H37" s="332">
        <v>7.3159999999999998</v>
      </c>
      <c r="I37" s="331"/>
      <c r="J37" s="333" t="s">
        <v>379</v>
      </c>
      <c r="K37" s="331" t="s">
        <v>380</v>
      </c>
      <c r="L37" s="295">
        <v>1</v>
      </c>
      <c r="M37" s="295">
        <v>1800</v>
      </c>
      <c r="N37" s="125">
        <v>1800</v>
      </c>
      <c r="O37" s="334"/>
      <c r="P37" s="335" t="e">
        <v>#VALUE!</v>
      </c>
      <c r="Q37" s="336">
        <f>IF(J37="PROV SUM",N37,L37*P37)</f>
        <v>1800</v>
      </c>
      <c r="R37" s="294" t="s">
        <v>381</v>
      </c>
      <c r="S37" s="294" t="s">
        <v>381</v>
      </c>
      <c r="T37" s="336">
        <f>IF(J37="SC024",N37,IF(ISERROR(S37),"",IF(J37="PROV SUM",N37,L37*S37)))</f>
        <v>1800</v>
      </c>
      <c r="U37" s="336"/>
      <c r="V37" s="331" t="s">
        <v>380</v>
      </c>
      <c r="W37" s="295">
        <v>0</v>
      </c>
      <c r="X37" s="337">
        <v>1800</v>
      </c>
      <c r="Y37" s="335">
        <v>1800</v>
      </c>
      <c r="Z37" s="18"/>
      <c r="AA37" s="343">
        <v>0</v>
      </c>
      <c r="AB37" s="344">
        <f t="shared" si="3"/>
        <v>0</v>
      </c>
      <c r="AC37" s="345">
        <v>0</v>
      </c>
      <c r="AD37" s="128">
        <f t="shared" si="0"/>
        <v>0</v>
      </c>
      <c r="AE37" s="347">
        <f t="shared" si="2"/>
        <v>0</v>
      </c>
    </row>
    <row r="38" spans="1:32" s="493" customFormat="1" hidden="1" x14ac:dyDescent="0.25">
      <c r="A38" s="21"/>
      <c r="B38" s="478" t="s">
        <v>23</v>
      </c>
      <c r="C38" s="479" t="s">
        <v>655</v>
      </c>
      <c r="D38" s="480" t="s">
        <v>25</v>
      </c>
      <c r="E38" s="481" t="s">
        <v>626</v>
      </c>
      <c r="F38" s="331"/>
      <c r="G38" s="331"/>
      <c r="H38" s="332"/>
      <c r="I38" s="331"/>
      <c r="J38" s="333"/>
      <c r="K38" s="480"/>
      <c r="L38" s="482"/>
      <c r="M38" s="295"/>
      <c r="N38" s="125"/>
      <c r="O38" s="334"/>
      <c r="P38" s="335"/>
      <c r="Q38" s="336"/>
      <c r="R38" s="294"/>
      <c r="S38" s="483"/>
      <c r="T38" s="484"/>
      <c r="U38" s="484"/>
      <c r="V38" s="480" t="s">
        <v>57</v>
      </c>
      <c r="W38" s="482">
        <v>44</v>
      </c>
      <c r="X38" s="485">
        <v>488.75</v>
      </c>
      <c r="Y38" s="486">
        <f>X38*W38</f>
        <v>21505</v>
      </c>
      <c r="Z38" s="487"/>
      <c r="AA38" s="488">
        <v>1</v>
      </c>
      <c r="AB38" s="489">
        <f>Y38*AA38</f>
        <v>21505</v>
      </c>
      <c r="AC38" s="490">
        <v>1</v>
      </c>
      <c r="AD38" s="491">
        <f t="shared" si="0"/>
        <v>21505</v>
      </c>
      <c r="AE38" s="492">
        <f>AB38-AD38</f>
        <v>0</v>
      </c>
    </row>
    <row r="39" spans="1:32" customFormat="1" hidden="1" x14ac:dyDescent="0.25">
      <c r="A39" s="21"/>
      <c r="B39" s="327"/>
      <c r="C39" s="328"/>
      <c r="D39" s="329"/>
      <c r="E39" s="330"/>
      <c r="F39" s="331"/>
      <c r="G39" s="331"/>
      <c r="H39" s="332"/>
      <c r="I39" s="331"/>
      <c r="J39" s="333"/>
      <c r="K39" s="331"/>
      <c r="L39" s="295"/>
      <c r="M39" s="295"/>
      <c r="N39" s="125"/>
      <c r="O39" s="334"/>
      <c r="P39" s="335"/>
      <c r="Q39" s="336"/>
      <c r="R39" s="294"/>
      <c r="S39" s="294"/>
      <c r="T39" s="336"/>
      <c r="U39" s="336"/>
      <c r="V39" s="331"/>
      <c r="W39" s="295"/>
      <c r="X39" s="337"/>
      <c r="Y39" s="335"/>
      <c r="Z39" s="18"/>
      <c r="AA39" s="343"/>
      <c r="AB39" s="344"/>
      <c r="AC39" s="345"/>
      <c r="AD39" s="128">
        <f t="shared" si="0"/>
        <v>0</v>
      </c>
      <c r="AE39" s="347"/>
    </row>
    <row r="40" spans="1:32" customFormat="1" hidden="1" x14ac:dyDescent="0.25">
      <c r="A40" s="21"/>
      <c r="B40" s="327" t="s">
        <v>23</v>
      </c>
      <c r="C40" s="328" t="s">
        <v>189</v>
      </c>
      <c r="D40" s="329" t="s">
        <v>25</v>
      </c>
      <c r="E40" s="330" t="s">
        <v>628</v>
      </c>
      <c r="F40" s="331"/>
      <c r="G40" s="331"/>
      <c r="H40" s="332"/>
      <c r="I40" s="331"/>
      <c r="J40" s="333"/>
      <c r="K40" s="331"/>
      <c r="L40" s="295"/>
      <c r="M40" s="295"/>
      <c r="N40" s="125"/>
      <c r="O40" s="334"/>
      <c r="P40" s="335"/>
      <c r="Q40" s="336"/>
      <c r="R40" s="294"/>
      <c r="S40" s="294"/>
      <c r="T40" s="336"/>
      <c r="U40" s="336"/>
      <c r="V40" s="331" t="s">
        <v>28</v>
      </c>
      <c r="W40" s="295">
        <v>300</v>
      </c>
      <c r="X40" s="337">
        <v>107.459</v>
      </c>
      <c r="Y40" s="335">
        <f t="shared" ref="Y40:Y62" si="6">X40*W40</f>
        <v>32237.7</v>
      </c>
      <c r="Z40" s="18"/>
      <c r="AA40" s="343">
        <v>1</v>
      </c>
      <c r="AB40" s="344">
        <f t="shared" ref="AB40:AB62" si="7">Y40*AA40</f>
        <v>32237.7</v>
      </c>
      <c r="AC40" s="345">
        <v>1</v>
      </c>
      <c r="AD40" s="128">
        <f t="shared" si="0"/>
        <v>32237.7</v>
      </c>
      <c r="AE40" s="347">
        <f t="shared" ref="AE40:AE62" si="8">AB40-AD40</f>
        <v>0</v>
      </c>
    </row>
    <row r="41" spans="1:32" customFormat="1" ht="30" hidden="1" x14ac:dyDescent="0.25">
      <c r="A41" s="21"/>
      <c r="B41" s="327" t="s">
        <v>23</v>
      </c>
      <c r="C41" s="328" t="s">
        <v>189</v>
      </c>
      <c r="D41" s="329" t="s">
        <v>25</v>
      </c>
      <c r="E41" s="330" t="s">
        <v>629</v>
      </c>
      <c r="F41" s="331"/>
      <c r="G41" s="331"/>
      <c r="H41" s="332"/>
      <c r="I41" s="331"/>
      <c r="J41" s="333"/>
      <c r="K41" s="331"/>
      <c r="L41" s="295"/>
      <c r="M41" s="295"/>
      <c r="N41" s="125"/>
      <c r="O41" s="334"/>
      <c r="P41" s="335"/>
      <c r="Q41" s="336"/>
      <c r="R41" s="294"/>
      <c r="S41" s="294"/>
      <c r="T41" s="336"/>
      <c r="U41" s="336"/>
      <c r="V41" s="331" t="s">
        <v>48</v>
      </c>
      <c r="W41" s="295">
        <v>225</v>
      </c>
      <c r="X41" s="337">
        <v>53.570000000000007</v>
      </c>
      <c r="Y41" s="335">
        <f t="shared" si="6"/>
        <v>12053.250000000002</v>
      </c>
      <c r="Z41" s="18"/>
      <c r="AA41" s="343">
        <v>1</v>
      </c>
      <c r="AB41" s="344">
        <f t="shared" si="7"/>
        <v>12053.250000000002</v>
      </c>
      <c r="AC41" s="345">
        <v>1</v>
      </c>
      <c r="AD41" s="128">
        <f t="shared" si="0"/>
        <v>12053.250000000002</v>
      </c>
      <c r="AE41" s="347">
        <f t="shared" si="8"/>
        <v>0</v>
      </c>
    </row>
    <row r="42" spans="1:32" customFormat="1" hidden="1" x14ac:dyDescent="0.25">
      <c r="A42" s="21"/>
      <c r="B42" s="327" t="s">
        <v>23</v>
      </c>
      <c r="C42" s="328" t="s">
        <v>189</v>
      </c>
      <c r="D42" s="329" t="s">
        <v>25</v>
      </c>
      <c r="E42" s="330" t="s">
        <v>630</v>
      </c>
      <c r="F42" s="331"/>
      <c r="G42" s="331"/>
      <c r="H42" s="332"/>
      <c r="I42" s="331"/>
      <c r="J42" s="333"/>
      <c r="K42" s="331"/>
      <c r="L42" s="295"/>
      <c r="M42" s="295"/>
      <c r="N42" s="125"/>
      <c r="O42" s="334"/>
      <c r="P42" s="335"/>
      <c r="Q42" s="336"/>
      <c r="R42" s="294"/>
      <c r="S42" s="294"/>
      <c r="T42" s="336"/>
      <c r="U42" s="336"/>
      <c r="V42" s="331" t="s">
        <v>650</v>
      </c>
      <c r="W42" s="295">
        <v>32</v>
      </c>
      <c r="X42" s="337">
        <v>300</v>
      </c>
      <c r="Y42" s="335">
        <f t="shared" si="6"/>
        <v>9600</v>
      </c>
      <c r="Z42" s="18"/>
      <c r="AA42" s="343">
        <v>0</v>
      </c>
      <c r="AB42" s="344">
        <f t="shared" si="7"/>
        <v>0</v>
      </c>
      <c r="AC42" s="345">
        <v>0</v>
      </c>
      <c r="AD42" s="128">
        <f t="shared" si="0"/>
        <v>0</v>
      </c>
      <c r="AE42" s="347">
        <f t="shared" si="8"/>
        <v>0</v>
      </c>
    </row>
    <row r="43" spans="1:32" s="184" customFormat="1" hidden="1" x14ac:dyDescent="0.25">
      <c r="A43" s="21"/>
      <c r="B43" s="456" t="s">
        <v>23</v>
      </c>
      <c r="C43" s="361" t="s">
        <v>189</v>
      </c>
      <c r="D43" s="362" t="s">
        <v>25</v>
      </c>
      <c r="E43" s="363" t="s">
        <v>631</v>
      </c>
      <c r="F43" s="331"/>
      <c r="G43" s="331"/>
      <c r="H43" s="332"/>
      <c r="I43" s="331"/>
      <c r="J43" s="333"/>
      <c r="K43" s="362"/>
      <c r="L43" s="366"/>
      <c r="M43" s="295"/>
      <c r="N43" s="125"/>
      <c r="O43" s="334"/>
      <c r="P43" s="335"/>
      <c r="Q43" s="336"/>
      <c r="R43" s="294"/>
      <c r="S43" s="372"/>
      <c r="T43" s="371"/>
      <c r="U43" s="371"/>
      <c r="V43" s="362" t="s">
        <v>311</v>
      </c>
      <c r="W43" s="366">
        <v>1</v>
      </c>
      <c r="X43" s="457">
        <v>1800</v>
      </c>
      <c r="Y43" s="370">
        <f t="shared" si="6"/>
        <v>1800</v>
      </c>
      <c r="Z43" s="183"/>
      <c r="AA43" s="348">
        <v>0</v>
      </c>
      <c r="AB43" s="349">
        <f t="shared" si="7"/>
        <v>0</v>
      </c>
      <c r="AC43" s="350">
        <v>0</v>
      </c>
      <c r="AD43" s="128">
        <f t="shared" si="0"/>
        <v>0</v>
      </c>
      <c r="AE43" s="352">
        <f t="shared" si="8"/>
        <v>0</v>
      </c>
    </row>
    <row r="44" spans="1:32" s="184" customFormat="1" ht="60.75" hidden="1" thickBot="1" x14ac:dyDescent="0.3">
      <c r="A44" s="21"/>
      <c r="B44" s="472" t="s">
        <v>23</v>
      </c>
      <c r="C44" s="394" t="s">
        <v>189</v>
      </c>
      <c r="D44" s="395" t="s">
        <v>25</v>
      </c>
      <c r="E44" s="422" t="s">
        <v>323</v>
      </c>
      <c r="F44" s="331" t="s">
        <v>324</v>
      </c>
      <c r="G44" s="331" t="s">
        <v>57</v>
      </c>
      <c r="H44" s="332">
        <v>14</v>
      </c>
      <c r="I44" s="331">
        <v>104.77500000000001</v>
      </c>
      <c r="J44" s="333">
        <v>1466.8500000000001</v>
      </c>
      <c r="K44" s="395" t="s">
        <v>57</v>
      </c>
      <c r="L44" s="473">
        <v>14</v>
      </c>
      <c r="M44" s="295">
        <v>104.77500000000001</v>
      </c>
      <c r="N44" s="125">
        <v>1466.8500000000001</v>
      </c>
      <c r="O44" s="334"/>
      <c r="P44" s="335"/>
      <c r="Q44" s="336"/>
      <c r="R44" s="294"/>
      <c r="S44" s="474">
        <v>104.78</v>
      </c>
      <c r="T44" s="475">
        <f>S44*L44</f>
        <v>1466.92</v>
      </c>
      <c r="U44" s="475"/>
      <c r="V44" s="395" t="s">
        <v>57</v>
      </c>
      <c r="W44" s="473">
        <v>10</v>
      </c>
      <c r="X44" s="476">
        <v>104.77500000000001</v>
      </c>
      <c r="Y44" s="477">
        <v>1047.75</v>
      </c>
      <c r="Z44" s="183"/>
      <c r="AA44" s="77">
        <v>0</v>
      </c>
      <c r="AB44" s="78">
        <f t="shared" si="7"/>
        <v>0</v>
      </c>
      <c r="AC44" s="79">
        <v>0</v>
      </c>
      <c r="AD44" s="128">
        <f t="shared" ref="AD44" si="9">Y44*AC44</f>
        <v>0</v>
      </c>
      <c r="AE44" s="130">
        <f t="shared" si="8"/>
        <v>0</v>
      </c>
    </row>
    <row r="45" spans="1:32" customFormat="1" hidden="1" x14ac:dyDescent="0.25">
      <c r="A45" s="21"/>
      <c r="B45" s="327" t="s">
        <v>23</v>
      </c>
      <c r="C45" s="328" t="s">
        <v>189</v>
      </c>
      <c r="D45" s="329" t="s">
        <v>25</v>
      </c>
      <c r="E45" s="330" t="s">
        <v>632</v>
      </c>
      <c r="F45" s="331"/>
      <c r="G45" s="331"/>
      <c r="H45" s="332"/>
      <c r="I45" s="331"/>
      <c r="J45" s="333"/>
      <c r="K45" s="331"/>
      <c r="L45" s="295"/>
      <c r="M45" s="295"/>
      <c r="N45" s="125"/>
      <c r="O45" s="334"/>
      <c r="P45" s="335"/>
      <c r="Q45" s="336"/>
      <c r="R45" s="294"/>
      <c r="S45" s="294"/>
      <c r="T45" s="336"/>
      <c r="U45" s="336"/>
      <c r="V45" s="331" t="s">
        <v>311</v>
      </c>
      <c r="W45" s="295">
        <v>1</v>
      </c>
      <c r="X45" s="337">
        <v>5000</v>
      </c>
      <c r="Y45" s="335">
        <f t="shared" si="6"/>
        <v>5000</v>
      </c>
      <c r="Z45" s="18"/>
      <c r="AA45" s="343">
        <v>0</v>
      </c>
      <c r="AB45" s="344">
        <f t="shared" si="7"/>
        <v>0</v>
      </c>
      <c r="AC45" s="345">
        <v>0</v>
      </c>
      <c r="AD45" s="128">
        <f t="shared" si="0"/>
        <v>0</v>
      </c>
      <c r="AE45" s="347">
        <f t="shared" si="8"/>
        <v>0</v>
      </c>
    </row>
    <row r="46" spans="1:32" customFormat="1" hidden="1" x14ac:dyDescent="0.25">
      <c r="A46" s="21"/>
      <c r="B46" s="327" t="s">
        <v>23</v>
      </c>
      <c r="C46" s="328" t="s">
        <v>341</v>
      </c>
      <c r="D46" s="329" t="s">
        <v>25</v>
      </c>
      <c r="E46" s="330" t="s">
        <v>633</v>
      </c>
      <c r="F46" s="331"/>
      <c r="G46" s="331"/>
      <c r="H46" s="332"/>
      <c r="I46" s="331"/>
      <c r="J46" s="333"/>
      <c r="K46" s="331"/>
      <c r="L46" s="295"/>
      <c r="M46" s="295"/>
      <c r="N46" s="125"/>
      <c r="O46" s="334"/>
      <c r="P46" s="335"/>
      <c r="Q46" s="336"/>
      <c r="R46" s="294"/>
      <c r="S46" s="294"/>
      <c r="T46" s="336"/>
      <c r="U46" s="336"/>
      <c r="V46" s="331" t="s">
        <v>651</v>
      </c>
      <c r="W46" s="295">
        <v>1</v>
      </c>
      <c r="X46" s="337">
        <v>2000</v>
      </c>
      <c r="Y46" s="335">
        <f t="shared" si="6"/>
        <v>2000</v>
      </c>
      <c r="Z46" s="18"/>
      <c r="AA46" s="343">
        <v>0</v>
      </c>
      <c r="AB46" s="344">
        <f t="shared" si="7"/>
        <v>0</v>
      </c>
      <c r="AC46" s="345">
        <v>0</v>
      </c>
      <c r="AD46" s="128">
        <f t="shared" si="0"/>
        <v>0</v>
      </c>
      <c r="AE46" s="347">
        <f t="shared" si="8"/>
        <v>0</v>
      </c>
    </row>
    <row r="47" spans="1:32" customFormat="1" hidden="1" x14ac:dyDescent="0.25">
      <c r="A47" s="21"/>
      <c r="B47" s="327" t="s">
        <v>23</v>
      </c>
      <c r="C47" s="328" t="s">
        <v>341</v>
      </c>
      <c r="D47" s="329" t="s">
        <v>25</v>
      </c>
      <c r="E47" s="330" t="s">
        <v>634</v>
      </c>
      <c r="F47" s="331"/>
      <c r="G47" s="331"/>
      <c r="H47" s="332"/>
      <c r="I47" s="331"/>
      <c r="J47" s="333"/>
      <c r="K47" s="331"/>
      <c r="L47" s="295"/>
      <c r="M47" s="295"/>
      <c r="N47" s="125"/>
      <c r="O47" s="334"/>
      <c r="P47" s="335"/>
      <c r="Q47" s="336"/>
      <c r="R47" s="294"/>
      <c r="S47" s="294"/>
      <c r="T47" s="336"/>
      <c r="U47" s="336"/>
      <c r="V47" s="331" t="s">
        <v>651</v>
      </c>
      <c r="W47" s="295">
        <v>44</v>
      </c>
      <c r="X47" s="337">
        <v>1250</v>
      </c>
      <c r="Y47" s="335">
        <f t="shared" si="6"/>
        <v>55000</v>
      </c>
      <c r="Z47" s="18"/>
      <c r="AA47" s="343">
        <v>0</v>
      </c>
      <c r="AB47" s="344">
        <f t="shared" si="7"/>
        <v>0</v>
      </c>
      <c r="AC47" s="345">
        <v>0</v>
      </c>
      <c r="AD47" s="128">
        <f t="shared" si="0"/>
        <v>0</v>
      </c>
      <c r="AE47" s="347">
        <f t="shared" si="8"/>
        <v>0</v>
      </c>
    </row>
    <row r="48" spans="1:32" customFormat="1" hidden="1" x14ac:dyDescent="0.25">
      <c r="A48" s="21"/>
      <c r="B48" s="327" t="s">
        <v>23</v>
      </c>
      <c r="C48" s="328" t="s">
        <v>341</v>
      </c>
      <c r="D48" s="329" t="s">
        <v>25</v>
      </c>
      <c r="E48" s="330" t="s">
        <v>635</v>
      </c>
      <c r="F48" s="331"/>
      <c r="G48" s="331"/>
      <c r="H48" s="332"/>
      <c r="I48" s="331"/>
      <c r="J48" s="333"/>
      <c r="K48" s="331"/>
      <c r="L48" s="295"/>
      <c r="M48" s="295"/>
      <c r="N48" s="125"/>
      <c r="O48" s="334"/>
      <c r="P48" s="335"/>
      <c r="Q48" s="336"/>
      <c r="R48" s="294"/>
      <c r="S48" s="294"/>
      <c r="T48" s="336"/>
      <c r="U48" s="336"/>
      <c r="V48" s="331" t="s">
        <v>651</v>
      </c>
      <c r="W48" s="295">
        <v>1</v>
      </c>
      <c r="X48" s="337">
        <v>5000</v>
      </c>
      <c r="Y48" s="335">
        <f t="shared" si="6"/>
        <v>5000</v>
      </c>
      <c r="Z48" s="18"/>
      <c r="AA48" s="343">
        <v>0</v>
      </c>
      <c r="AB48" s="344">
        <f t="shared" si="7"/>
        <v>0</v>
      </c>
      <c r="AC48" s="345">
        <v>0</v>
      </c>
      <c r="AD48" s="128">
        <f t="shared" si="0"/>
        <v>0</v>
      </c>
      <c r="AE48" s="347">
        <f t="shared" si="8"/>
        <v>0</v>
      </c>
    </row>
    <row r="49" spans="1:33" hidden="1" x14ac:dyDescent="0.25">
      <c r="A49" s="21"/>
      <c r="B49" s="327" t="s">
        <v>23</v>
      </c>
      <c r="C49" s="328" t="s">
        <v>341</v>
      </c>
      <c r="D49" s="329" t="s">
        <v>25</v>
      </c>
      <c r="E49" s="330" t="s">
        <v>636</v>
      </c>
      <c r="F49" s="331"/>
      <c r="G49" s="331"/>
      <c r="H49" s="332"/>
      <c r="I49" s="331"/>
      <c r="J49" s="333"/>
      <c r="K49" s="331"/>
      <c r="L49" s="295"/>
      <c r="M49" s="295"/>
      <c r="N49" s="125"/>
      <c r="O49" s="334"/>
      <c r="P49" s="335"/>
      <c r="Q49" s="336"/>
      <c r="R49" s="294"/>
      <c r="S49" s="294"/>
      <c r="T49" s="336"/>
      <c r="U49" s="336"/>
      <c r="V49" s="331" t="s">
        <v>651</v>
      </c>
      <c r="W49" s="295">
        <v>1</v>
      </c>
      <c r="X49" s="337">
        <v>10000</v>
      </c>
      <c r="Y49" s="335">
        <f t="shared" si="6"/>
        <v>10000</v>
      </c>
      <c r="Z49" s="18"/>
      <c r="AA49" s="343">
        <v>0.2</v>
      </c>
      <c r="AB49" s="344">
        <f t="shared" si="7"/>
        <v>2000</v>
      </c>
      <c r="AC49" s="345">
        <v>0.2</v>
      </c>
      <c r="AD49" s="128">
        <f t="shared" si="0"/>
        <v>2000</v>
      </c>
      <c r="AE49" s="347">
        <f t="shared" si="8"/>
        <v>0</v>
      </c>
      <c r="AF49" t="s">
        <v>763</v>
      </c>
      <c r="AG49"/>
    </row>
    <row r="50" spans="1:33" hidden="1" x14ac:dyDescent="0.25">
      <c r="A50" s="21"/>
      <c r="B50" s="327" t="s">
        <v>23</v>
      </c>
      <c r="C50" s="328" t="s">
        <v>72</v>
      </c>
      <c r="D50" s="329" t="s">
        <v>25</v>
      </c>
      <c r="E50" s="330" t="s">
        <v>637</v>
      </c>
      <c r="F50" s="331"/>
      <c r="G50" s="331"/>
      <c r="H50" s="332"/>
      <c r="I50" s="331"/>
      <c r="J50" s="333"/>
      <c r="K50" s="331"/>
      <c r="L50" s="295"/>
      <c r="M50" s="295"/>
      <c r="N50" s="125"/>
      <c r="O50" s="334"/>
      <c r="P50" s="335"/>
      <c r="Q50" s="336"/>
      <c r="R50" s="294"/>
      <c r="S50" s="294"/>
      <c r="T50" s="336"/>
      <c r="U50" s="336"/>
      <c r="V50" s="331" t="s">
        <v>651</v>
      </c>
      <c r="W50" s="295">
        <v>1</v>
      </c>
      <c r="X50" s="337">
        <v>2000</v>
      </c>
      <c r="Y50" s="335">
        <f t="shared" si="6"/>
        <v>2000</v>
      </c>
      <c r="Z50" s="18"/>
      <c r="AA50" s="343">
        <v>1</v>
      </c>
      <c r="AB50" s="344">
        <f t="shared" si="7"/>
        <v>2000</v>
      </c>
      <c r="AC50" s="345">
        <v>0.125</v>
      </c>
      <c r="AD50" s="128">
        <f t="shared" si="0"/>
        <v>250</v>
      </c>
      <c r="AE50" s="347">
        <f t="shared" si="8"/>
        <v>1750</v>
      </c>
      <c r="AF50" t="s">
        <v>763</v>
      </c>
      <c r="AG50"/>
    </row>
    <row r="51" spans="1:33" hidden="1" x14ac:dyDescent="0.25">
      <c r="A51" s="21"/>
      <c r="B51" s="327" t="s">
        <v>23</v>
      </c>
      <c r="C51" s="328" t="s">
        <v>164</v>
      </c>
      <c r="D51" s="329" t="s">
        <v>25</v>
      </c>
      <c r="E51" s="330" t="s">
        <v>638</v>
      </c>
      <c r="F51" s="331"/>
      <c r="G51" s="331"/>
      <c r="H51" s="332"/>
      <c r="I51" s="331"/>
      <c r="J51" s="333"/>
      <c r="K51" s="331"/>
      <c r="L51" s="295"/>
      <c r="M51" s="295"/>
      <c r="N51" s="125"/>
      <c r="O51" s="334"/>
      <c r="P51" s="335"/>
      <c r="Q51" s="336"/>
      <c r="R51" s="294"/>
      <c r="S51" s="294"/>
      <c r="T51" s="336"/>
      <c r="U51" s="336"/>
      <c r="V51" s="331" t="s">
        <v>311</v>
      </c>
      <c r="W51" s="295">
        <v>1</v>
      </c>
      <c r="X51" s="337">
        <v>500</v>
      </c>
      <c r="Y51" s="335">
        <f t="shared" si="6"/>
        <v>500</v>
      </c>
      <c r="Z51" s="18"/>
      <c r="AA51" s="343">
        <v>1</v>
      </c>
      <c r="AB51" s="344">
        <f t="shared" si="7"/>
        <v>500</v>
      </c>
      <c r="AC51" s="345">
        <v>0.5</v>
      </c>
      <c r="AD51" s="128">
        <f t="shared" si="0"/>
        <v>250</v>
      </c>
      <c r="AE51" s="347">
        <f t="shared" si="8"/>
        <v>250</v>
      </c>
      <c r="AF51" t="s">
        <v>763</v>
      </c>
    </row>
    <row r="52" spans="1:33" hidden="1" x14ac:dyDescent="0.25">
      <c r="A52" s="21"/>
      <c r="B52" s="327" t="s">
        <v>23</v>
      </c>
      <c r="C52" s="328" t="s">
        <v>72</v>
      </c>
      <c r="D52" s="329" t="s">
        <v>25</v>
      </c>
      <c r="E52" s="330" t="s">
        <v>639</v>
      </c>
      <c r="F52" s="331"/>
      <c r="G52" s="331"/>
      <c r="H52" s="332"/>
      <c r="I52" s="331"/>
      <c r="J52" s="333"/>
      <c r="K52" s="331"/>
      <c r="L52" s="295"/>
      <c r="M52" s="295"/>
      <c r="N52" s="125"/>
      <c r="O52" s="334"/>
      <c r="P52" s="335"/>
      <c r="Q52" s="336"/>
      <c r="R52" s="294"/>
      <c r="S52" s="294"/>
      <c r="T52" s="336"/>
      <c r="U52" s="336"/>
      <c r="V52" s="331" t="s">
        <v>652</v>
      </c>
      <c r="W52" s="295">
        <v>1</v>
      </c>
      <c r="X52" s="337">
        <v>1000</v>
      </c>
      <c r="Y52" s="335">
        <f t="shared" si="6"/>
        <v>1000</v>
      </c>
      <c r="Z52" s="18"/>
      <c r="AA52" s="343">
        <v>1</v>
      </c>
      <c r="AB52" s="344">
        <f t="shared" si="7"/>
        <v>1000</v>
      </c>
      <c r="AC52" s="345">
        <v>0</v>
      </c>
      <c r="AD52" s="128">
        <f t="shared" si="0"/>
        <v>0</v>
      </c>
      <c r="AE52" s="347">
        <f t="shared" si="8"/>
        <v>1000</v>
      </c>
      <c r="AF52" t="s">
        <v>763</v>
      </c>
      <c r="AG52"/>
    </row>
    <row r="53" spans="1:33" hidden="1" x14ac:dyDescent="0.25">
      <c r="A53" s="21"/>
      <c r="B53" s="327" t="s">
        <v>23</v>
      </c>
      <c r="C53" s="328" t="s">
        <v>72</v>
      </c>
      <c r="D53" s="329" t="s">
        <v>25</v>
      </c>
      <c r="E53" s="330" t="s">
        <v>640</v>
      </c>
      <c r="F53" s="331"/>
      <c r="G53" s="331"/>
      <c r="H53" s="332"/>
      <c r="I53" s="331"/>
      <c r="J53" s="333"/>
      <c r="K53" s="331"/>
      <c r="L53" s="295"/>
      <c r="M53" s="295"/>
      <c r="N53" s="125"/>
      <c r="O53" s="334"/>
      <c r="P53" s="335"/>
      <c r="Q53" s="336"/>
      <c r="R53" s="294"/>
      <c r="S53" s="294"/>
      <c r="T53" s="336"/>
      <c r="U53" s="336"/>
      <c r="V53" s="331" t="s">
        <v>652</v>
      </c>
      <c r="W53" s="295">
        <v>1</v>
      </c>
      <c r="X53" s="337">
        <v>300</v>
      </c>
      <c r="Y53" s="335">
        <f t="shared" si="6"/>
        <v>300</v>
      </c>
      <c r="Z53" s="18"/>
      <c r="AA53" s="343">
        <v>1</v>
      </c>
      <c r="AB53" s="344">
        <f t="shared" si="7"/>
        <v>300</v>
      </c>
      <c r="AC53" s="345">
        <v>0</v>
      </c>
      <c r="AD53" s="128">
        <f t="shared" si="0"/>
        <v>0</v>
      </c>
      <c r="AE53" s="347">
        <f t="shared" si="8"/>
        <v>300</v>
      </c>
      <c r="AF53" s="617" t="s">
        <v>763</v>
      </c>
      <c r="AG53"/>
    </row>
    <row r="54" spans="1:33" ht="30" x14ac:dyDescent="0.25">
      <c r="A54" s="21"/>
      <c r="B54" s="327" t="s">
        <v>23</v>
      </c>
      <c r="C54" s="328" t="s">
        <v>24</v>
      </c>
      <c r="D54" s="329" t="s">
        <v>25</v>
      </c>
      <c r="E54" s="330" t="s">
        <v>50</v>
      </c>
      <c r="F54" s="331"/>
      <c r="G54" s="331"/>
      <c r="H54" s="332"/>
      <c r="I54" s="331"/>
      <c r="J54" s="333"/>
      <c r="K54" s="331"/>
      <c r="L54" s="295"/>
      <c r="M54" s="295"/>
      <c r="N54" s="125"/>
      <c r="O54" s="334"/>
      <c r="P54" s="335"/>
      <c r="Q54" s="336"/>
      <c r="R54" s="294"/>
      <c r="S54" s="294"/>
      <c r="T54" s="336"/>
      <c r="U54" s="336"/>
      <c r="V54" s="331" t="s">
        <v>104</v>
      </c>
      <c r="W54" s="295">
        <v>150</v>
      </c>
      <c r="X54" s="337">
        <v>40.229999999999997</v>
      </c>
      <c r="Y54" s="335">
        <f t="shared" si="6"/>
        <v>6034.4999999999991</v>
      </c>
      <c r="Z54" s="18"/>
      <c r="AA54" s="343">
        <v>1</v>
      </c>
      <c r="AB54" s="344">
        <f t="shared" si="7"/>
        <v>6034.4999999999991</v>
      </c>
      <c r="AC54" s="345">
        <v>0</v>
      </c>
      <c r="AD54" s="128">
        <f t="shared" si="0"/>
        <v>0</v>
      </c>
      <c r="AE54" s="347">
        <f t="shared" si="8"/>
        <v>6034.4999999999991</v>
      </c>
      <c r="AG54" s="623">
        <v>6034.5</v>
      </c>
    </row>
    <row r="55" spans="1:33" x14ac:dyDescent="0.25">
      <c r="A55" s="21"/>
      <c r="B55" s="327" t="s">
        <v>23</v>
      </c>
      <c r="C55" s="328" t="s">
        <v>24</v>
      </c>
      <c r="D55" s="329" t="s">
        <v>25</v>
      </c>
      <c r="E55" s="330" t="s">
        <v>641</v>
      </c>
      <c r="F55" s="331"/>
      <c r="G55" s="331"/>
      <c r="H55" s="332"/>
      <c r="I55" s="331"/>
      <c r="J55" s="333"/>
      <c r="K55" s="331"/>
      <c r="L55" s="295"/>
      <c r="M55" s="295"/>
      <c r="N55" s="125"/>
      <c r="O55" s="334"/>
      <c r="P55" s="335"/>
      <c r="Q55" s="336"/>
      <c r="R55" s="294"/>
      <c r="S55" s="294"/>
      <c r="T55" s="336"/>
      <c r="U55" s="336"/>
      <c r="V55" s="331" t="s">
        <v>653</v>
      </c>
      <c r="W55" s="295">
        <v>1</v>
      </c>
      <c r="X55" s="337">
        <v>250</v>
      </c>
      <c r="Y55" s="335">
        <f t="shared" si="6"/>
        <v>250</v>
      </c>
      <c r="Z55" s="18"/>
      <c r="AA55" s="343">
        <v>1</v>
      </c>
      <c r="AB55" s="344">
        <f t="shared" si="7"/>
        <v>250</v>
      </c>
      <c r="AC55" s="345">
        <v>1</v>
      </c>
      <c r="AD55" s="128">
        <f t="shared" si="0"/>
        <v>250</v>
      </c>
      <c r="AE55" s="347">
        <f t="shared" si="8"/>
        <v>0</v>
      </c>
    </row>
    <row r="56" spans="1:33" x14ac:dyDescent="0.25">
      <c r="A56" s="21"/>
      <c r="B56" s="327" t="s">
        <v>23</v>
      </c>
      <c r="C56" s="328" t="s">
        <v>24</v>
      </c>
      <c r="D56" s="329" t="s">
        <v>25</v>
      </c>
      <c r="E56" s="330" t="s">
        <v>642</v>
      </c>
      <c r="F56" s="331"/>
      <c r="G56" s="331"/>
      <c r="H56" s="332"/>
      <c r="I56" s="331"/>
      <c r="J56" s="333"/>
      <c r="K56" s="331"/>
      <c r="L56" s="295"/>
      <c r="M56" s="295"/>
      <c r="N56" s="125"/>
      <c r="O56" s="334"/>
      <c r="P56" s="335"/>
      <c r="Q56" s="336"/>
      <c r="R56" s="294"/>
      <c r="S56" s="294"/>
      <c r="T56" s="336"/>
      <c r="U56" s="336"/>
      <c r="V56" s="331" t="s">
        <v>654</v>
      </c>
      <c r="W56" s="295">
        <v>1</v>
      </c>
      <c r="X56" s="337">
        <v>110</v>
      </c>
      <c r="Y56" s="335">
        <f t="shared" si="6"/>
        <v>110</v>
      </c>
      <c r="Z56" s="18"/>
      <c r="AA56" s="343">
        <v>1</v>
      </c>
      <c r="AB56" s="344">
        <f t="shared" si="7"/>
        <v>110</v>
      </c>
      <c r="AC56" s="345">
        <v>1</v>
      </c>
      <c r="AD56" s="128">
        <f t="shared" si="0"/>
        <v>110</v>
      </c>
      <c r="AE56" s="347">
        <f t="shared" si="8"/>
        <v>0</v>
      </c>
      <c r="AG56" s="623">
        <v>110</v>
      </c>
    </row>
    <row r="57" spans="1:33" x14ac:dyDescent="0.25">
      <c r="A57" s="21"/>
      <c r="B57" s="327" t="s">
        <v>23</v>
      </c>
      <c r="C57" s="328" t="s">
        <v>24</v>
      </c>
      <c r="D57" s="329" t="s">
        <v>25</v>
      </c>
      <c r="E57" s="330" t="s">
        <v>643</v>
      </c>
      <c r="F57" s="331"/>
      <c r="G57" s="331"/>
      <c r="H57" s="332"/>
      <c r="I57" s="331"/>
      <c r="J57" s="333"/>
      <c r="K57" s="331"/>
      <c r="L57" s="295"/>
      <c r="M57" s="295"/>
      <c r="N57" s="125"/>
      <c r="O57" s="334"/>
      <c r="P57" s="335"/>
      <c r="Q57" s="336"/>
      <c r="R57" s="294"/>
      <c r="S57" s="294"/>
      <c r="T57" s="336"/>
      <c r="U57" s="336"/>
      <c r="V57" s="331" t="s">
        <v>311</v>
      </c>
      <c r="W57" s="295">
        <v>1</v>
      </c>
      <c r="X57" s="337">
        <v>2500</v>
      </c>
      <c r="Y57" s="335">
        <f t="shared" si="6"/>
        <v>2500</v>
      </c>
      <c r="Z57" s="18"/>
      <c r="AA57" s="343">
        <v>1</v>
      </c>
      <c r="AB57" s="344">
        <f t="shared" si="7"/>
        <v>2500</v>
      </c>
      <c r="AC57" s="345">
        <v>1</v>
      </c>
      <c r="AD57" s="128">
        <f t="shared" si="0"/>
        <v>2500</v>
      </c>
      <c r="AE57" s="347">
        <f t="shared" si="8"/>
        <v>0</v>
      </c>
      <c r="AG57" s="623">
        <v>2500</v>
      </c>
    </row>
    <row r="58" spans="1:33" ht="30" x14ac:dyDescent="0.25">
      <c r="A58" s="21"/>
      <c r="B58" s="327" t="s">
        <v>23</v>
      </c>
      <c r="C58" s="328" t="s">
        <v>24</v>
      </c>
      <c r="D58" s="329" t="s">
        <v>25</v>
      </c>
      <c r="E58" s="330" t="s">
        <v>644</v>
      </c>
      <c r="F58" s="331"/>
      <c r="G58" s="331"/>
      <c r="H58" s="332"/>
      <c r="I58" s="331"/>
      <c r="J58" s="333"/>
      <c r="K58" s="331"/>
      <c r="L58" s="295"/>
      <c r="M58" s="295"/>
      <c r="N58" s="125"/>
      <c r="O58" s="334"/>
      <c r="P58" s="335"/>
      <c r="Q58" s="336"/>
      <c r="R58" s="294"/>
      <c r="S58" s="294"/>
      <c r="T58" s="336"/>
      <c r="U58" s="336"/>
      <c r="V58" s="331" t="s">
        <v>160</v>
      </c>
      <c r="W58" s="295">
        <v>4425</v>
      </c>
      <c r="X58" s="337">
        <v>1.6408400000000001</v>
      </c>
      <c r="Y58" s="335">
        <f t="shared" si="6"/>
        <v>7260.7170000000006</v>
      </c>
      <c r="Z58" s="18"/>
      <c r="AA58" s="343">
        <v>1</v>
      </c>
      <c r="AB58" s="344">
        <f t="shared" si="7"/>
        <v>7260.7170000000006</v>
      </c>
      <c r="AC58" s="345">
        <v>0</v>
      </c>
      <c r="AD58" s="128">
        <f t="shared" si="0"/>
        <v>0</v>
      </c>
      <c r="AE58" s="347">
        <f t="shared" si="8"/>
        <v>7260.7170000000006</v>
      </c>
      <c r="AF58" s="624" t="s">
        <v>769</v>
      </c>
      <c r="AG58"/>
    </row>
    <row r="59" spans="1:33" s="617" customFormat="1" hidden="1" x14ac:dyDescent="0.25">
      <c r="A59" s="21"/>
      <c r="B59" s="327"/>
      <c r="C59" s="328"/>
      <c r="D59" s="329"/>
      <c r="E59" s="330"/>
      <c r="F59" s="331"/>
      <c r="G59" s="331"/>
      <c r="H59" s="332"/>
      <c r="I59" s="331"/>
      <c r="J59" s="333"/>
      <c r="K59" s="331"/>
      <c r="L59" s="295"/>
      <c r="M59" s="295"/>
      <c r="N59" s="125"/>
      <c r="O59" s="334"/>
      <c r="P59" s="335"/>
      <c r="Q59" s="336"/>
      <c r="R59" s="294"/>
      <c r="S59" s="294"/>
      <c r="T59" s="336"/>
      <c r="U59" s="336"/>
      <c r="V59" s="331"/>
      <c r="W59" s="295"/>
      <c r="X59" s="337"/>
      <c r="Y59" s="335"/>
      <c r="Z59" s="18"/>
      <c r="AA59" s="343"/>
      <c r="AB59" s="344"/>
      <c r="AC59" s="345"/>
      <c r="AD59" s="128"/>
      <c r="AE59" s="347"/>
      <c r="AF59" s="624"/>
      <c r="AG59" s="624"/>
    </row>
    <row r="60" spans="1:33" ht="90" hidden="1" x14ac:dyDescent="0.25">
      <c r="A60" s="21"/>
      <c r="B60" s="327" t="s">
        <v>23</v>
      </c>
      <c r="C60" s="328" t="s">
        <v>164</v>
      </c>
      <c r="D60" s="329" t="s">
        <v>25</v>
      </c>
      <c r="E60" s="330" t="s">
        <v>645</v>
      </c>
      <c r="F60" s="331"/>
      <c r="G60" s="331"/>
      <c r="H60" s="332"/>
      <c r="I60" s="331"/>
      <c r="J60" s="333"/>
      <c r="K60" s="331"/>
      <c r="L60" s="295"/>
      <c r="M60" s="295"/>
      <c r="N60" s="125"/>
      <c r="O60" s="334"/>
      <c r="P60" s="335"/>
      <c r="Q60" s="336"/>
      <c r="R60" s="294"/>
      <c r="S60" s="294"/>
      <c r="T60" s="336"/>
      <c r="U60" s="336"/>
      <c r="V60" s="331" t="s">
        <v>75</v>
      </c>
      <c r="W60" s="295">
        <v>32</v>
      </c>
      <c r="X60" s="337">
        <v>25.75</v>
      </c>
      <c r="Y60" s="335">
        <f t="shared" si="6"/>
        <v>824</v>
      </c>
      <c r="Z60" s="18"/>
      <c r="AA60" s="343">
        <v>1</v>
      </c>
      <c r="AB60" s="344">
        <f t="shared" si="7"/>
        <v>824</v>
      </c>
      <c r="AC60" s="345">
        <v>1</v>
      </c>
      <c r="AD60" s="128">
        <f t="shared" si="0"/>
        <v>824</v>
      </c>
      <c r="AE60" s="347">
        <f t="shared" si="8"/>
        <v>0</v>
      </c>
      <c r="AG60" s="625">
        <v>82.4</v>
      </c>
    </row>
    <row r="61" spans="1:33" ht="90" hidden="1" x14ac:dyDescent="0.25">
      <c r="A61" s="21"/>
      <c r="B61" s="327" t="s">
        <v>23</v>
      </c>
      <c r="C61" s="328" t="s">
        <v>164</v>
      </c>
      <c r="D61" s="329" t="s">
        <v>25</v>
      </c>
      <c r="E61" s="330" t="s">
        <v>646</v>
      </c>
      <c r="F61" s="331"/>
      <c r="G61" s="331"/>
      <c r="H61" s="332"/>
      <c r="I61" s="331"/>
      <c r="J61" s="333"/>
      <c r="K61" s="331"/>
      <c r="L61" s="295"/>
      <c r="M61" s="295"/>
      <c r="N61" s="125"/>
      <c r="O61" s="334"/>
      <c r="P61" s="335"/>
      <c r="Q61" s="336"/>
      <c r="R61" s="294"/>
      <c r="S61" s="294"/>
      <c r="T61" s="336"/>
      <c r="U61" s="336"/>
      <c r="V61" s="331" t="s">
        <v>75</v>
      </c>
      <c r="W61" s="295">
        <v>175</v>
      </c>
      <c r="X61" s="337">
        <v>25.2</v>
      </c>
      <c r="Y61" s="335">
        <f t="shared" si="6"/>
        <v>4410</v>
      </c>
      <c r="Z61" s="18"/>
      <c r="AA61" s="343">
        <v>1</v>
      </c>
      <c r="AB61" s="344">
        <f t="shared" si="7"/>
        <v>4410</v>
      </c>
      <c r="AC61" s="345">
        <v>1</v>
      </c>
      <c r="AD61" s="128">
        <f t="shared" si="0"/>
        <v>4410</v>
      </c>
      <c r="AE61" s="347">
        <f t="shared" si="8"/>
        <v>0</v>
      </c>
      <c r="AG61" s="625">
        <v>441</v>
      </c>
    </row>
    <row r="62" spans="1:33" ht="45" hidden="1" x14ac:dyDescent="0.25">
      <c r="A62" s="21"/>
      <c r="B62" s="327" t="s">
        <v>23</v>
      </c>
      <c r="C62" s="328" t="s">
        <v>164</v>
      </c>
      <c r="D62" s="329" t="s">
        <v>25</v>
      </c>
      <c r="E62" s="330" t="s">
        <v>647</v>
      </c>
      <c r="F62" s="331"/>
      <c r="G62" s="331"/>
      <c r="H62" s="332"/>
      <c r="I62" s="331"/>
      <c r="J62" s="333"/>
      <c r="K62" s="331"/>
      <c r="L62" s="295"/>
      <c r="M62" s="295"/>
      <c r="N62" s="125"/>
      <c r="O62" s="334"/>
      <c r="P62" s="335"/>
      <c r="Q62" s="336"/>
      <c r="R62" s="294"/>
      <c r="S62" s="294"/>
      <c r="T62" s="336"/>
      <c r="U62" s="336"/>
      <c r="V62" s="331" t="s">
        <v>79</v>
      </c>
      <c r="W62" s="295">
        <v>156.5</v>
      </c>
      <c r="X62" s="337">
        <v>125.2</v>
      </c>
      <c r="Y62" s="335">
        <f t="shared" si="6"/>
        <v>19593.8</v>
      </c>
      <c r="Z62" s="18"/>
      <c r="AA62" s="343">
        <v>1</v>
      </c>
      <c r="AB62" s="344">
        <f t="shared" si="7"/>
        <v>19593.8</v>
      </c>
      <c r="AC62" s="345">
        <v>1</v>
      </c>
      <c r="AD62" s="128">
        <f t="shared" si="0"/>
        <v>19593.8</v>
      </c>
      <c r="AE62" s="347">
        <f t="shared" si="8"/>
        <v>0</v>
      </c>
    </row>
    <row r="63" spans="1:33" ht="30" hidden="1" x14ac:dyDescent="0.25">
      <c r="A63" s="21"/>
      <c r="B63" s="327" t="s">
        <v>23</v>
      </c>
      <c r="C63" s="328" t="s">
        <v>655</v>
      </c>
      <c r="D63" s="329" t="s">
        <v>25</v>
      </c>
      <c r="E63" s="330" t="s">
        <v>309</v>
      </c>
      <c r="F63" s="331"/>
      <c r="G63" s="331"/>
      <c r="H63" s="332"/>
      <c r="I63" s="331"/>
      <c r="J63" s="333"/>
      <c r="K63" s="331"/>
      <c r="L63" s="295"/>
      <c r="M63" s="295"/>
      <c r="N63" s="125"/>
      <c r="O63" s="334"/>
      <c r="P63" s="335"/>
      <c r="Q63" s="336"/>
      <c r="R63" s="294"/>
      <c r="S63" s="294"/>
      <c r="T63" s="336"/>
      <c r="U63" s="336"/>
      <c r="V63" s="331" t="s">
        <v>311</v>
      </c>
      <c r="W63" s="295">
        <v>1</v>
      </c>
      <c r="X63" s="337">
        <v>222.29999999999998</v>
      </c>
      <c r="Y63" s="335">
        <f t="shared" ref="Y63:Y71" si="10">X63*W63</f>
        <v>222.29999999999998</v>
      </c>
      <c r="Z63" s="18"/>
      <c r="AA63" s="343">
        <v>1</v>
      </c>
      <c r="AB63" s="344">
        <f t="shared" ref="AB63:AB71" si="11">Y63*AA63</f>
        <v>222.29999999999998</v>
      </c>
      <c r="AC63" s="345">
        <v>1</v>
      </c>
      <c r="AD63" s="128">
        <f t="shared" si="0"/>
        <v>222.29999999999998</v>
      </c>
      <c r="AE63" s="347">
        <f t="shared" ref="AE63:AE71" si="12">AB63-AD63</f>
        <v>0</v>
      </c>
      <c r="AG63"/>
    </row>
    <row r="64" spans="1:33" ht="30" hidden="1" x14ac:dyDescent="0.25">
      <c r="A64" s="21"/>
      <c r="B64" s="327" t="s">
        <v>23</v>
      </c>
      <c r="C64" s="328" t="s">
        <v>655</v>
      </c>
      <c r="D64" s="329" t="s">
        <v>25</v>
      </c>
      <c r="E64" s="330" t="s">
        <v>656</v>
      </c>
      <c r="F64" s="331"/>
      <c r="G64" s="331"/>
      <c r="H64" s="332"/>
      <c r="I64" s="331"/>
      <c r="J64" s="333"/>
      <c r="K64" s="331"/>
      <c r="L64" s="295"/>
      <c r="M64" s="295"/>
      <c r="N64" s="125"/>
      <c r="O64" s="334"/>
      <c r="P64" s="335"/>
      <c r="Q64" s="336"/>
      <c r="R64" s="294"/>
      <c r="S64" s="294"/>
      <c r="T64" s="336"/>
      <c r="U64" s="336"/>
      <c r="V64" s="331" t="s">
        <v>657</v>
      </c>
      <c r="W64" s="295">
        <v>22</v>
      </c>
      <c r="X64" s="337">
        <v>100</v>
      </c>
      <c r="Y64" s="335">
        <f t="shared" si="10"/>
        <v>2200</v>
      </c>
      <c r="Z64" s="18"/>
      <c r="AA64" s="343">
        <v>1</v>
      </c>
      <c r="AB64" s="344">
        <f t="shared" si="11"/>
        <v>2200</v>
      </c>
      <c r="AC64" s="345">
        <v>0</v>
      </c>
      <c r="AD64" s="128">
        <f t="shared" si="0"/>
        <v>0</v>
      </c>
      <c r="AE64" s="347">
        <f t="shared" si="12"/>
        <v>2200</v>
      </c>
      <c r="AF64" s="624" t="s">
        <v>769</v>
      </c>
      <c r="AG64"/>
    </row>
    <row r="65" spans="1:33" hidden="1" x14ac:dyDescent="0.25">
      <c r="A65" s="21"/>
      <c r="B65" s="327" t="s">
        <v>23</v>
      </c>
      <c r="C65" s="328" t="s">
        <v>655</v>
      </c>
      <c r="D65" s="329" t="s">
        <v>25</v>
      </c>
      <c r="E65" s="330" t="s">
        <v>756</v>
      </c>
      <c r="F65" s="331"/>
      <c r="G65" s="331"/>
      <c r="H65" s="332"/>
      <c r="I65" s="331"/>
      <c r="J65" s="333"/>
      <c r="K65" s="331"/>
      <c r="L65" s="295"/>
      <c r="M65" s="295"/>
      <c r="N65" s="125"/>
      <c r="O65" s="334"/>
      <c r="P65" s="335"/>
      <c r="Q65" s="336"/>
      <c r="R65" s="294"/>
      <c r="S65" s="294"/>
      <c r="T65" s="336"/>
      <c r="U65" s="336"/>
      <c r="V65" s="331" t="s">
        <v>311</v>
      </c>
      <c r="W65" s="295">
        <v>4</v>
      </c>
      <c r="X65" s="337">
        <v>300</v>
      </c>
      <c r="Y65" s="335">
        <f t="shared" si="10"/>
        <v>1200</v>
      </c>
      <c r="Z65" s="18"/>
      <c r="AA65" s="343">
        <v>1</v>
      </c>
      <c r="AB65" s="344">
        <f t="shared" si="11"/>
        <v>1200</v>
      </c>
      <c r="AC65" s="345">
        <v>0</v>
      </c>
      <c r="AD65" s="128">
        <f t="shared" si="0"/>
        <v>0</v>
      </c>
      <c r="AE65" s="347">
        <f t="shared" si="12"/>
        <v>1200</v>
      </c>
      <c r="AF65" t="s">
        <v>770</v>
      </c>
      <c r="AG65"/>
    </row>
    <row r="66" spans="1:33" hidden="1" x14ac:dyDescent="0.25">
      <c r="A66" s="21"/>
      <c r="B66" s="327" t="s">
        <v>23</v>
      </c>
      <c r="C66" s="328" t="s">
        <v>655</v>
      </c>
      <c r="D66" s="329" t="s">
        <v>25</v>
      </c>
      <c r="E66" s="330" t="s">
        <v>738</v>
      </c>
      <c r="F66" s="331"/>
      <c r="G66" s="331"/>
      <c r="H66" s="332"/>
      <c r="I66" s="331"/>
      <c r="J66" s="333"/>
      <c r="K66" s="331"/>
      <c r="L66" s="295"/>
      <c r="M66" s="295"/>
      <c r="N66" s="125"/>
      <c r="O66" s="334"/>
      <c r="P66" s="335"/>
      <c r="Q66" s="336"/>
      <c r="R66" s="294"/>
      <c r="S66" s="294"/>
      <c r="T66" s="336"/>
      <c r="U66" s="336"/>
      <c r="V66" s="331" t="s">
        <v>311</v>
      </c>
      <c r="W66" s="295">
        <v>1</v>
      </c>
      <c r="X66" s="337">
        <v>1500</v>
      </c>
      <c r="Y66" s="335">
        <f t="shared" si="10"/>
        <v>1500</v>
      </c>
      <c r="Z66" s="18"/>
      <c r="AA66" s="343">
        <v>1</v>
      </c>
      <c r="AB66" s="344">
        <f t="shared" si="11"/>
        <v>1500</v>
      </c>
      <c r="AC66" s="345">
        <v>0</v>
      </c>
      <c r="AD66" s="128">
        <f t="shared" si="0"/>
        <v>0</v>
      </c>
      <c r="AE66" s="347">
        <f t="shared" si="12"/>
        <v>1500</v>
      </c>
      <c r="AF66" s="617" t="s">
        <v>770</v>
      </c>
      <c r="AG66"/>
    </row>
    <row r="67" spans="1:33" hidden="1" x14ac:dyDescent="0.25">
      <c r="A67" s="21"/>
      <c r="B67" s="327" t="s">
        <v>23</v>
      </c>
      <c r="C67" s="328" t="s">
        <v>655</v>
      </c>
      <c r="D67" s="329" t="s">
        <v>25</v>
      </c>
      <c r="E67" s="330" t="s">
        <v>739</v>
      </c>
      <c r="F67" s="331"/>
      <c r="G67" s="331"/>
      <c r="H67" s="332"/>
      <c r="I67" s="331"/>
      <c r="J67" s="333"/>
      <c r="K67" s="331"/>
      <c r="L67" s="295"/>
      <c r="M67" s="295"/>
      <c r="N67" s="125"/>
      <c r="O67" s="334"/>
      <c r="P67" s="335"/>
      <c r="Q67" s="336"/>
      <c r="R67" s="294"/>
      <c r="S67" s="294"/>
      <c r="T67" s="336"/>
      <c r="U67" s="336"/>
      <c r="V67" s="331" t="s">
        <v>160</v>
      </c>
      <c r="W67" s="295">
        <v>150</v>
      </c>
      <c r="X67" s="337">
        <v>35</v>
      </c>
      <c r="Y67" s="335">
        <f t="shared" si="10"/>
        <v>5250</v>
      </c>
      <c r="Z67" s="18"/>
      <c r="AA67" s="343">
        <v>1</v>
      </c>
      <c r="AB67" s="344">
        <f t="shared" si="11"/>
        <v>5250</v>
      </c>
      <c r="AC67" s="345">
        <v>0</v>
      </c>
      <c r="AD67" s="128">
        <f t="shared" si="0"/>
        <v>0</v>
      </c>
      <c r="AE67" s="347">
        <f t="shared" si="12"/>
        <v>5250</v>
      </c>
      <c r="AF67" s="617" t="s">
        <v>770</v>
      </c>
      <c r="AG67"/>
    </row>
    <row r="68" spans="1:33" hidden="1" x14ac:dyDescent="0.25">
      <c r="A68" s="21"/>
      <c r="B68" s="327" t="s">
        <v>23</v>
      </c>
      <c r="C68" s="328" t="s">
        <v>189</v>
      </c>
      <c r="D68" s="329" t="s">
        <v>25</v>
      </c>
      <c r="E68" s="330" t="s">
        <v>740</v>
      </c>
      <c r="F68" s="331"/>
      <c r="G68" s="331"/>
      <c r="H68" s="332"/>
      <c r="I68" s="331"/>
      <c r="J68" s="333"/>
      <c r="K68" s="331"/>
      <c r="L68" s="295"/>
      <c r="M68" s="295"/>
      <c r="N68" s="125"/>
      <c r="O68" s="334"/>
      <c r="P68" s="335"/>
      <c r="Q68" s="336"/>
      <c r="R68" s="294"/>
      <c r="S68" s="294"/>
      <c r="T68" s="336"/>
      <c r="U68" s="336"/>
      <c r="V68" s="331" t="s">
        <v>674</v>
      </c>
      <c r="W68" s="295">
        <v>242</v>
      </c>
      <c r="X68" s="337">
        <v>50.4</v>
      </c>
      <c r="Y68" s="335">
        <f t="shared" si="10"/>
        <v>12196.8</v>
      </c>
      <c r="Z68" s="18"/>
      <c r="AA68" s="343">
        <v>1</v>
      </c>
      <c r="AB68" s="344">
        <f t="shared" si="11"/>
        <v>12196.8</v>
      </c>
      <c r="AC68" s="345">
        <v>1</v>
      </c>
      <c r="AD68" s="128">
        <f t="shared" si="0"/>
        <v>12196.8</v>
      </c>
      <c r="AE68" s="347">
        <f t="shared" si="12"/>
        <v>0</v>
      </c>
      <c r="AG68"/>
    </row>
    <row r="69" spans="1:33" hidden="1" x14ac:dyDescent="0.25">
      <c r="A69" s="21"/>
      <c r="B69" s="327" t="s">
        <v>23</v>
      </c>
      <c r="C69" s="328" t="s">
        <v>189</v>
      </c>
      <c r="D69" s="329" t="s">
        <v>25</v>
      </c>
      <c r="E69" s="330" t="s">
        <v>741</v>
      </c>
      <c r="F69" s="331"/>
      <c r="G69" s="331"/>
      <c r="H69" s="332"/>
      <c r="I69" s="331"/>
      <c r="J69" s="333"/>
      <c r="K69" s="331"/>
      <c r="L69" s="295"/>
      <c r="M69" s="295"/>
      <c r="N69" s="125"/>
      <c r="O69" s="334"/>
      <c r="P69" s="335"/>
      <c r="Q69" s="336"/>
      <c r="R69" s="294"/>
      <c r="S69" s="294"/>
      <c r="T69" s="336"/>
      <c r="U69" s="336"/>
      <c r="V69" s="331" t="s">
        <v>674</v>
      </c>
      <c r="W69" s="295">
        <v>2</v>
      </c>
      <c r="X69" s="337">
        <v>20.5</v>
      </c>
      <c r="Y69" s="335">
        <f t="shared" si="10"/>
        <v>41</v>
      </c>
      <c r="Z69" s="18"/>
      <c r="AA69" s="343">
        <v>1</v>
      </c>
      <c r="AB69" s="344">
        <f t="shared" si="11"/>
        <v>41</v>
      </c>
      <c r="AC69" s="345">
        <v>1</v>
      </c>
      <c r="AD69" s="128">
        <f t="shared" si="0"/>
        <v>41</v>
      </c>
      <c r="AE69" s="347">
        <f t="shared" si="12"/>
        <v>0</v>
      </c>
      <c r="AG69"/>
    </row>
    <row r="70" spans="1:33" hidden="1" x14ac:dyDescent="0.25">
      <c r="A70" s="21"/>
      <c r="B70" s="327" t="s">
        <v>23</v>
      </c>
      <c r="C70" s="328" t="s">
        <v>189</v>
      </c>
      <c r="D70" s="329" t="s">
        <v>25</v>
      </c>
      <c r="E70" s="330" t="s">
        <v>742</v>
      </c>
      <c r="F70" s="331"/>
      <c r="G70" s="331"/>
      <c r="H70" s="332"/>
      <c r="I70" s="331"/>
      <c r="J70" s="333"/>
      <c r="K70" s="331"/>
      <c r="L70" s="295"/>
      <c r="M70" s="295"/>
      <c r="N70" s="125"/>
      <c r="O70" s="334"/>
      <c r="P70" s="335"/>
      <c r="Q70" s="336"/>
      <c r="R70" s="294"/>
      <c r="S70" s="294"/>
      <c r="T70" s="336"/>
      <c r="U70" s="336"/>
      <c r="V70" s="331" t="s">
        <v>674</v>
      </c>
      <c r="W70" s="295">
        <v>16</v>
      </c>
      <c r="X70" s="337">
        <v>14.5</v>
      </c>
      <c r="Y70" s="335">
        <f t="shared" si="10"/>
        <v>232</v>
      </c>
      <c r="Z70" s="18"/>
      <c r="AA70" s="343">
        <v>1</v>
      </c>
      <c r="AB70" s="344">
        <f t="shared" si="11"/>
        <v>232</v>
      </c>
      <c r="AC70" s="345">
        <v>1</v>
      </c>
      <c r="AD70" s="128">
        <f t="shared" si="0"/>
        <v>232</v>
      </c>
      <c r="AE70" s="347">
        <f t="shared" si="12"/>
        <v>0</v>
      </c>
      <c r="AG70"/>
    </row>
    <row r="71" spans="1:33" hidden="1" x14ac:dyDescent="0.25">
      <c r="A71" s="21"/>
      <c r="B71" s="327" t="s">
        <v>23</v>
      </c>
      <c r="C71" s="328" t="s">
        <v>189</v>
      </c>
      <c r="D71" s="329" t="s">
        <v>25</v>
      </c>
      <c r="E71" s="330" t="s">
        <v>743</v>
      </c>
      <c r="F71" s="331"/>
      <c r="G71" s="331"/>
      <c r="H71" s="332"/>
      <c r="I71" s="331"/>
      <c r="J71" s="333"/>
      <c r="K71" s="331"/>
      <c r="L71" s="295"/>
      <c r="M71" s="295"/>
      <c r="N71" s="125"/>
      <c r="O71" s="334"/>
      <c r="P71" s="335"/>
      <c r="Q71" s="336"/>
      <c r="R71" s="294"/>
      <c r="S71" s="294"/>
      <c r="T71" s="336"/>
      <c r="U71" s="336"/>
      <c r="V71" s="331" t="s">
        <v>311</v>
      </c>
      <c r="W71" s="295">
        <v>1</v>
      </c>
      <c r="X71" s="337">
        <v>1768.75</v>
      </c>
      <c r="Y71" s="335">
        <f t="shared" si="10"/>
        <v>1768.75</v>
      </c>
      <c r="Z71" s="18"/>
      <c r="AA71" s="343">
        <v>1</v>
      </c>
      <c r="AB71" s="344">
        <f t="shared" si="11"/>
        <v>1768.75</v>
      </c>
      <c r="AC71" s="345">
        <v>1</v>
      </c>
      <c r="AD71" s="128">
        <f t="shared" si="0"/>
        <v>1768.75</v>
      </c>
      <c r="AE71" s="347">
        <f t="shared" si="12"/>
        <v>0</v>
      </c>
      <c r="AG71"/>
    </row>
    <row r="72" spans="1:33" hidden="1" x14ac:dyDescent="0.25">
      <c r="A72" s="21"/>
      <c r="B72" s="327"/>
      <c r="C72" s="328"/>
      <c r="D72" s="329"/>
      <c r="E72" s="330"/>
      <c r="F72" s="331"/>
      <c r="G72" s="331"/>
      <c r="H72" s="332"/>
      <c r="I72" s="331"/>
      <c r="J72" s="333"/>
      <c r="K72" s="331"/>
      <c r="L72" s="295"/>
      <c r="M72" s="295"/>
      <c r="N72" s="125"/>
      <c r="O72" s="334"/>
      <c r="P72" s="335"/>
      <c r="Q72" s="336"/>
      <c r="R72" s="294"/>
      <c r="S72" s="294"/>
      <c r="T72" s="336"/>
      <c r="U72" s="336"/>
      <c r="V72" s="331"/>
      <c r="W72" s="295"/>
      <c r="X72" s="337"/>
      <c r="Y72" s="335"/>
      <c r="Z72" s="18"/>
      <c r="AA72" s="343"/>
      <c r="AB72" s="344"/>
      <c r="AC72" s="345"/>
      <c r="AD72" s="346"/>
      <c r="AE72" s="347"/>
      <c r="AG72"/>
    </row>
    <row r="73" spans="1:33" ht="15.75" thickBot="1" x14ac:dyDescent="0.3">
      <c r="A73" s="21"/>
      <c r="B73" s="22"/>
      <c r="C73" s="23"/>
      <c r="D73" s="24"/>
      <c r="E73" s="25"/>
      <c r="F73" s="21"/>
      <c r="G73" s="21"/>
      <c r="H73" s="26"/>
      <c r="I73" s="21"/>
      <c r="J73" s="27"/>
      <c r="K73" s="21"/>
      <c r="L73" s="28"/>
      <c r="M73" s="27"/>
      <c r="N73" s="17"/>
      <c r="O73" s="18"/>
      <c r="P73" s="16"/>
      <c r="Q73" s="37"/>
      <c r="R73" s="37"/>
      <c r="S73" s="37"/>
      <c r="T73" s="37"/>
      <c r="U73" s="65"/>
      <c r="V73" s="21"/>
      <c r="W73" s="28"/>
      <c r="X73" s="27"/>
      <c r="Y73" s="17"/>
      <c r="Z73" s="18"/>
      <c r="AA73" s="76"/>
      <c r="AB73" s="76"/>
      <c r="AC73" s="76"/>
      <c r="AD73" s="76"/>
    </row>
    <row r="74" spans="1:33" ht="15.75" thickBot="1" x14ac:dyDescent="0.3">
      <c r="A74" s="21"/>
      <c r="B74" s="22"/>
      <c r="C74" s="23"/>
      <c r="D74" s="24"/>
      <c r="E74" s="25"/>
      <c r="F74" s="21"/>
      <c r="G74" s="21"/>
      <c r="H74" s="26"/>
      <c r="I74" s="21"/>
      <c r="J74" s="27"/>
      <c r="K74" s="21"/>
      <c r="L74" s="28"/>
      <c r="M74" s="27"/>
      <c r="N74" s="17"/>
      <c r="O74" s="18"/>
      <c r="P74" s="16"/>
      <c r="Q74" s="37"/>
      <c r="R74" s="37"/>
      <c r="S74" s="68" t="s">
        <v>5</v>
      </c>
      <c r="T74" s="69">
        <f>SUM(T11:T37)</f>
        <v>181652.97072399998</v>
      </c>
      <c r="U74" s="65"/>
      <c r="V74" s="21"/>
      <c r="W74" s="28"/>
      <c r="X74" s="68" t="s">
        <v>5</v>
      </c>
      <c r="Y74" s="69">
        <f>SUM(Y11:Y72)</f>
        <v>457974.47561372997</v>
      </c>
      <c r="Z74" s="18"/>
      <c r="AA74" s="76"/>
      <c r="AB74" s="116">
        <f>SUM(AB11:AB72)</f>
        <v>368576.72561372997</v>
      </c>
      <c r="AC74" s="76"/>
      <c r="AD74" s="117">
        <f>SUM(AD11:AD72)</f>
        <v>255437.99696083597</v>
      </c>
      <c r="AE74" s="129">
        <f>SUM(AE11:AE72)</f>
        <v>113138.72865289399</v>
      </c>
      <c r="AG74" s="621"/>
    </row>
    <row r="75" spans="1:33" x14ac:dyDescent="0.25">
      <c r="A75" s="21"/>
      <c r="B75" s="22"/>
      <c r="E75" s="314"/>
      <c r="F75" s="21"/>
      <c r="G75" s="21"/>
      <c r="H75" s="26"/>
      <c r="I75" s="21"/>
      <c r="J75" s="27"/>
      <c r="K75" s="21"/>
      <c r="L75" s="28"/>
      <c r="M75" s="27"/>
      <c r="N75" s="17"/>
      <c r="O75" s="18"/>
      <c r="P75" s="16"/>
      <c r="Q75" s="37"/>
      <c r="R75" s="37"/>
      <c r="S75" s="37"/>
      <c r="T75" s="37"/>
      <c r="U75" s="65"/>
    </row>
    <row r="76" spans="1:33" x14ac:dyDescent="0.25">
      <c r="A76" s="21"/>
      <c r="B76" s="22"/>
      <c r="C76" s="31" t="s">
        <v>308</v>
      </c>
      <c r="E76" s="314"/>
      <c r="F76" s="21"/>
      <c r="G76" s="21"/>
      <c r="H76" s="26"/>
      <c r="I76" s="21"/>
      <c r="J76" s="27"/>
      <c r="K76" s="21"/>
      <c r="L76" s="28"/>
      <c r="M76" s="27"/>
      <c r="N76" s="17"/>
      <c r="O76" s="18"/>
      <c r="P76" s="16"/>
      <c r="Q76" s="37"/>
      <c r="R76" s="37"/>
      <c r="S76" s="37"/>
      <c r="T76" s="314">
        <f t="shared" ref="T76:T86" si="13">SUMIF($C$10:$C$72,$C76,T$10:T$72)</f>
        <v>444.59999999999997</v>
      </c>
      <c r="U76" s="65"/>
      <c r="Y76" s="314">
        <f t="shared" ref="Y76:Y86" si="14">SUMIF($C$10:$C$72,$C76,Y$10:Y$72)</f>
        <v>1111.5</v>
      </c>
      <c r="AA76" s="317">
        <f>AB76/Y76</f>
        <v>1</v>
      </c>
      <c r="AB76" s="314">
        <f t="shared" ref="AB76:AB86" si="15">SUMIF($C$10:$C$72,$C76,AB$10:AB$72)</f>
        <v>1111.5</v>
      </c>
      <c r="AC76" s="317">
        <f>AD76/Y76</f>
        <v>0.4</v>
      </c>
      <c r="AD76" s="314">
        <f>SUMIF($C$10:$C$72,$C76,AD$10:AD$72)</f>
        <v>444.6</v>
      </c>
      <c r="AE76" s="314">
        <f>SUMIF($C$10:$C$72,$C76,AE$10:AE$72)</f>
        <v>666.9</v>
      </c>
    </row>
    <row r="77" spans="1:33" x14ac:dyDescent="0.25">
      <c r="A77" s="21"/>
      <c r="B77" s="22"/>
      <c r="C77" s="31" t="s">
        <v>285</v>
      </c>
      <c r="E77" s="314"/>
      <c r="F77" s="21"/>
      <c r="G77" s="21"/>
      <c r="H77" s="26"/>
      <c r="I77" s="21"/>
      <c r="J77" s="27"/>
      <c r="K77" s="21"/>
      <c r="L77" s="28"/>
      <c r="M77" s="27"/>
      <c r="N77" s="17"/>
      <c r="O77" s="18"/>
      <c r="P77" s="16"/>
      <c r="Q77" s="37"/>
      <c r="R77" s="37"/>
      <c r="S77" s="37"/>
      <c r="T77" s="314">
        <f t="shared" si="13"/>
        <v>1516</v>
      </c>
      <c r="U77" s="65"/>
      <c r="Y77" s="314">
        <f t="shared" si="14"/>
        <v>0</v>
      </c>
      <c r="AA77" s="317" t="e">
        <f t="shared" ref="AA77:AA86" si="16">AB77/Y77</f>
        <v>#DIV/0!</v>
      </c>
      <c r="AB77" s="314">
        <f t="shared" si="15"/>
        <v>0</v>
      </c>
      <c r="AC77" s="317" t="e">
        <f t="shared" ref="AC77:AC86" si="17">AD77/Y77</f>
        <v>#DIV/0!</v>
      </c>
      <c r="AD77" s="314">
        <f t="shared" ref="AD77:AD86" si="18">SUMIF($C$10:$C$72,$C77,AD$10:AD$72)</f>
        <v>0</v>
      </c>
      <c r="AE77" s="314">
        <f t="shared" ref="AE77:AE86" ca="1" si="19">SUMIF($C$10:$C$72,$C77,AE$11:AE$72)</f>
        <v>0</v>
      </c>
    </row>
    <row r="78" spans="1:33" x14ac:dyDescent="0.25">
      <c r="A78" s="21"/>
      <c r="B78" s="22"/>
      <c r="C78" s="31" t="s">
        <v>312</v>
      </c>
      <c r="E78" s="314"/>
      <c r="F78" s="21"/>
      <c r="G78" s="21"/>
      <c r="H78" s="26"/>
      <c r="I78" s="21"/>
      <c r="J78" s="27"/>
      <c r="K78" s="21"/>
      <c r="L78" s="28"/>
      <c r="M78" s="27"/>
      <c r="N78" s="17"/>
      <c r="O78" s="18"/>
      <c r="P78" s="16"/>
      <c r="Q78" s="37"/>
      <c r="R78" s="37"/>
      <c r="S78" s="37"/>
      <c r="T78" s="314">
        <f t="shared" si="13"/>
        <v>1829.1885</v>
      </c>
      <c r="U78" s="65"/>
      <c r="Y78" s="314">
        <f t="shared" si="14"/>
        <v>3989.1374999999998</v>
      </c>
      <c r="AA78" s="317">
        <f t="shared" si="16"/>
        <v>0.54877464113483176</v>
      </c>
      <c r="AB78" s="314">
        <f t="shared" si="15"/>
        <v>2189.1374999999998</v>
      </c>
      <c r="AC78" s="317">
        <f t="shared" si="17"/>
        <v>6.5852956936179813E-3</v>
      </c>
      <c r="AD78" s="314">
        <f t="shared" si="18"/>
        <v>26.269649999999999</v>
      </c>
      <c r="AE78" s="314">
        <f t="shared" ca="1" si="19"/>
        <v>2162.8678499999996</v>
      </c>
    </row>
    <row r="79" spans="1:33" x14ac:dyDescent="0.25">
      <c r="C79" s="313" t="s">
        <v>189</v>
      </c>
      <c r="E79" s="314"/>
      <c r="T79" s="314">
        <f t="shared" si="13"/>
        <v>10510.444</v>
      </c>
      <c r="Y79" s="314">
        <f t="shared" si="14"/>
        <v>87757.161999999997</v>
      </c>
      <c r="AA79" s="317">
        <f t="shared" si="16"/>
        <v>0.80118146938252177</v>
      </c>
      <c r="AB79" s="314">
        <f t="shared" si="15"/>
        <v>70309.411999999997</v>
      </c>
      <c r="AC79" s="317">
        <f t="shared" si="17"/>
        <v>0.80118146938252177</v>
      </c>
      <c r="AD79" s="314">
        <f t="shared" si="18"/>
        <v>70309.411999999997</v>
      </c>
      <c r="AE79" s="314">
        <f t="shared" ca="1" si="19"/>
        <v>0</v>
      </c>
    </row>
    <row r="80" spans="1:33" x14ac:dyDescent="0.25">
      <c r="C80" s="313" t="s">
        <v>72</v>
      </c>
      <c r="E80" s="314"/>
      <c r="T80" s="314">
        <f t="shared" si="13"/>
        <v>18898.72</v>
      </c>
      <c r="Y80" s="314">
        <f t="shared" si="14"/>
        <v>26923.4</v>
      </c>
      <c r="AA80" s="317">
        <f t="shared" si="16"/>
        <v>1</v>
      </c>
      <c r="AB80" s="314">
        <f t="shared" si="15"/>
        <v>26923.4</v>
      </c>
      <c r="AC80" s="317">
        <f t="shared" si="17"/>
        <v>0.88671564512654422</v>
      </c>
      <c r="AD80" s="314">
        <f t="shared" si="18"/>
        <v>23873.4</v>
      </c>
      <c r="AE80" s="314">
        <f t="shared" ca="1" si="19"/>
        <v>6584.4999999999991</v>
      </c>
    </row>
    <row r="81" spans="3:31" x14ac:dyDescent="0.25">
      <c r="C81" s="313" t="s">
        <v>164</v>
      </c>
      <c r="E81" s="314"/>
      <c r="T81" s="314">
        <f t="shared" si="13"/>
        <v>1633.198224</v>
      </c>
      <c r="Y81" s="314">
        <f t="shared" si="14"/>
        <v>26960.998223999999</v>
      </c>
      <c r="AA81" s="317">
        <f t="shared" si="16"/>
        <v>0.99443640777860842</v>
      </c>
      <c r="AB81" s="314">
        <f t="shared" si="15"/>
        <v>26810.998223999999</v>
      </c>
      <c r="AC81" s="317">
        <f t="shared" si="17"/>
        <v>0.98516375407628898</v>
      </c>
      <c r="AD81" s="314">
        <f t="shared" si="18"/>
        <v>26560.998223999999</v>
      </c>
      <c r="AE81" s="314">
        <f t="shared" ca="1" si="19"/>
        <v>1000</v>
      </c>
    </row>
    <row r="82" spans="3:31" x14ac:dyDescent="0.25">
      <c r="C82" s="313" t="s">
        <v>24</v>
      </c>
      <c r="E82" s="314"/>
      <c r="T82" s="314">
        <f t="shared" si="13"/>
        <v>148287.74</v>
      </c>
      <c r="Y82" s="314">
        <f t="shared" si="14"/>
        <v>207354.97788973001</v>
      </c>
      <c r="AA82" s="317">
        <f t="shared" si="16"/>
        <v>1</v>
      </c>
      <c r="AB82" s="314">
        <f t="shared" si="15"/>
        <v>207354.97788973001</v>
      </c>
      <c r="AC82" s="317">
        <f t="shared" si="17"/>
        <v>0.53288335882438786</v>
      </c>
      <c r="AD82" s="314">
        <f t="shared" si="18"/>
        <v>110496.01708683601</v>
      </c>
      <c r="AE82" s="314">
        <f t="shared" ca="1" si="19"/>
        <v>90824.460802893998</v>
      </c>
    </row>
    <row r="83" spans="3:31" x14ac:dyDescent="0.25">
      <c r="C83" s="31" t="s">
        <v>655</v>
      </c>
      <c r="T83" s="314">
        <f t="shared" si="13"/>
        <v>0</v>
      </c>
      <c r="Y83" s="314">
        <f t="shared" si="14"/>
        <v>31877.3</v>
      </c>
      <c r="AA83" s="317">
        <f t="shared" si="16"/>
        <v>1</v>
      </c>
      <c r="AB83" s="314">
        <f t="shared" si="15"/>
        <v>31877.3</v>
      </c>
      <c r="AC83" s="317">
        <f t="shared" si="17"/>
        <v>0.68159160280199393</v>
      </c>
      <c r="AD83" s="314">
        <f t="shared" si="18"/>
        <v>21727.3</v>
      </c>
      <c r="AE83" s="314">
        <f t="shared" ca="1" si="19"/>
        <v>10150</v>
      </c>
    </row>
    <row r="84" spans="3:31" x14ac:dyDescent="0.25">
      <c r="C84" s="313" t="s">
        <v>648</v>
      </c>
      <c r="T84" s="314">
        <f t="shared" si="13"/>
        <v>0</v>
      </c>
      <c r="Y84" s="314">
        <f t="shared" si="14"/>
        <v>0</v>
      </c>
      <c r="AA84" s="317" t="e">
        <f t="shared" si="16"/>
        <v>#DIV/0!</v>
      </c>
      <c r="AB84" s="314">
        <f t="shared" si="15"/>
        <v>0</v>
      </c>
      <c r="AC84" s="317" t="e">
        <f t="shared" si="17"/>
        <v>#DIV/0!</v>
      </c>
      <c r="AD84" s="314">
        <f t="shared" si="18"/>
        <v>0</v>
      </c>
      <c r="AE84" s="314">
        <f t="shared" ca="1" si="19"/>
        <v>0</v>
      </c>
    </row>
    <row r="85" spans="3:31" x14ac:dyDescent="0.25">
      <c r="C85" s="313" t="s">
        <v>341</v>
      </c>
      <c r="T85" s="314">
        <f t="shared" si="13"/>
        <v>0</v>
      </c>
      <c r="Y85" s="314">
        <f t="shared" si="14"/>
        <v>72000</v>
      </c>
      <c r="AA85" s="317">
        <f t="shared" si="16"/>
        <v>2.7777777777777776E-2</v>
      </c>
      <c r="AB85" s="314">
        <f t="shared" si="15"/>
        <v>2000</v>
      </c>
      <c r="AC85" s="317">
        <f t="shared" si="17"/>
        <v>2.7777777777777776E-2</v>
      </c>
      <c r="AD85" s="314">
        <f t="shared" si="18"/>
        <v>2000</v>
      </c>
      <c r="AE85" s="314">
        <f t="shared" ca="1" si="19"/>
        <v>1750</v>
      </c>
    </row>
    <row r="86" spans="3:31" x14ac:dyDescent="0.25">
      <c r="C86" s="313" t="s">
        <v>649</v>
      </c>
      <c r="T86" s="314">
        <f t="shared" si="13"/>
        <v>0</v>
      </c>
      <c r="Y86" s="314">
        <f t="shared" si="14"/>
        <v>0</v>
      </c>
      <c r="AA86" s="317" t="e">
        <f t="shared" si="16"/>
        <v>#DIV/0!</v>
      </c>
      <c r="AB86" s="314">
        <f t="shared" si="15"/>
        <v>0</v>
      </c>
      <c r="AC86" s="317" t="e">
        <f t="shared" si="17"/>
        <v>#DIV/0!</v>
      </c>
      <c r="AD86" s="314">
        <f t="shared" si="18"/>
        <v>0</v>
      </c>
      <c r="AE86" s="314">
        <f t="shared" ca="1" si="19"/>
        <v>0</v>
      </c>
    </row>
    <row r="87" spans="3:31" x14ac:dyDescent="0.25">
      <c r="AD87" s="314"/>
    </row>
    <row r="88" spans="3:31" x14ac:dyDescent="0.25">
      <c r="Y88" s="162"/>
    </row>
    <row r="92" spans="3:31" x14ac:dyDescent="0.25">
      <c r="C92" s="31"/>
    </row>
    <row r="93" spans="3:31" x14ac:dyDescent="0.25">
      <c r="C93" s="31"/>
    </row>
  </sheetData>
  <autoFilter ref="B8:AE72" xr:uid="{00000000-0009-0000-0000-000004000000}">
    <filterColumn colId="1">
      <filters>
        <filter val="SCAFFOLD"/>
      </filters>
    </filterColumn>
  </autoFilter>
  <mergeCells count="4">
    <mergeCell ref="K7:T7"/>
    <mergeCell ref="V7:Y7"/>
    <mergeCell ref="AA7:AB7"/>
    <mergeCell ref="AC7:AD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9:S34 S11 S13:S15 S17:S21 S23:S24 S26:S27 S36:S72" xr:uid="{00000000-0002-0000-0400-000000000000}">
      <formula1>P11</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E62"/>
  <sheetViews>
    <sheetView topLeftCell="B1" zoomScale="70" zoomScaleNormal="70" workbookViewId="0">
      <pane xSplit="9" ySplit="8" topLeftCell="K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s>
  <sheetData>
    <row r="1" spans="1:31" s="195" customFormat="1" ht="15.75" x14ac:dyDescent="0.25">
      <c r="A1" s="196"/>
      <c r="B1" s="207" t="str">
        <f>'Valuation Summary'!A1</f>
        <v>Mulalley &amp; Co Ltd</v>
      </c>
      <c r="C1" s="197"/>
      <c r="D1" s="198"/>
      <c r="E1" s="197"/>
      <c r="F1" s="198"/>
      <c r="G1" s="198"/>
      <c r="H1" s="199"/>
      <c r="I1" s="198"/>
      <c r="J1" s="200"/>
      <c r="K1" s="198"/>
      <c r="L1" s="201"/>
      <c r="M1" s="200"/>
      <c r="N1" s="201"/>
      <c r="O1" s="202"/>
      <c r="P1" s="203"/>
      <c r="Q1" s="204"/>
      <c r="R1" s="200"/>
      <c r="S1" s="200"/>
      <c r="T1" s="200"/>
    </row>
    <row r="2" spans="1:31" s="195" customFormat="1" ht="15.75" x14ac:dyDescent="0.25">
      <c r="A2" s="196"/>
      <c r="B2" s="207"/>
      <c r="C2" s="197"/>
      <c r="D2" s="198"/>
      <c r="E2" s="197"/>
      <c r="F2" s="198"/>
      <c r="G2" s="198"/>
      <c r="H2" s="199"/>
      <c r="I2" s="198"/>
      <c r="J2" s="200"/>
      <c r="K2" s="198"/>
      <c r="L2" s="201"/>
      <c r="M2" s="200"/>
      <c r="N2" s="201"/>
      <c r="O2" s="202"/>
      <c r="P2" s="203"/>
      <c r="Q2" s="204"/>
      <c r="R2" s="200"/>
      <c r="S2" s="200"/>
      <c r="T2" s="200"/>
    </row>
    <row r="3" spans="1:31" s="195" customFormat="1" ht="15.75" x14ac:dyDescent="0.25">
      <c r="A3" s="196"/>
      <c r="B3" s="207" t="str">
        <f>'Valuation Summary'!A3</f>
        <v>Camden Better Homes - NW5 Blocks</v>
      </c>
      <c r="C3" s="197"/>
      <c r="D3" s="198"/>
      <c r="E3" s="197"/>
      <c r="F3" s="198"/>
      <c r="G3" s="198"/>
      <c r="H3" s="199"/>
      <c r="I3" s="198"/>
      <c r="J3" s="200"/>
      <c r="K3" s="198"/>
      <c r="L3" s="201"/>
      <c r="M3" s="200"/>
      <c r="N3" s="201"/>
      <c r="O3" s="202"/>
      <c r="P3" s="203"/>
      <c r="Q3" s="204"/>
      <c r="R3" s="200"/>
      <c r="S3" s="200"/>
      <c r="T3" s="200"/>
    </row>
    <row r="4" spans="1:31" s="195" customFormat="1" ht="15.75" x14ac:dyDescent="0.25">
      <c r="A4" s="196"/>
      <c r="B4" s="207"/>
      <c r="C4" s="197"/>
      <c r="D4" s="198"/>
      <c r="E4" s="197"/>
      <c r="F4" s="198"/>
      <c r="G4" s="198"/>
      <c r="H4" s="199"/>
      <c r="I4" s="198"/>
      <c r="J4" s="200"/>
      <c r="K4" s="198"/>
      <c r="L4" s="201"/>
      <c r="M4" s="200"/>
      <c r="N4" s="201"/>
      <c r="O4" s="202"/>
      <c r="P4" s="203"/>
      <c r="Q4" s="204"/>
      <c r="R4" s="200"/>
      <c r="S4" s="200"/>
      <c r="T4" s="200"/>
    </row>
    <row r="5" spans="1:31" s="195" customFormat="1" ht="15.75" x14ac:dyDescent="0.25">
      <c r="A5" s="208"/>
      <c r="B5" s="207" t="s">
        <v>596</v>
      </c>
      <c r="C5" s="209"/>
      <c r="D5" s="208"/>
      <c r="E5" s="210"/>
      <c r="F5" s="208"/>
      <c r="G5" s="208"/>
      <c r="H5" s="211"/>
      <c r="I5" s="208"/>
      <c r="J5" s="212"/>
      <c r="K5" s="208"/>
      <c r="L5" s="213"/>
      <c r="M5" s="212"/>
      <c r="N5" s="201"/>
      <c r="O5" s="202"/>
      <c r="P5" s="707"/>
      <c r="Q5" s="707"/>
      <c r="R5" s="707"/>
      <c r="S5" s="707"/>
      <c r="T5" s="707"/>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row>
    <row r="8" spans="1:31" s="279" customFormat="1" ht="75.75" thickBot="1" x14ac:dyDescent="0.3">
      <c r="A8" s="271" t="s">
        <v>377</v>
      </c>
      <c r="B8" s="272" t="s">
        <v>45</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15"/>
      <c r="B10" s="2" t="s">
        <v>45</v>
      </c>
      <c r="C10" s="3" t="s">
        <v>308</v>
      </c>
      <c r="D10" s="4" t="s">
        <v>378</v>
      </c>
      <c r="E10" s="5"/>
      <c r="F10" s="6"/>
      <c r="G10" s="6"/>
      <c r="H10" s="7"/>
      <c r="I10" s="6"/>
      <c r="J10" s="8"/>
      <c r="K10" s="9"/>
      <c r="L10" s="38"/>
      <c r="M10" s="8"/>
      <c r="N10" s="11"/>
      <c r="O10" s="18"/>
      <c r="P10" s="16"/>
      <c r="Q10" s="37"/>
      <c r="R10" s="37"/>
      <c r="S10" s="37"/>
      <c r="T10" s="37"/>
      <c r="AA10" s="76"/>
      <c r="AB10" s="76"/>
      <c r="AC10" s="76"/>
      <c r="AD10" s="76"/>
    </row>
    <row r="11" spans="1:31" ht="30.75" thickBot="1" x14ac:dyDescent="0.3">
      <c r="A11" s="15"/>
      <c r="B11" s="2" t="s">
        <v>45</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40">
        <v>222.29999999999998</v>
      </c>
      <c r="T11" s="13">
        <f>IF(J11="SC024",N11,IF(ISERROR(S11),"",IF(J11="PROV SUM",N11,L11*S11)))</f>
        <v>444.59999999999997</v>
      </c>
      <c r="V11" s="9" t="s">
        <v>311</v>
      </c>
      <c r="W11" s="38">
        <v>0</v>
      </c>
      <c r="X11" s="40">
        <v>222.29999999999998</v>
      </c>
      <c r="Y11" s="71">
        <f>W11*X11</f>
        <v>0</v>
      </c>
      <c r="Z11" s="18"/>
      <c r="AA11" s="77">
        <v>0</v>
      </c>
      <c r="AB11" s="78">
        <f>Y11*AA11</f>
        <v>0</v>
      </c>
      <c r="AC11" s="79">
        <v>0</v>
      </c>
      <c r="AD11" s="80">
        <f>Y11*AC11</f>
        <v>0</v>
      </c>
      <c r="AE11" s="130">
        <f>AB11-AD11</f>
        <v>0</v>
      </c>
    </row>
    <row r="12" spans="1:31" ht="15.75" thickBot="1" x14ac:dyDescent="0.3">
      <c r="A12" s="15"/>
      <c r="B12" s="2" t="s">
        <v>45</v>
      </c>
      <c r="C12" s="3" t="s">
        <v>285</v>
      </c>
      <c r="D12" s="4" t="s">
        <v>378</v>
      </c>
      <c r="E12" s="5"/>
      <c r="F12" s="6"/>
      <c r="G12" s="6"/>
      <c r="H12" s="7"/>
      <c r="I12" s="6"/>
      <c r="J12" s="8"/>
      <c r="K12" s="9"/>
      <c r="L12" s="38"/>
      <c r="M12" s="8"/>
      <c r="N12" s="11"/>
      <c r="O12" s="18"/>
      <c r="P12" s="16"/>
      <c r="Q12" s="37"/>
      <c r="R12" s="37"/>
      <c r="S12" s="37"/>
      <c r="T12" s="37"/>
      <c r="V12" s="9"/>
      <c r="W12" s="38"/>
      <c r="X12" s="37"/>
      <c r="Y12" s="71">
        <f t="shared" ref="Y12:Y28" si="0">W12*X12</f>
        <v>0</v>
      </c>
      <c r="Z12" s="18"/>
      <c r="AA12" s="77">
        <v>0</v>
      </c>
      <c r="AB12" s="78">
        <f t="shared" ref="AB12:AB52" si="1">Y12*AA12</f>
        <v>0</v>
      </c>
      <c r="AC12" s="79">
        <v>0</v>
      </c>
      <c r="AD12" s="80">
        <f t="shared" ref="AD12:AD52" si="2">Y12*AC12</f>
        <v>0</v>
      </c>
      <c r="AE12" s="130"/>
    </row>
    <row r="13" spans="1:31" ht="31.5" thickBot="1" x14ac:dyDescent="0.3">
      <c r="A13" s="15"/>
      <c r="B13" s="2" t="s">
        <v>45</v>
      </c>
      <c r="C13" s="3" t="s">
        <v>285</v>
      </c>
      <c r="D13" s="4" t="s">
        <v>25</v>
      </c>
      <c r="E13" s="5" t="s">
        <v>394</v>
      </c>
      <c r="F13" s="6"/>
      <c r="G13" s="6"/>
      <c r="H13" s="7">
        <v>5.3860000000000001</v>
      </c>
      <c r="I13" s="6"/>
      <c r="J13" s="8" t="s">
        <v>379</v>
      </c>
      <c r="K13" s="9" t="s">
        <v>380</v>
      </c>
      <c r="L13" s="38">
        <v>1</v>
      </c>
      <c r="M13" s="10">
        <v>100</v>
      </c>
      <c r="N13" s="11">
        <v>100</v>
      </c>
      <c r="O13" s="18"/>
      <c r="P13" s="12" t="e">
        <v>#VALUE!</v>
      </c>
      <c r="Q13" s="13">
        <f>IF(J13="PROV SUM",N13,L13*P13)</f>
        <v>100</v>
      </c>
      <c r="R13" s="39" t="s">
        <v>381</v>
      </c>
      <c r="S13" s="40" t="s">
        <v>381</v>
      </c>
      <c r="T13" s="13">
        <f>IF(J13="SC024",N13,IF(ISERROR(S13),"",IF(J13="PROV SUM",N13,L13*S13)))</f>
        <v>100</v>
      </c>
      <c r="V13" s="9" t="s">
        <v>380</v>
      </c>
      <c r="W13" s="38">
        <v>0</v>
      </c>
      <c r="X13" s="40">
        <v>100</v>
      </c>
      <c r="Y13" s="71">
        <f t="shared" si="0"/>
        <v>0</v>
      </c>
      <c r="Z13" s="18"/>
      <c r="AA13" s="77">
        <v>0</v>
      </c>
      <c r="AB13" s="78">
        <f t="shared" si="1"/>
        <v>0</v>
      </c>
      <c r="AC13" s="79">
        <v>0</v>
      </c>
      <c r="AD13" s="80">
        <f t="shared" si="2"/>
        <v>0</v>
      </c>
      <c r="AE13" s="130">
        <f t="shared" ref="AE13:AE51" si="3">AB13-AD13</f>
        <v>0</v>
      </c>
    </row>
    <row r="14" spans="1:31" ht="16.5" thickBot="1" x14ac:dyDescent="0.3">
      <c r="A14" s="15"/>
      <c r="B14" s="2" t="s">
        <v>45</v>
      </c>
      <c r="C14" s="3" t="s">
        <v>285</v>
      </c>
      <c r="D14" s="4" t="s">
        <v>25</v>
      </c>
      <c r="E14" s="5" t="s">
        <v>385</v>
      </c>
      <c r="F14" s="6"/>
      <c r="G14" s="6"/>
      <c r="H14" s="7">
        <v>5.3869999999999996</v>
      </c>
      <c r="I14" s="6"/>
      <c r="J14" s="8" t="s">
        <v>379</v>
      </c>
      <c r="K14" s="9" t="s">
        <v>380</v>
      </c>
      <c r="L14" s="38">
        <v>1</v>
      </c>
      <c r="M14" s="10">
        <v>500</v>
      </c>
      <c r="N14" s="11">
        <v>500</v>
      </c>
      <c r="O14" s="18"/>
      <c r="P14" s="12" t="e">
        <v>#VALUE!</v>
      </c>
      <c r="Q14" s="13">
        <f>IF(J14="PROV SUM",N14,L14*P14)</f>
        <v>500</v>
      </c>
      <c r="R14" s="39" t="s">
        <v>381</v>
      </c>
      <c r="S14" s="40" t="s">
        <v>381</v>
      </c>
      <c r="T14" s="13">
        <f>IF(J14="SC024",N14,IF(ISERROR(S14),"",IF(J14="PROV SUM",N14,L14*S14)))</f>
        <v>500</v>
      </c>
      <c r="V14" s="9" t="s">
        <v>380</v>
      </c>
      <c r="W14" s="38">
        <v>0</v>
      </c>
      <c r="X14" s="40">
        <v>500</v>
      </c>
      <c r="Y14" s="71">
        <f t="shared" si="0"/>
        <v>0</v>
      </c>
      <c r="Z14" s="18"/>
      <c r="AA14" s="77">
        <v>0</v>
      </c>
      <c r="AB14" s="78">
        <f t="shared" si="1"/>
        <v>0</v>
      </c>
      <c r="AC14" s="79">
        <v>0</v>
      </c>
      <c r="AD14" s="80">
        <f t="shared" si="2"/>
        <v>0</v>
      </c>
      <c r="AE14" s="130">
        <f t="shared" si="3"/>
        <v>0</v>
      </c>
    </row>
    <row r="15" spans="1:31" ht="15.75" thickBot="1" x14ac:dyDescent="0.3">
      <c r="A15" s="15"/>
      <c r="B15" s="2" t="s">
        <v>45</v>
      </c>
      <c r="C15" s="41" t="s">
        <v>189</v>
      </c>
      <c r="D15" s="4" t="s">
        <v>378</v>
      </c>
      <c r="E15" s="5"/>
      <c r="F15" s="6"/>
      <c r="G15" s="6"/>
      <c r="H15" s="7"/>
      <c r="I15" s="6"/>
      <c r="J15" s="8"/>
      <c r="K15" s="9"/>
      <c r="L15" s="38"/>
      <c r="M15" s="8"/>
      <c r="N15" s="38"/>
      <c r="O15" s="18"/>
      <c r="P15" s="27"/>
      <c r="Q15" s="42"/>
      <c r="R15" s="42"/>
      <c r="S15" s="42"/>
      <c r="T15" s="42"/>
      <c r="V15" s="9"/>
      <c r="W15" s="38"/>
      <c r="X15" s="42"/>
      <c r="Y15" s="71">
        <f t="shared" si="0"/>
        <v>0</v>
      </c>
      <c r="Z15" s="18"/>
      <c r="AA15" s="77">
        <v>0</v>
      </c>
      <c r="AB15" s="78">
        <f t="shared" si="1"/>
        <v>0</v>
      </c>
      <c r="AC15" s="79">
        <v>0</v>
      </c>
      <c r="AD15" s="80">
        <f t="shared" si="2"/>
        <v>0</v>
      </c>
      <c r="AE15" s="130">
        <f t="shared" si="3"/>
        <v>0</v>
      </c>
    </row>
    <row r="16" spans="1:31" ht="60.75" thickBot="1" x14ac:dyDescent="0.3">
      <c r="A16" s="15"/>
      <c r="B16" s="2" t="s">
        <v>45</v>
      </c>
      <c r="C16" s="41" t="s">
        <v>189</v>
      </c>
      <c r="D16" s="4" t="s">
        <v>25</v>
      </c>
      <c r="E16" s="5" t="s">
        <v>190</v>
      </c>
      <c r="F16" s="6"/>
      <c r="G16" s="6"/>
      <c r="H16" s="7">
        <v>6.82</v>
      </c>
      <c r="I16" s="6"/>
      <c r="J16" s="8" t="s">
        <v>191</v>
      </c>
      <c r="K16" s="9" t="s">
        <v>104</v>
      </c>
      <c r="L16" s="38">
        <v>3</v>
      </c>
      <c r="M16" s="10">
        <v>44.12</v>
      </c>
      <c r="N16" s="38">
        <v>132.36000000000001</v>
      </c>
      <c r="O16" s="18"/>
      <c r="P16" s="12" t="e">
        <v>#VALUE!</v>
      </c>
      <c r="Q16" s="13" t="e">
        <f t="shared" ref="Q16:Q28" si="4">IF(J16="PROV SUM",N16,L16*P16)</f>
        <v>#VALUE!</v>
      </c>
      <c r="R16" s="39">
        <v>0</v>
      </c>
      <c r="S16" s="40">
        <v>31.986999999999998</v>
      </c>
      <c r="T16" s="13">
        <f t="shared" ref="T16:T28" si="5">IF(J16="SC024",N16,IF(ISERROR(S16),"",IF(J16="PROV SUM",N16,L16*S16)))</f>
        <v>95.960999999999999</v>
      </c>
      <c r="V16" s="9" t="s">
        <v>104</v>
      </c>
      <c r="W16" s="38">
        <v>0</v>
      </c>
      <c r="X16" s="40">
        <v>31.986999999999998</v>
      </c>
      <c r="Y16" s="71">
        <f t="shared" si="0"/>
        <v>0</v>
      </c>
      <c r="Z16" s="18"/>
      <c r="AA16" s="77">
        <v>0</v>
      </c>
      <c r="AB16" s="78">
        <f t="shared" si="1"/>
        <v>0</v>
      </c>
      <c r="AC16" s="79">
        <v>0</v>
      </c>
      <c r="AD16" s="80">
        <f t="shared" si="2"/>
        <v>0</v>
      </c>
      <c r="AE16" s="130">
        <f t="shared" si="3"/>
        <v>0</v>
      </c>
    </row>
    <row r="17" spans="1:31" ht="45.75" thickBot="1" x14ac:dyDescent="0.3">
      <c r="A17" s="15"/>
      <c r="B17" s="2" t="s">
        <v>45</v>
      </c>
      <c r="C17" s="41" t="s">
        <v>189</v>
      </c>
      <c r="D17" s="4" t="s">
        <v>25</v>
      </c>
      <c r="E17" s="5" t="s">
        <v>194</v>
      </c>
      <c r="F17" s="6"/>
      <c r="G17" s="6"/>
      <c r="H17" s="7">
        <v>6.85</v>
      </c>
      <c r="I17" s="6"/>
      <c r="J17" s="8" t="s">
        <v>195</v>
      </c>
      <c r="K17" s="9" t="s">
        <v>139</v>
      </c>
      <c r="L17" s="38">
        <v>12</v>
      </c>
      <c r="M17" s="10">
        <v>21.92</v>
      </c>
      <c r="N17" s="38">
        <v>263.04000000000002</v>
      </c>
      <c r="O17" s="18"/>
      <c r="P17" s="12" t="e">
        <v>#VALUE!</v>
      </c>
      <c r="Q17" s="13" t="e">
        <f t="shared" si="4"/>
        <v>#VALUE!</v>
      </c>
      <c r="R17" s="39">
        <v>0</v>
      </c>
      <c r="S17" s="40">
        <v>15.892000000000001</v>
      </c>
      <c r="T17" s="13">
        <f t="shared" si="5"/>
        <v>190.70400000000001</v>
      </c>
      <c r="V17" s="9" t="s">
        <v>139</v>
      </c>
      <c r="W17" s="38">
        <v>0</v>
      </c>
      <c r="X17" s="40">
        <v>15.892000000000001</v>
      </c>
      <c r="Y17" s="71">
        <f t="shared" si="0"/>
        <v>0</v>
      </c>
      <c r="Z17" s="18"/>
      <c r="AA17" s="77">
        <v>0</v>
      </c>
      <c r="AB17" s="78">
        <f t="shared" si="1"/>
        <v>0</v>
      </c>
      <c r="AC17" s="79">
        <v>0</v>
      </c>
      <c r="AD17" s="80">
        <f t="shared" si="2"/>
        <v>0</v>
      </c>
      <c r="AE17" s="130">
        <f t="shared" si="3"/>
        <v>0</v>
      </c>
    </row>
    <row r="18" spans="1:31" ht="30.75" thickBot="1" x14ac:dyDescent="0.3">
      <c r="A18" s="15"/>
      <c r="B18" s="2" t="s">
        <v>45</v>
      </c>
      <c r="C18" s="41" t="s">
        <v>189</v>
      </c>
      <c r="D18" s="4" t="s">
        <v>25</v>
      </c>
      <c r="E18" s="5" t="s">
        <v>337</v>
      </c>
      <c r="F18" s="6"/>
      <c r="G18" s="6"/>
      <c r="H18" s="7">
        <v>6.91</v>
      </c>
      <c r="I18" s="6"/>
      <c r="J18" s="8" t="s">
        <v>338</v>
      </c>
      <c r="K18" s="9" t="s">
        <v>79</v>
      </c>
      <c r="L18" s="38">
        <v>16</v>
      </c>
      <c r="M18" s="10">
        <v>20.13</v>
      </c>
      <c r="N18" s="38">
        <v>322.08</v>
      </c>
      <c r="O18" s="18"/>
      <c r="P18" s="12" t="e">
        <v>#VALUE!</v>
      </c>
      <c r="Q18" s="13" t="e">
        <f t="shared" si="4"/>
        <v>#VALUE!</v>
      </c>
      <c r="R18" s="39">
        <v>0</v>
      </c>
      <c r="S18" s="40">
        <v>14.594249999999999</v>
      </c>
      <c r="T18" s="13">
        <f t="shared" si="5"/>
        <v>233.50799999999998</v>
      </c>
      <c r="V18" s="9" t="s">
        <v>79</v>
      </c>
      <c r="W18" s="38">
        <v>0</v>
      </c>
      <c r="X18" s="40">
        <v>14.594249999999999</v>
      </c>
      <c r="Y18" s="71">
        <f t="shared" si="0"/>
        <v>0</v>
      </c>
      <c r="Z18" s="18"/>
      <c r="AA18" s="77">
        <v>0</v>
      </c>
      <c r="AB18" s="78">
        <f t="shared" si="1"/>
        <v>0</v>
      </c>
      <c r="AC18" s="79">
        <v>0</v>
      </c>
      <c r="AD18" s="80">
        <f t="shared" si="2"/>
        <v>0</v>
      </c>
      <c r="AE18" s="130">
        <f t="shared" si="3"/>
        <v>0</v>
      </c>
    </row>
    <row r="19" spans="1:31" ht="75.75" thickBot="1" x14ac:dyDescent="0.3">
      <c r="A19" s="15"/>
      <c r="B19" s="2" t="s">
        <v>45</v>
      </c>
      <c r="C19" s="41" t="s">
        <v>189</v>
      </c>
      <c r="D19" s="4" t="s">
        <v>25</v>
      </c>
      <c r="E19" s="5" t="s">
        <v>198</v>
      </c>
      <c r="F19" s="6"/>
      <c r="G19" s="6"/>
      <c r="H19" s="7">
        <v>6.1159999999999997</v>
      </c>
      <c r="I19" s="6"/>
      <c r="J19" s="8" t="s">
        <v>199</v>
      </c>
      <c r="K19" s="9" t="s">
        <v>75</v>
      </c>
      <c r="L19" s="38">
        <v>12</v>
      </c>
      <c r="M19" s="10">
        <v>38.74</v>
      </c>
      <c r="N19" s="38">
        <v>464.88</v>
      </c>
      <c r="O19" s="18"/>
      <c r="P19" s="12" t="e">
        <v>#VALUE!</v>
      </c>
      <c r="Q19" s="13" t="e">
        <f t="shared" si="4"/>
        <v>#VALUE!</v>
      </c>
      <c r="R19" s="39">
        <v>0</v>
      </c>
      <c r="S19" s="40">
        <v>28.086500000000001</v>
      </c>
      <c r="T19" s="13">
        <f t="shared" si="5"/>
        <v>337.03800000000001</v>
      </c>
      <c r="V19" s="9" t="s">
        <v>75</v>
      </c>
      <c r="W19" s="38">
        <v>0</v>
      </c>
      <c r="X19" s="40">
        <v>28.086500000000001</v>
      </c>
      <c r="Y19" s="71">
        <f t="shared" si="0"/>
        <v>0</v>
      </c>
      <c r="Z19" s="18"/>
      <c r="AA19" s="77">
        <v>0</v>
      </c>
      <c r="AB19" s="78">
        <f t="shared" si="1"/>
        <v>0</v>
      </c>
      <c r="AC19" s="79">
        <v>0</v>
      </c>
      <c r="AD19" s="80">
        <f t="shared" si="2"/>
        <v>0</v>
      </c>
      <c r="AE19" s="130">
        <f t="shared" si="3"/>
        <v>0</v>
      </c>
    </row>
    <row r="20" spans="1:31" ht="45.75" thickBot="1" x14ac:dyDescent="0.3">
      <c r="A20" s="15"/>
      <c r="B20" s="2" t="s">
        <v>45</v>
      </c>
      <c r="C20" s="41" t="s">
        <v>189</v>
      </c>
      <c r="D20" s="4" t="s">
        <v>25</v>
      </c>
      <c r="E20" s="5" t="s">
        <v>221</v>
      </c>
      <c r="F20" s="6"/>
      <c r="G20" s="6"/>
      <c r="H20" s="7">
        <v>6.1860000000000301</v>
      </c>
      <c r="I20" s="6"/>
      <c r="J20" s="8" t="s">
        <v>222</v>
      </c>
      <c r="K20" s="9" t="s">
        <v>79</v>
      </c>
      <c r="L20" s="38">
        <v>315</v>
      </c>
      <c r="M20" s="10">
        <v>11.63</v>
      </c>
      <c r="N20" s="38">
        <v>3663.45</v>
      </c>
      <c r="O20" s="18"/>
      <c r="P20" s="12" t="e">
        <v>#VALUE!</v>
      </c>
      <c r="Q20" s="13" t="e">
        <f t="shared" si="4"/>
        <v>#VALUE!</v>
      </c>
      <c r="R20" s="39">
        <v>0</v>
      </c>
      <c r="S20" s="40">
        <v>9.8855000000000004</v>
      </c>
      <c r="T20" s="13">
        <f t="shared" si="5"/>
        <v>3113.9325000000003</v>
      </c>
      <c r="V20" s="9" t="s">
        <v>79</v>
      </c>
      <c r="W20" s="38">
        <v>0</v>
      </c>
      <c r="X20" s="40">
        <v>9.8855000000000004</v>
      </c>
      <c r="Y20" s="71">
        <f t="shared" si="0"/>
        <v>0</v>
      </c>
      <c r="Z20" s="18"/>
      <c r="AA20" s="77">
        <v>0</v>
      </c>
      <c r="AB20" s="78">
        <f t="shared" si="1"/>
        <v>0</v>
      </c>
      <c r="AC20" s="79">
        <v>0</v>
      </c>
      <c r="AD20" s="80">
        <f t="shared" si="2"/>
        <v>0</v>
      </c>
      <c r="AE20" s="130">
        <f t="shared" si="3"/>
        <v>0</v>
      </c>
    </row>
    <row r="21" spans="1:31" ht="45.75" thickBot="1" x14ac:dyDescent="0.3">
      <c r="A21" s="15"/>
      <c r="B21" s="2" t="s">
        <v>45</v>
      </c>
      <c r="C21" s="41" t="s">
        <v>189</v>
      </c>
      <c r="D21" s="4" t="s">
        <v>25</v>
      </c>
      <c r="E21" s="5" t="s">
        <v>225</v>
      </c>
      <c r="F21" s="6"/>
      <c r="G21" s="6"/>
      <c r="H21" s="7">
        <v>6.1880000000000299</v>
      </c>
      <c r="I21" s="6"/>
      <c r="J21" s="8" t="s">
        <v>226</v>
      </c>
      <c r="K21" s="9" t="s">
        <v>79</v>
      </c>
      <c r="L21" s="38">
        <v>12</v>
      </c>
      <c r="M21" s="10">
        <v>9.82</v>
      </c>
      <c r="N21" s="38">
        <v>117.84</v>
      </c>
      <c r="O21" s="18"/>
      <c r="P21" s="12" t="e">
        <v>#VALUE!</v>
      </c>
      <c r="Q21" s="13" t="e">
        <f t="shared" si="4"/>
        <v>#VALUE!</v>
      </c>
      <c r="R21" s="39">
        <v>0</v>
      </c>
      <c r="S21" s="40">
        <v>8.3469999999999995</v>
      </c>
      <c r="T21" s="13">
        <f t="shared" si="5"/>
        <v>100.16399999999999</v>
      </c>
      <c r="V21" s="9" t="s">
        <v>79</v>
      </c>
      <c r="W21" s="38">
        <v>0</v>
      </c>
      <c r="X21" s="40">
        <v>8.3469999999999995</v>
      </c>
      <c r="Y21" s="71">
        <f t="shared" si="0"/>
        <v>0</v>
      </c>
      <c r="Z21" s="18"/>
      <c r="AA21" s="77">
        <v>0</v>
      </c>
      <c r="AB21" s="78">
        <f t="shared" si="1"/>
        <v>0</v>
      </c>
      <c r="AC21" s="79">
        <v>0</v>
      </c>
      <c r="AD21" s="80">
        <f t="shared" si="2"/>
        <v>0</v>
      </c>
      <c r="AE21" s="130">
        <f t="shared" si="3"/>
        <v>0</v>
      </c>
    </row>
    <row r="22" spans="1:31" ht="45.75" thickBot="1" x14ac:dyDescent="0.3">
      <c r="A22" s="15"/>
      <c r="B22" s="2" t="s">
        <v>45</v>
      </c>
      <c r="C22" s="41" t="s">
        <v>189</v>
      </c>
      <c r="D22" s="4" t="s">
        <v>25</v>
      </c>
      <c r="E22" s="5" t="s">
        <v>244</v>
      </c>
      <c r="F22" s="6"/>
      <c r="G22" s="6"/>
      <c r="H22" s="7">
        <v>6.2250000000000396</v>
      </c>
      <c r="I22" s="6"/>
      <c r="J22" s="8" t="s">
        <v>245</v>
      </c>
      <c r="K22" s="9" t="s">
        <v>79</v>
      </c>
      <c r="L22" s="38">
        <v>12</v>
      </c>
      <c r="M22" s="10">
        <v>11.66</v>
      </c>
      <c r="N22" s="38">
        <v>139.91999999999999</v>
      </c>
      <c r="O22" s="18"/>
      <c r="P22" s="12" t="e">
        <v>#VALUE!</v>
      </c>
      <c r="Q22" s="13" t="e">
        <f t="shared" si="4"/>
        <v>#VALUE!</v>
      </c>
      <c r="R22" s="39">
        <v>0</v>
      </c>
      <c r="S22" s="40">
        <v>9.9109999999999996</v>
      </c>
      <c r="T22" s="13">
        <f t="shared" si="5"/>
        <v>118.93199999999999</v>
      </c>
      <c r="V22" s="9" t="s">
        <v>79</v>
      </c>
      <c r="W22" s="38">
        <v>0</v>
      </c>
      <c r="X22" s="40">
        <v>9.9109999999999996</v>
      </c>
      <c r="Y22" s="71">
        <f t="shared" si="0"/>
        <v>0</v>
      </c>
      <c r="Z22" s="18"/>
      <c r="AA22" s="77">
        <v>0</v>
      </c>
      <c r="AB22" s="78">
        <f t="shared" si="1"/>
        <v>0</v>
      </c>
      <c r="AC22" s="79">
        <v>0</v>
      </c>
      <c r="AD22" s="80">
        <f t="shared" si="2"/>
        <v>0</v>
      </c>
      <c r="AE22" s="130">
        <f t="shared" si="3"/>
        <v>0</v>
      </c>
    </row>
    <row r="23" spans="1:31" ht="30.75" thickBot="1" x14ac:dyDescent="0.3">
      <c r="A23" s="15"/>
      <c r="B23" s="2" t="s">
        <v>45</v>
      </c>
      <c r="C23" s="41" t="s">
        <v>189</v>
      </c>
      <c r="D23" s="4" t="s">
        <v>25</v>
      </c>
      <c r="E23" s="5" t="s">
        <v>250</v>
      </c>
      <c r="F23" s="6"/>
      <c r="G23" s="6"/>
      <c r="H23" s="7">
        <v>6.2360000000000504</v>
      </c>
      <c r="I23" s="6"/>
      <c r="J23" s="8" t="s">
        <v>251</v>
      </c>
      <c r="K23" s="9" t="s">
        <v>79</v>
      </c>
      <c r="L23" s="38">
        <v>177</v>
      </c>
      <c r="M23" s="10">
        <v>25.87</v>
      </c>
      <c r="N23" s="38">
        <v>4578.99</v>
      </c>
      <c r="O23" s="18"/>
      <c r="P23" s="12" t="e">
        <v>#VALUE!</v>
      </c>
      <c r="Q23" s="13" t="e">
        <f t="shared" si="4"/>
        <v>#VALUE!</v>
      </c>
      <c r="R23" s="39">
        <v>0</v>
      </c>
      <c r="S23" s="40">
        <v>21.9895</v>
      </c>
      <c r="T23" s="13">
        <f t="shared" si="5"/>
        <v>3892.1414999999997</v>
      </c>
      <c r="V23" s="9" t="s">
        <v>79</v>
      </c>
      <c r="W23" s="38">
        <v>0</v>
      </c>
      <c r="X23" s="40">
        <v>21.9895</v>
      </c>
      <c r="Y23" s="71">
        <f t="shared" si="0"/>
        <v>0</v>
      </c>
      <c r="Z23" s="18"/>
      <c r="AA23" s="77">
        <v>0</v>
      </c>
      <c r="AB23" s="78">
        <f t="shared" si="1"/>
        <v>0</v>
      </c>
      <c r="AC23" s="79">
        <v>0</v>
      </c>
      <c r="AD23" s="80">
        <f t="shared" si="2"/>
        <v>0</v>
      </c>
      <c r="AE23" s="130">
        <f t="shared" si="3"/>
        <v>0</v>
      </c>
    </row>
    <row r="24" spans="1:31" ht="30.75" thickBot="1" x14ac:dyDescent="0.3">
      <c r="A24" s="15"/>
      <c r="B24" s="2" t="s">
        <v>45</v>
      </c>
      <c r="C24" s="41" t="s">
        <v>189</v>
      </c>
      <c r="D24" s="4" t="s">
        <v>25</v>
      </c>
      <c r="E24" s="5" t="s">
        <v>252</v>
      </c>
      <c r="F24" s="6"/>
      <c r="G24" s="6"/>
      <c r="H24" s="7">
        <v>6.2370000000000498</v>
      </c>
      <c r="I24" s="6"/>
      <c r="J24" s="8" t="s">
        <v>253</v>
      </c>
      <c r="K24" s="9" t="s">
        <v>104</v>
      </c>
      <c r="L24" s="38">
        <v>50</v>
      </c>
      <c r="M24" s="10">
        <v>6.28</v>
      </c>
      <c r="N24" s="38">
        <v>314</v>
      </c>
      <c r="O24" s="18"/>
      <c r="P24" s="12" t="e">
        <v>#VALUE!</v>
      </c>
      <c r="Q24" s="13" t="e">
        <f t="shared" si="4"/>
        <v>#VALUE!</v>
      </c>
      <c r="R24" s="39">
        <v>0</v>
      </c>
      <c r="S24" s="40">
        <v>5.3380000000000001</v>
      </c>
      <c r="T24" s="13">
        <f t="shared" si="5"/>
        <v>266.89999999999998</v>
      </c>
      <c r="V24" s="9" t="s">
        <v>104</v>
      </c>
      <c r="W24" s="38">
        <v>0</v>
      </c>
      <c r="X24" s="40">
        <v>5.3380000000000001</v>
      </c>
      <c r="Y24" s="71">
        <f t="shared" si="0"/>
        <v>0</v>
      </c>
      <c r="Z24" s="18"/>
      <c r="AA24" s="77">
        <v>0</v>
      </c>
      <c r="AB24" s="78">
        <f t="shared" si="1"/>
        <v>0</v>
      </c>
      <c r="AC24" s="79">
        <v>0</v>
      </c>
      <c r="AD24" s="80">
        <f t="shared" si="2"/>
        <v>0</v>
      </c>
      <c r="AE24" s="130">
        <f t="shared" si="3"/>
        <v>0</v>
      </c>
    </row>
    <row r="25" spans="1:31" ht="45.75" thickBot="1" x14ac:dyDescent="0.3">
      <c r="A25" s="15"/>
      <c r="B25" s="2" t="s">
        <v>45</v>
      </c>
      <c r="C25" s="41" t="s">
        <v>189</v>
      </c>
      <c r="D25" s="4" t="s">
        <v>25</v>
      </c>
      <c r="E25" s="5" t="s">
        <v>254</v>
      </c>
      <c r="F25" s="6"/>
      <c r="G25" s="6"/>
      <c r="H25" s="7">
        <v>6.2380000000000502</v>
      </c>
      <c r="I25" s="6"/>
      <c r="J25" s="8" t="s">
        <v>255</v>
      </c>
      <c r="K25" s="9" t="s">
        <v>139</v>
      </c>
      <c r="L25" s="38">
        <v>9</v>
      </c>
      <c r="M25" s="10">
        <v>20.71</v>
      </c>
      <c r="N25" s="38">
        <v>186.39</v>
      </c>
      <c r="O25" s="18"/>
      <c r="P25" s="12" t="e">
        <v>#VALUE!</v>
      </c>
      <c r="Q25" s="13" t="e">
        <f t="shared" si="4"/>
        <v>#VALUE!</v>
      </c>
      <c r="R25" s="39">
        <v>0</v>
      </c>
      <c r="S25" s="40">
        <v>17.6035</v>
      </c>
      <c r="T25" s="13">
        <f t="shared" si="5"/>
        <v>158.4315</v>
      </c>
      <c r="V25" s="9" t="s">
        <v>139</v>
      </c>
      <c r="W25" s="38">
        <v>0</v>
      </c>
      <c r="X25" s="40">
        <v>17.6035</v>
      </c>
      <c r="Y25" s="71">
        <f t="shared" si="0"/>
        <v>0</v>
      </c>
      <c r="Z25" s="18"/>
      <c r="AA25" s="77">
        <v>0</v>
      </c>
      <c r="AB25" s="78">
        <f t="shared" si="1"/>
        <v>0</v>
      </c>
      <c r="AC25" s="79">
        <v>0</v>
      </c>
      <c r="AD25" s="80">
        <f t="shared" si="2"/>
        <v>0</v>
      </c>
      <c r="AE25" s="130">
        <f t="shared" si="3"/>
        <v>0</v>
      </c>
    </row>
    <row r="26" spans="1:31" ht="30.75" thickBot="1" x14ac:dyDescent="0.3">
      <c r="A26" s="15"/>
      <c r="B26" s="2" t="s">
        <v>45</v>
      </c>
      <c r="C26" s="41" t="s">
        <v>189</v>
      </c>
      <c r="D26" s="4" t="s">
        <v>25</v>
      </c>
      <c r="E26" s="5" t="s">
        <v>265</v>
      </c>
      <c r="F26" s="6"/>
      <c r="G26" s="6"/>
      <c r="H26" s="7">
        <v>6.2580000000000497</v>
      </c>
      <c r="I26" s="6"/>
      <c r="J26" s="8" t="s">
        <v>266</v>
      </c>
      <c r="K26" s="9" t="s">
        <v>79</v>
      </c>
      <c r="L26" s="38">
        <v>2</v>
      </c>
      <c r="M26" s="10">
        <v>12.41</v>
      </c>
      <c r="N26" s="38">
        <v>24.82</v>
      </c>
      <c r="O26" s="18"/>
      <c r="P26" s="12" t="e">
        <v>#VALUE!</v>
      </c>
      <c r="Q26" s="13" t="e">
        <f t="shared" si="4"/>
        <v>#VALUE!</v>
      </c>
      <c r="R26" s="39">
        <v>0</v>
      </c>
      <c r="S26" s="40">
        <v>10.548500000000001</v>
      </c>
      <c r="T26" s="13">
        <f t="shared" si="5"/>
        <v>21.097000000000001</v>
      </c>
      <c r="V26" s="9" t="s">
        <v>79</v>
      </c>
      <c r="W26" s="38">
        <v>0</v>
      </c>
      <c r="X26" s="40">
        <v>10.548500000000001</v>
      </c>
      <c r="Y26" s="71">
        <f t="shared" si="0"/>
        <v>0</v>
      </c>
      <c r="Z26" s="18"/>
      <c r="AA26" s="77">
        <v>0</v>
      </c>
      <c r="AB26" s="78">
        <f t="shared" si="1"/>
        <v>0</v>
      </c>
      <c r="AC26" s="79">
        <v>0</v>
      </c>
      <c r="AD26" s="80">
        <f t="shared" si="2"/>
        <v>0</v>
      </c>
      <c r="AE26" s="130">
        <f t="shared" si="3"/>
        <v>0</v>
      </c>
    </row>
    <row r="27" spans="1:31" ht="45.75" thickBot="1" x14ac:dyDescent="0.3">
      <c r="A27" s="15"/>
      <c r="B27" s="2" t="s">
        <v>45</v>
      </c>
      <c r="C27" s="41" t="s">
        <v>189</v>
      </c>
      <c r="D27" s="4" t="s">
        <v>25</v>
      </c>
      <c r="E27" s="5" t="s">
        <v>267</v>
      </c>
      <c r="F27" s="6"/>
      <c r="G27" s="6"/>
      <c r="H27" s="7">
        <v>6.2600000000000504</v>
      </c>
      <c r="I27" s="6"/>
      <c r="J27" s="8" t="s">
        <v>268</v>
      </c>
      <c r="K27" s="9" t="s">
        <v>104</v>
      </c>
      <c r="L27" s="38">
        <v>12</v>
      </c>
      <c r="M27" s="10">
        <v>3.74</v>
      </c>
      <c r="N27" s="38">
        <v>44.88</v>
      </c>
      <c r="O27" s="18"/>
      <c r="P27" s="12" t="e">
        <v>#VALUE!</v>
      </c>
      <c r="Q27" s="13" t="e">
        <f t="shared" si="4"/>
        <v>#VALUE!</v>
      </c>
      <c r="R27" s="39">
        <v>0</v>
      </c>
      <c r="S27" s="40">
        <v>3.1790000000000003</v>
      </c>
      <c r="T27" s="13">
        <f t="shared" si="5"/>
        <v>38.148000000000003</v>
      </c>
      <c r="V27" s="9" t="s">
        <v>104</v>
      </c>
      <c r="W27" s="38">
        <v>0</v>
      </c>
      <c r="X27" s="40">
        <v>3.1790000000000003</v>
      </c>
      <c r="Y27" s="71">
        <f t="shared" si="0"/>
        <v>0</v>
      </c>
      <c r="Z27" s="18"/>
      <c r="AA27" s="77">
        <v>0</v>
      </c>
      <c r="AB27" s="78">
        <f t="shared" si="1"/>
        <v>0</v>
      </c>
      <c r="AC27" s="79">
        <v>0</v>
      </c>
      <c r="AD27" s="80">
        <f t="shared" si="2"/>
        <v>0</v>
      </c>
      <c r="AE27" s="130">
        <f t="shared" si="3"/>
        <v>0</v>
      </c>
    </row>
    <row r="28" spans="1:31" ht="16.5" thickBot="1" x14ac:dyDescent="0.3">
      <c r="A28" s="15"/>
      <c r="B28" s="2" t="s">
        <v>45</v>
      </c>
      <c r="C28" s="41" t="s">
        <v>189</v>
      </c>
      <c r="D28" s="4" t="s">
        <v>25</v>
      </c>
      <c r="E28" s="5" t="s">
        <v>395</v>
      </c>
      <c r="F28" s="6"/>
      <c r="G28" s="6"/>
      <c r="H28" s="7">
        <v>6.399</v>
      </c>
      <c r="I28" s="6"/>
      <c r="J28" s="8" t="s">
        <v>379</v>
      </c>
      <c r="K28" s="9" t="s">
        <v>380</v>
      </c>
      <c r="L28" s="38">
        <v>1</v>
      </c>
      <c r="M28" s="10">
        <v>50</v>
      </c>
      <c r="N28" s="38">
        <v>50</v>
      </c>
      <c r="O28" s="18"/>
      <c r="P28" s="12" t="e">
        <v>#VALUE!</v>
      </c>
      <c r="Q28" s="13">
        <f t="shared" si="4"/>
        <v>50</v>
      </c>
      <c r="R28" s="39" t="s">
        <v>381</v>
      </c>
      <c r="S28" s="40" t="s">
        <v>381</v>
      </c>
      <c r="T28" s="13">
        <f t="shared" si="5"/>
        <v>50</v>
      </c>
      <c r="V28" s="9" t="s">
        <v>380</v>
      </c>
      <c r="W28" s="38">
        <v>0</v>
      </c>
      <c r="X28" s="40">
        <v>50</v>
      </c>
      <c r="Y28" s="71">
        <f t="shared" si="0"/>
        <v>0</v>
      </c>
      <c r="Z28" s="18"/>
      <c r="AA28" s="77">
        <v>0</v>
      </c>
      <c r="AB28" s="78">
        <f t="shared" si="1"/>
        <v>0</v>
      </c>
      <c r="AC28" s="79">
        <v>0</v>
      </c>
      <c r="AD28" s="80">
        <f t="shared" si="2"/>
        <v>0</v>
      </c>
      <c r="AE28" s="130">
        <f t="shared" si="3"/>
        <v>0</v>
      </c>
    </row>
    <row r="29" spans="1:31" ht="15.75" thickBot="1" x14ac:dyDescent="0.3">
      <c r="A29" s="15"/>
      <c r="B29" s="2" t="s">
        <v>45</v>
      </c>
      <c r="C29" s="41" t="s">
        <v>72</v>
      </c>
      <c r="D29" s="4" t="s">
        <v>378</v>
      </c>
      <c r="E29" s="5"/>
      <c r="F29" s="6"/>
      <c r="G29" s="6"/>
      <c r="H29" s="7"/>
      <c r="I29" s="6"/>
      <c r="J29" s="8"/>
      <c r="K29" s="9"/>
      <c r="L29" s="38"/>
      <c r="M29" s="8"/>
      <c r="N29" s="38"/>
      <c r="O29" s="43"/>
      <c r="P29" s="27"/>
      <c r="Q29" s="42"/>
      <c r="R29" s="42"/>
      <c r="S29" s="42"/>
      <c r="T29" s="42"/>
      <c r="V29" s="9"/>
      <c r="W29" s="38"/>
      <c r="X29" s="42"/>
      <c r="Y29" s="71"/>
      <c r="Z29" s="18"/>
      <c r="AA29" s="77">
        <v>0</v>
      </c>
      <c r="AB29" s="78">
        <f t="shared" si="1"/>
        <v>0</v>
      </c>
      <c r="AC29" s="79">
        <v>0</v>
      </c>
      <c r="AD29" s="80">
        <f t="shared" si="2"/>
        <v>0</v>
      </c>
      <c r="AE29" s="130">
        <f t="shared" si="3"/>
        <v>0</v>
      </c>
    </row>
    <row r="30" spans="1:31" ht="76.5" thickBot="1" x14ac:dyDescent="0.3">
      <c r="A30" s="15"/>
      <c r="B30" s="2" t="s">
        <v>45</v>
      </c>
      <c r="C30" s="41" t="s">
        <v>72</v>
      </c>
      <c r="D30" s="4" t="s">
        <v>25</v>
      </c>
      <c r="E30" s="5" t="s">
        <v>396</v>
      </c>
      <c r="F30" s="6"/>
      <c r="G30" s="6"/>
      <c r="H30" s="7">
        <v>3.4340000000000002</v>
      </c>
      <c r="I30" s="6"/>
      <c r="J30" s="8" t="s">
        <v>379</v>
      </c>
      <c r="K30" s="9" t="s">
        <v>28</v>
      </c>
      <c r="L30" s="38">
        <v>250</v>
      </c>
      <c r="M30" s="10">
        <v>52</v>
      </c>
      <c r="N30" s="38">
        <v>13000</v>
      </c>
      <c r="O30" s="43"/>
      <c r="P30" s="12" t="e">
        <v>#VALUE!</v>
      </c>
      <c r="Q30" s="13">
        <f t="shared" ref="Q30:Q37" si="6">IF(J30="PROV SUM",N30,L30*P30)</f>
        <v>13000</v>
      </c>
      <c r="R30" s="39" t="s">
        <v>381</v>
      </c>
      <c r="S30" s="40" t="s">
        <v>381</v>
      </c>
      <c r="T30" s="13">
        <f t="shared" ref="T30:T37" si="7">IF(J30="SC024",N30,IF(ISERROR(S30),"",IF(J30="PROV SUM",N30,L30*S30)))</f>
        <v>13000</v>
      </c>
      <c r="V30" s="9" t="s">
        <v>28</v>
      </c>
      <c r="W30" s="38">
        <v>0</v>
      </c>
      <c r="X30" s="40">
        <v>13000</v>
      </c>
      <c r="Y30" s="71">
        <f t="shared" ref="Y30:Y37" si="8">W30*X30</f>
        <v>0</v>
      </c>
      <c r="Z30" s="18"/>
      <c r="AA30" s="77">
        <v>0</v>
      </c>
      <c r="AB30" s="78">
        <f t="shared" si="1"/>
        <v>0</v>
      </c>
      <c r="AC30" s="79">
        <v>0</v>
      </c>
      <c r="AD30" s="80">
        <f t="shared" si="2"/>
        <v>0</v>
      </c>
      <c r="AE30" s="130">
        <f t="shared" si="3"/>
        <v>0</v>
      </c>
    </row>
    <row r="31" spans="1:31" ht="31.5" thickBot="1" x14ac:dyDescent="0.3">
      <c r="A31" s="15"/>
      <c r="B31" s="2" t="s">
        <v>45</v>
      </c>
      <c r="C31" s="41" t="s">
        <v>72</v>
      </c>
      <c r="D31" s="4" t="s">
        <v>25</v>
      </c>
      <c r="E31" s="5" t="s">
        <v>397</v>
      </c>
      <c r="F31" s="6"/>
      <c r="G31" s="6"/>
      <c r="H31" s="7">
        <v>3.4350000000000001</v>
      </c>
      <c r="I31" s="6"/>
      <c r="J31" s="8" t="s">
        <v>379</v>
      </c>
      <c r="K31" s="9" t="s">
        <v>28</v>
      </c>
      <c r="L31" s="38">
        <v>250</v>
      </c>
      <c r="M31" s="10">
        <v>17</v>
      </c>
      <c r="N31" s="38">
        <v>4250</v>
      </c>
      <c r="O31" s="43"/>
      <c r="P31" s="12" t="e">
        <v>#VALUE!</v>
      </c>
      <c r="Q31" s="13">
        <f t="shared" si="6"/>
        <v>4250</v>
      </c>
      <c r="R31" s="39" t="s">
        <v>381</v>
      </c>
      <c r="S31" s="40" t="s">
        <v>381</v>
      </c>
      <c r="T31" s="13">
        <f t="shared" si="7"/>
        <v>4250</v>
      </c>
      <c r="V31" s="9" t="s">
        <v>28</v>
      </c>
      <c r="W31" s="38">
        <v>0</v>
      </c>
      <c r="X31" s="40">
        <v>4250</v>
      </c>
      <c r="Y31" s="71">
        <f t="shared" si="8"/>
        <v>0</v>
      </c>
      <c r="Z31" s="18"/>
      <c r="AA31" s="77">
        <v>0</v>
      </c>
      <c r="AB31" s="78">
        <f t="shared" si="1"/>
        <v>0</v>
      </c>
      <c r="AC31" s="79">
        <v>0</v>
      </c>
      <c r="AD31" s="80">
        <f t="shared" si="2"/>
        <v>0</v>
      </c>
      <c r="AE31" s="130">
        <f t="shared" si="3"/>
        <v>0</v>
      </c>
    </row>
    <row r="32" spans="1:31" ht="61.5" thickBot="1" x14ac:dyDescent="0.3">
      <c r="A32" s="15"/>
      <c r="B32" s="2" t="s">
        <v>45</v>
      </c>
      <c r="C32" s="41" t="s">
        <v>72</v>
      </c>
      <c r="D32" s="4" t="s">
        <v>25</v>
      </c>
      <c r="E32" s="5" t="s">
        <v>398</v>
      </c>
      <c r="F32" s="6"/>
      <c r="G32" s="6"/>
      <c r="H32" s="7">
        <v>3.4359999999999999</v>
      </c>
      <c r="I32" s="6"/>
      <c r="J32" s="8" t="s">
        <v>379</v>
      </c>
      <c r="K32" s="9" t="s">
        <v>28</v>
      </c>
      <c r="L32" s="38">
        <v>250</v>
      </c>
      <c r="M32" s="10">
        <v>32</v>
      </c>
      <c r="N32" s="38">
        <v>8000</v>
      </c>
      <c r="O32" s="43"/>
      <c r="P32" s="12" t="e">
        <v>#VALUE!</v>
      </c>
      <c r="Q32" s="13">
        <f t="shared" si="6"/>
        <v>8000</v>
      </c>
      <c r="R32" s="39" t="s">
        <v>381</v>
      </c>
      <c r="S32" s="40" t="s">
        <v>381</v>
      </c>
      <c r="T32" s="13">
        <f t="shared" si="7"/>
        <v>8000</v>
      </c>
      <c r="V32" s="9" t="s">
        <v>28</v>
      </c>
      <c r="W32" s="38">
        <v>0</v>
      </c>
      <c r="X32" s="40">
        <v>8000</v>
      </c>
      <c r="Y32" s="71">
        <f t="shared" si="8"/>
        <v>0</v>
      </c>
      <c r="Z32" s="18"/>
      <c r="AA32" s="77">
        <v>0</v>
      </c>
      <c r="AB32" s="78">
        <f t="shared" si="1"/>
        <v>0</v>
      </c>
      <c r="AC32" s="79">
        <v>0</v>
      </c>
      <c r="AD32" s="80">
        <f t="shared" si="2"/>
        <v>0</v>
      </c>
      <c r="AE32" s="130">
        <f t="shared" si="3"/>
        <v>0</v>
      </c>
    </row>
    <row r="33" spans="1:31" ht="31.5" thickBot="1" x14ac:dyDescent="0.3">
      <c r="A33" s="15"/>
      <c r="B33" s="2" t="s">
        <v>45</v>
      </c>
      <c r="C33" s="41" t="s">
        <v>72</v>
      </c>
      <c r="D33" s="4" t="s">
        <v>25</v>
      </c>
      <c r="E33" s="5" t="s">
        <v>399</v>
      </c>
      <c r="F33" s="6"/>
      <c r="G33" s="6"/>
      <c r="H33" s="7">
        <v>3.4369999999999998</v>
      </c>
      <c r="I33" s="6"/>
      <c r="J33" s="8" t="s">
        <v>379</v>
      </c>
      <c r="K33" s="9" t="s">
        <v>57</v>
      </c>
      <c r="L33" s="38">
        <v>10</v>
      </c>
      <c r="M33" s="10">
        <v>35</v>
      </c>
      <c r="N33" s="38">
        <v>350</v>
      </c>
      <c r="O33" s="43"/>
      <c r="P33" s="12" t="e">
        <v>#VALUE!</v>
      </c>
      <c r="Q33" s="13">
        <f t="shared" si="6"/>
        <v>350</v>
      </c>
      <c r="R33" s="39" t="s">
        <v>381</v>
      </c>
      <c r="S33" s="40" t="s">
        <v>381</v>
      </c>
      <c r="T33" s="13">
        <f t="shared" si="7"/>
        <v>350</v>
      </c>
      <c r="V33" s="9" t="s">
        <v>57</v>
      </c>
      <c r="W33" s="38">
        <v>0</v>
      </c>
      <c r="X33" s="40">
        <v>350</v>
      </c>
      <c r="Y33" s="71">
        <f t="shared" si="8"/>
        <v>0</v>
      </c>
      <c r="Z33" s="18"/>
      <c r="AA33" s="77">
        <v>0</v>
      </c>
      <c r="AB33" s="78">
        <f t="shared" si="1"/>
        <v>0</v>
      </c>
      <c r="AC33" s="79">
        <v>0</v>
      </c>
      <c r="AD33" s="80">
        <f t="shared" si="2"/>
        <v>0</v>
      </c>
      <c r="AE33" s="130">
        <f t="shared" si="3"/>
        <v>0</v>
      </c>
    </row>
    <row r="34" spans="1:31" ht="46.5" thickBot="1" x14ac:dyDescent="0.3">
      <c r="A34" s="15"/>
      <c r="B34" s="2" t="s">
        <v>45</v>
      </c>
      <c r="C34" s="41" t="s">
        <v>72</v>
      </c>
      <c r="D34" s="4" t="s">
        <v>25</v>
      </c>
      <c r="E34" s="5" t="s">
        <v>400</v>
      </c>
      <c r="F34" s="6"/>
      <c r="G34" s="6"/>
      <c r="H34" s="7">
        <v>3.4380000000000002</v>
      </c>
      <c r="I34" s="6"/>
      <c r="J34" s="8" t="s">
        <v>379</v>
      </c>
      <c r="K34" s="9" t="s">
        <v>79</v>
      </c>
      <c r="L34" s="38">
        <v>25</v>
      </c>
      <c r="M34" s="10">
        <v>85.24</v>
      </c>
      <c r="N34" s="38">
        <v>2131</v>
      </c>
      <c r="O34" s="43"/>
      <c r="P34" s="12" t="e">
        <v>#VALUE!</v>
      </c>
      <c r="Q34" s="13">
        <f t="shared" si="6"/>
        <v>2131</v>
      </c>
      <c r="R34" s="39" t="s">
        <v>381</v>
      </c>
      <c r="S34" s="40" t="s">
        <v>381</v>
      </c>
      <c r="T34" s="13">
        <f t="shared" si="7"/>
        <v>2131</v>
      </c>
      <c r="V34" s="9" t="s">
        <v>79</v>
      </c>
      <c r="W34" s="38">
        <v>0</v>
      </c>
      <c r="X34" s="40">
        <v>2131</v>
      </c>
      <c r="Y34" s="71">
        <f t="shared" si="8"/>
        <v>0</v>
      </c>
      <c r="Z34" s="18"/>
      <c r="AA34" s="77">
        <v>0</v>
      </c>
      <c r="AB34" s="78">
        <f t="shared" si="1"/>
        <v>0</v>
      </c>
      <c r="AC34" s="79">
        <v>0</v>
      </c>
      <c r="AD34" s="80">
        <f t="shared" si="2"/>
        <v>0</v>
      </c>
      <c r="AE34" s="130">
        <f t="shared" si="3"/>
        <v>0</v>
      </c>
    </row>
    <row r="35" spans="1:31" ht="76.5" thickBot="1" x14ac:dyDescent="0.3">
      <c r="A35" s="15"/>
      <c r="B35" s="2" t="s">
        <v>45</v>
      </c>
      <c r="C35" s="41" t="s">
        <v>72</v>
      </c>
      <c r="D35" s="4" t="s">
        <v>25</v>
      </c>
      <c r="E35" s="5" t="s">
        <v>401</v>
      </c>
      <c r="F35" s="6"/>
      <c r="G35" s="6"/>
      <c r="H35" s="7">
        <v>3.4390000000000001</v>
      </c>
      <c r="I35" s="6"/>
      <c r="J35" s="8" t="s">
        <v>379</v>
      </c>
      <c r="K35" s="9" t="s">
        <v>79</v>
      </c>
      <c r="L35" s="38">
        <v>30</v>
      </c>
      <c r="M35" s="10">
        <v>30.56</v>
      </c>
      <c r="N35" s="38">
        <v>916.8</v>
      </c>
      <c r="O35" s="43"/>
      <c r="P35" s="12" t="e">
        <v>#VALUE!</v>
      </c>
      <c r="Q35" s="13">
        <f t="shared" si="6"/>
        <v>916.8</v>
      </c>
      <c r="R35" s="39" t="s">
        <v>381</v>
      </c>
      <c r="S35" s="40" t="s">
        <v>381</v>
      </c>
      <c r="T35" s="13">
        <f t="shared" si="7"/>
        <v>916.8</v>
      </c>
      <c r="V35" s="9" t="s">
        <v>79</v>
      </c>
      <c r="W35" s="38">
        <v>0</v>
      </c>
      <c r="X35" s="40">
        <v>916.8</v>
      </c>
      <c r="Y35" s="71">
        <f t="shared" si="8"/>
        <v>0</v>
      </c>
      <c r="Z35" s="18"/>
      <c r="AA35" s="77">
        <v>0</v>
      </c>
      <c r="AB35" s="78">
        <f t="shared" si="1"/>
        <v>0</v>
      </c>
      <c r="AC35" s="79">
        <v>0</v>
      </c>
      <c r="AD35" s="80">
        <f t="shared" si="2"/>
        <v>0</v>
      </c>
      <c r="AE35" s="130">
        <f t="shared" si="3"/>
        <v>0</v>
      </c>
    </row>
    <row r="36" spans="1:31" ht="31.5" thickBot="1" x14ac:dyDescent="0.3">
      <c r="A36" s="15"/>
      <c r="B36" s="2" t="s">
        <v>45</v>
      </c>
      <c r="C36" s="41" t="s">
        <v>72</v>
      </c>
      <c r="D36" s="4" t="s">
        <v>25</v>
      </c>
      <c r="E36" s="5" t="s">
        <v>402</v>
      </c>
      <c r="F36" s="6"/>
      <c r="G36" s="6"/>
      <c r="H36" s="7">
        <v>3.44</v>
      </c>
      <c r="I36" s="6"/>
      <c r="J36" s="8" t="s">
        <v>379</v>
      </c>
      <c r="K36" s="9" t="s">
        <v>79</v>
      </c>
      <c r="L36" s="38">
        <v>10</v>
      </c>
      <c r="M36" s="10">
        <v>21.88</v>
      </c>
      <c r="N36" s="38">
        <v>218.8</v>
      </c>
      <c r="O36" s="43"/>
      <c r="P36" s="12" t="e">
        <v>#VALUE!</v>
      </c>
      <c r="Q36" s="13">
        <f t="shared" si="6"/>
        <v>218.8</v>
      </c>
      <c r="R36" s="39" t="s">
        <v>381</v>
      </c>
      <c r="S36" s="40" t="s">
        <v>381</v>
      </c>
      <c r="T36" s="13">
        <f t="shared" si="7"/>
        <v>218.8</v>
      </c>
      <c r="V36" s="9" t="s">
        <v>79</v>
      </c>
      <c r="W36" s="38">
        <v>0</v>
      </c>
      <c r="X36" s="40">
        <v>218.8</v>
      </c>
      <c r="Y36" s="71">
        <f t="shared" si="8"/>
        <v>0</v>
      </c>
      <c r="Z36" s="18"/>
      <c r="AA36" s="77">
        <v>0</v>
      </c>
      <c r="AB36" s="78">
        <f t="shared" si="1"/>
        <v>0</v>
      </c>
      <c r="AC36" s="79">
        <v>0</v>
      </c>
      <c r="AD36" s="80">
        <f t="shared" si="2"/>
        <v>0</v>
      </c>
      <c r="AE36" s="130">
        <f t="shared" si="3"/>
        <v>0</v>
      </c>
    </row>
    <row r="37" spans="1:31" ht="46.5" thickBot="1" x14ac:dyDescent="0.3">
      <c r="A37" s="15"/>
      <c r="B37" s="2" t="s">
        <v>45</v>
      </c>
      <c r="C37" s="41" t="s">
        <v>72</v>
      </c>
      <c r="D37" s="4" t="s">
        <v>25</v>
      </c>
      <c r="E37" s="5" t="s">
        <v>403</v>
      </c>
      <c r="F37" s="6"/>
      <c r="G37" s="6"/>
      <c r="H37" s="7">
        <v>3.4409999999999998</v>
      </c>
      <c r="I37" s="6"/>
      <c r="J37" s="8" t="s">
        <v>379</v>
      </c>
      <c r="K37" s="9" t="s">
        <v>79</v>
      </c>
      <c r="L37" s="38">
        <v>6</v>
      </c>
      <c r="M37" s="10">
        <v>119.76</v>
      </c>
      <c r="N37" s="38">
        <v>718.56</v>
      </c>
      <c r="O37" s="43"/>
      <c r="P37" s="12" t="e">
        <v>#VALUE!</v>
      </c>
      <c r="Q37" s="13">
        <f t="shared" si="6"/>
        <v>718.56</v>
      </c>
      <c r="R37" s="39" t="s">
        <v>381</v>
      </c>
      <c r="S37" s="40" t="s">
        <v>381</v>
      </c>
      <c r="T37" s="13">
        <f t="shared" si="7"/>
        <v>718.56</v>
      </c>
      <c r="V37" s="9" t="s">
        <v>79</v>
      </c>
      <c r="W37" s="38">
        <v>0</v>
      </c>
      <c r="X37" s="40">
        <v>718.56</v>
      </c>
      <c r="Y37" s="71">
        <f t="shared" si="8"/>
        <v>0</v>
      </c>
      <c r="Z37" s="18"/>
      <c r="AA37" s="77">
        <v>0</v>
      </c>
      <c r="AB37" s="78">
        <f t="shared" si="1"/>
        <v>0</v>
      </c>
      <c r="AC37" s="79">
        <v>0</v>
      </c>
      <c r="AD37" s="80">
        <f t="shared" si="2"/>
        <v>0</v>
      </c>
      <c r="AE37" s="130">
        <f t="shared" si="3"/>
        <v>0</v>
      </c>
    </row>
    <row r="38" spans="1:31" ht="15.75" thickBot="1" x14ac:dyDescent="0.3">
      <c r="A38" s="15"/>
      <c r="B38" s="2" t="s">
        <v>45</v>
      </c>
      <c r="C38" s="41" t="s">
        <v>164</v>
      </c>
      <c r="D38" s="4" t="s">
        <v>378</v>
      </c>
      <c r="E38" s="5"/>
      <c r="F38" s="6"/>
      <c r="G38" s="6"/>
      <c r="H38" s="7"/>
      <c r="I38" s="6"/>
      <c r="J38" s="8"/>
      <c r="K38" s="9"/>
      <c r="L38" s="38"/>
      <c r="M38" s="8"/>
      <c r="N38" s="38"/>
      <c r="O38" s="43"/>
      <c r="P38" s="27"/>
      <c r="Q38" s="42"/>
      <c r="R38" s="42"/>
      <c r="S38" s="42"/>
      <c r="T38" s="42"/>
      <c r="V38" s="9"/>
      <c r="W38" s="38"/>
      <c r="X38" s="42"/>
      <c r="Y38" s="71"/>
      <c r="Z38" s="18"/>
      <c r="AA38" s="77">
        <v>0</v>
      </c>
      <c r="AB38" s="78">
        <f t="shared" si="1"/>
        <v>0</v>
      </c>
      <c r="AC38" s="79">
        <v>0</v>
      </c>
      <c r="AD38" s="80">
        <f t="shared" si="2"/>
        <v>0</v>
      </c>
      <c r="AE38" s="130">
        <f t="shared" si="3"/>
        <v>0</v>
      </c>
    </row>
    <row r="39" spans="1:31" ht="90.75" thickBot="1" x14ac:dyDescent="0.3">
      <c r="A39" s="15"/>
      <c r="B39" s="2" t="s">
        <v>45</v>
      </c>
      <c r="C39" s="41" t="s">
        <v>164</v>
      </c>
      <c r="D39" s="4" t="s">
        <v>25</v>
      </c>
      <c r="E39" s="5" t="s">
        <v>183</v>
      </c>
      <c r="F39" s="6"/>
      <c r="G39" s="6"/>
      <c r="H39" s="7">
        <v>4.1100000000000003</v>
      </c>
      <c r="I39" s="6"/>
      <c r="J39" s="8" t="s">
        <v>184</v>
      </c>
      <c r="K39" s="9" t="s">
        <v>57</v>
      </c>
      <c r="L39" s="38">
        <v>22</v>
      </c>
      <c r="M39" s="10">
        <v>36.75</v>
      </c>
      <c r="N39" s="38">
        <v>808.5</v>
      </c>
      <c r="O39" s="43"/>
      <c r="P39" s="12" t="e">
        <v>#VALUE!</v>
      </c>
      <c r="Q39" s="13" t="e">
        <f>IF(J39="PROV SUM",N39,L39*P39)</f>
        <v>#VALUE!</v>
      </c>
      <c r="R39" s="39">
        <v>0</v>
      </c>
      <c r="S39" s="40">
        <v>34.912500000000001</v>
      </c>
      <c r="T39" s="13">
        <f>IF(J39="SC024",N39,IF(ISERROR(S39),"",IF(J39="PROV SUM",N39,L39*S39)))</f>
        <v>768.07500000000005</v>
      </c>
      <c r="V39" s="9" t="s">
        <v>57</v>
      </c>
      <c r="W39" s="38">
        <v>0</v>
      </c>
      <c r="X39" s="40">
        <v>34.912500000000001</v>
      </c>
      <c r="Y39" s="71">
        <f t="shared" ref="Y39:Y50" si="9">W39*X39</f>
        <v>0</v>
      </c>
      <c r="Z39" s="18"/>
      <c r="AA39" s="77">
        <v>0</v>
      </c>
      <c r="AB39" s="78">
        <f t="shared" si="1"/>
        <v>0</v>
      </c>
      <c r="AC39" s="79">
        <v>0</v>
      </c>
      <c r="AD39" s="80">
        <f t="shared" si="2"/>
        <v>0</v>
      </c>
      <c r="AE39" s="130">
        <f t="shared" si="3"/>
        <v>0</v>
      </c>
    </row>
    <row r="40" spans="1:31" ht="60.75" thickBot="1" x14ac:dyDescent="0.3">
      <c r="A40" s="15"/>
      <c r="B40" s="44" t="s">
        <v>45</v>
      </c>
      <c r="C40" s="45" t="s">
        <v>164</v>
      </c>
      <c r="D40" s="46" t="s">
        <v>25</v>
      </c>
      <c r="E40" s="47" t="s">
        <v>185</v>
      </c>
      <c r="F40" s="48"/>
      <c r="G40" s="48"/>
      <c r="H40" s="49">
        <v>4.13</v>
      </c>
      <c r="I40" s="48"/>
      <c r="J40" s="50" t="s">
        <v>186</v>
      </c>
      <c r="K40" s="51" t="s">
        <v>57</v>
      </c>
      <c r="L40" s="52">
        <v>170</v>
      </c>
      <c r="M40" s="53">
        <v>4.25</v>
      </c>
      <c r="N40" s="52">
        <v>722.5</v>
      </c>
      <c r="O40" s="43"/>
      <c r="P40" s="12" t="e">
        <v>#VALUE!</v>
      </c>
      <c r="Q40" s="13" t="e">
        <f>IF(J40="PROV SUM",N40,L40*P40)</f>
        <v>#VALUE!</v>
      </c>
      <c r="R40" s="39">
        <v>0</v>
      </c>
      <c r="S40" s="40">
        <v>4.0374999999999996</v>
      </c>
      <c r="T40" s="13">
        <f>IF(J40="SC024",N40,IF(ISERROR(S40),"",IF(J40="PROV SUM",N40,L40*S40)))</f>
        <v>686.37499999999989</v>
      </c>
      <c r="V40" s="51" t="s">
        <v>57</v>
      </c>
      <c r="W40" s="38">
        <v>0</v>
      </c>
      <c r="X40" s="40">
        <v>4.0374999999999996</v>
      </c>
      <c r="Y40" s="71">
        <f t="shared" si="9"/>
        <v>0</v>
      </c>
      <c r="Z40" s="18"/>
      <c r="AA40" s="77">
        <v>0</v>
      </c>
      <c r="AB40" s="78">
        <f t="shared" si="1"/>
        <v>0</v>
      </c>
      <c r="AC40" s="79">
        <v>0</v>
      </c>
      <c r="AD40" s="80">
        <f t="shared" si="2"/>
        <v>0</v>
      </c>
      <c r="AE40" s="130">
        <f t="shared" si="3"/>
        <v>0</v>
      </c>
    </row>
    <row r="41" spans="1:31" ht="60.75" thickBot="1" x14ac:dyDescent="0.3">
      <c r="A41" s="15"/>
      <c r="B41" s="44" t="s">
        <v>45</v>
      </c>
      <c r="C41" s="45" t="s">
        <v>164</v>
      </c>
      <c r="D41" s="46" t="s">
        <v>25</v>
      </c>
      <c r="E41" s="47" t="s">
        <v>187</v>
      </c>
      <c r="F41" s="48"/>
      <c r="G41" s="48"/>
      <c r="H41" s="49">
        <v>4.1399999999999997</v>
      </c>
      <c r="I41" s="48"/>
      <c r="J41" s="50" t="s">
        <v>188</v>
      </c>
      <c r="K41" s="51" t="s">
        <v>57</v>
      </c>
      <c r="L41" s="52">
        <v>28</v>
      </c>
      <c r="M41" s="53">
        <v>6.75</v>
      </c>
      <c r="N41" s="52">
        <v>189</v>
      </c>
      <c r="O41" s="43"/>
      <c r="P41" s="12" t="e">
        <v>#VALUE!</v>
      </c>
      <c r="Q41" s="13" t="e">
        <f>IF(J41="PROV SUM",N41,L41*P41)</f>
        <v>#VALUE!</v>
      </c>
      <c r="R41" s="39">
        <v>0</v>
      </c>
      <c r="S41" s="40">
        <v>6.4124999999999996</v>
      </c>
      <c r="T41" s="13">
        <f>IF(J41="SC024",N41,IF(ISERROR(S41),"",IF(J41="PROV SUM",N41,L41*S41)))</f>
        <v>179.54999999999998</v>
      </c>
      <c r="V41" s="51" t="s">
        <v>57</v>
      </c>
      <c r="W41" s="38">
        <v>0</v>
      </c>
      <c r="X41" s="40">
        <v>6.4124999999999996</v>
      </c>
      <c r="Y41" s="71">
        <f t="shared" si="9"/>
        <v>0</v>
      </c>
      <c r="Z41" s="18"/>
      <c r="AA41" s="77">
        <v>0</v>
      </c>
      <c r="AB41" s="78">
        <f t="shared" si="1"/>
        <v>0</v>
      </c>
      <c r="AC41" s="79">
        <v>0</v>
      </c>
      <c r="AD41" s="80">
        <f t="shared" si="2"/>
        <v>0</v>
      </c>
      <c r="AE41" s="130">
        <f t="shared" si="3"/>
        <v>0</v>
      </c>
    </row>
    <row r="42" spans="1:31" ht="90.75" thickBot="1" x14ac:dyDescent="0.3">
      <c r="A42" s="15"/>
      <c r="B42" s="44" t="s">
        <v>45</v>
      </c>
      <c r="C42" s="45" t="s">
        <v>164</v>
      </c>
      <c r="D42" s="46" t="s">
        <v>25</v>
      </c>
      <c r="E42" s="47" t="s">
        <v>171</v>
      </c>
      <c r="F42" s="48"/>
      <c r="G42" s="48"/>
      <c r="H42" s="49">
        <v>4.8999999999999799</v>
      </c>
      <c r="I42" s="48"/>
      <c r="J42" s="50" t="s">
        <v>172</v>
      </c>
      <c r="K42" s="51" t="s">
        <v>75</v>
      </c>
      <c r="L42" s="52">
        <v>19</v>
      </c>
      <c r="M42" s="53">
        <v>35.61</v>
      </c>
      <c r="N42" s="52">
        <v>676.59</v>
      </c>
      <c r="O42" s="43"/>
      <c r="P42" s="12" t="e">
        <v>#VALUE!</v>
      </c>
      <c r="Q42" s="13" t="e">
        <f>IF(J42="PROV SUM",N42,L42*P42)</f>
        <v>#VALUE!</v>
      </c>
      <c r="R42" s="39">
        <v>0</v>
      </c>
      <c r="S42" s="40">
        <v>31.568264999999997</v>
      </c>
      <c r="T42" s="13">
        <f>IF(J42="SC024",N42,IF(ISERROR(S42),"",IF(J42="PROV SUM",N42,L42*S42)))</f>
        <v>599.79703499999994</v>
      </c>
      <c r="V42" s="51" t="s">
        <v>75</v>
      </c>
      <c r="W42" s="38">
        <v>0</v>
      </c>
      <c r="X42" s="40">
        <v>31.568264999999997</v>
      </c>
      <c r="Y42" s="71">
        <f t="shared" si="9"/>
        <v>0</v>
      </c>
      <c r="Z42" s="18"/>
      <c r="AA42" s="77">
        <v>0</v>
      </c>
      <c r="AB42" s="78">
        <f t="shared" si="1"/>
        <v>0</v>
      </c>
      <c r="AC42" s="79">
        <v>0</v>
      </c>
      <c r="AD42" s="80">
        <f t="shared" si="2"/>
        <v>0</v>
      </c>
      <c r="AE42" s="130">
        <f t="shared" si="3"/>
        <v>0</v>
      </c>
    </row>
    <row r="43" spans="1:31" ht="15.75" thickBot="1" x14ac:dyDescent="0.3">
      <c r="A43" s="15"/>
      <c r="B43" s="44" t="s">
        <v>45</v>
      </c>
      <c r="C43" s="45" t="s">
        <v>24</v>
      </c>
      <c r="D43" s="46" t="s">
        <v>378</v>
      </c>
      <c r="E43" s="47"/>
      <c r="F43" s="48"/>
      <c r="G43" s="48"/>
      <c r="H43" s="49"/>
      <c r="I43" s="48"/>
      <c r="J43" s="50"/>
      <c r="K43" s="51"/>
      <c r="L43" s="52"/>
      <c r="M43" s="50"/>
      <c r="N43" s="52"/>
      <c r="O43" s="43"/>
      <c r="P43" s="27"/>
      <c r="Q43" s="42"/>
      <c r="R43" s="42"/>
      <c r="S43" s="42"/>
      <c r="T43" s="42"/>
      <c r="V43" s="51"/>
      <c r="W43" s="52"/>
      <c r="X43" s="42"/>
      <c r="Y43" s="71">
        <f t="shared" si="9"/>
        <v>0</v>
      </c>
      <c r="Z43" s="18"/>
      <c r="AA43" s="77">
        <v>0</v>
      </c>
      <c r="AB43" s="78">
        <f t="shared" si="1"/>
        <v>0</v>
      </c>
      <c r="AC43" s="79">
        <v>0</v>
      </c>
      <c r="AD43" s="80">
        <f t="shared" si="2"/>
        <v>0</v>
      </c>
      <c r="AE43" s="130">
        <f t="shared" si="3"/>
        <v>0</v>
      </c>
    </row>
    <row r="44" spans="1:31" ht="120.75" thickBot="1" x14ac:dyDescent="0.3">
      <c r="A44" s="21"/>
      <c r="B44" s="54" t="s">
        <v>45</v>
      </c>
      <c r="C44" s="54" t="s">
        <v>24</v>
      </c>
      <c r="D44" s="55" t="s">
        <v>25</v>
      </c>
      <c r="E44" s="56" t="s">
        <v>26</v>
      </c>
      <c r="F44" s="57"/>
      <c r="G44" s="57"/>
      <c r="H44" s="58">
        <v>2.1</v>
      </c>
      <c r="I44" s="57"/>
      <c r="J44" s="59" t="s">
        <v>27</v>
      </c>
      <c r="K44" s="57" t="s">
        <v>28</v>
      </c>
      <c r="L44" s="60">
        <v>1124</v>
      </c>
      <c r="M44" s="61">
        <v>12.92</v>
      </c>
      <c r="N44" s="62">
        <v>14522.08</v>
      </c>
      <c r="O44" s="18"/>
      <c r="P44" s="12" t="e">
        <v>#VALUE!</v>
      </c>
      <c r="Q44" s="13" t="e">
        <f t="shared" ref="Q44:Q52" si="10">IF(J44="PROV SUM",N44,L44*P44)</f>
        <v>#VALUE!</v>
      </c>
      <c r="R44" s="39">
        <v>0</v>
      </c>
      <c r="S44" s="40">
        <v>16.4084</v>
      </c>
      <c r="T44" s="13">
        <f t="shared" ref="T44:T51" si="11">IF(J44="SC024",N44,IF(ISERROR(S44),"",IF(J44="PROV SUM",N44,L44*S44)))</f>
        <v>18443.0416</v>
      </c>
      <c r="V44" s="57" t="s">
        <v>28</v>
      </c>
      <c r="W44" s="38">
        <v>0</v>
      </c>
      <c r="X44" s="40">
        <v>16.4084</v>
      </c>
      <c r="Y44" s="71">
        <f t="shared" si="9"/>
        <v>0</v>
      </c>
      <c r="Z44" s="18"/>
      <c r="AA44" s="77">
        <v>0</v>
      </c>
      <c r="AB44" s="78">
        <f t="shared" si="1"/>
        <v>0</v>
      </c>
      <c r="AC44" s="79">
        <v>0</v>
      </c>
      <c r="AD44" s="80">
        <f t="shared" si="2"/>
        <v>0</v>
      </c>
      <c r="AE44" s="130">
        <f t="shared" si="3"/>
        <v>0</v>
      </c>
    </row>
    <row r="45" spans="1:31" ht="30.75" thickBot="1" x14ac:dyDescent="0.3">
      <c r="A45" s="21"/>
      <c r="B45" s="54" t="s">
        <v>45</v>
      </c>
      <c r="C45" s="54" t="s">
        <v>24</v>
      </c>
      <c r="D45" s="55" t="s">
        <v>25</v>
      </c>
      <c r="E45" s="56" t="s">
        <v>29</v>
      </c>
      <c r="F45" s="57"/>
      <c r="G45" s="57"/>
      <c r="H45" s="58">
        <v>2.5</v>
      </c>
      <c r="I45" s="57"/>
      <c r="J45" s="59" t="s">
        <v>30</v>
      </c>
      <c r="K45" s="57" t="s">
        <v>31</v>
      </c>
      <c r="L45" s="60">
        <v>1</v>
      </c>
      <c r="M45" s="61">
        <v>420</v>
      </c>
      <c r="N45" s="62">
        <v>420</v>
      </c>
      <c r="O45" s="18"/>
      <c r="P45" s="12" t="e">
        <v>#VALUE!</v>
      </c>
      <c r="Q45" s="13" t="e">
        <f t="shared" si="10"/>
        <v>#VALUE!</v>
      </c>
      <c r="R45" s="39">
        <v>0</v>
      </c>
      <c r="S45" s="40">
        <v>533.4</v>
      </c>
      <c r="T45" s="13">
        <f t="shared" si="11"/>
        <v>533.4</v>
      </c>
      <c r="V45" s="57" t="s">
        <v>31</v>
      </c>
      <c r="W45" s="38">
        <v>0</v>
      </c>
      <c r="X45" s="40">
        <v>533.4</v>
      </c>
      <c r="Y45" s="71">
        <f t="shared" si="9"/>
        <v>0</v>
      </c>
      <c r="Z45" s="18"/>
      <c r="AA45" s="77">
        <v>0</v>
      </c>
      <c r="AB45" s="78">
        <f t="shared" si="1"/>
        <v>0</v>
      </c>
      <c r="AC45" s="79">
        <v>0</v>
      </c>
      <c r="AD45" s="80">
        <f t="shared" si="2"/>
        <v>0</v>
      </c>
      <c r="AE45" s="130">
        <f t="shared" si="3"/>
        <v>0</v>
      </c>
    </row>
    <row r="46" spans="1:31" ht="15.75" thickBot="1" x14ac:dyDescent="0.3">
      <c r="A46" s="21"/>
      <c r="B46" s="54" t="s">
        <v>45</v>
      </c>
      <c r="C46" s="54" t="s">
        <v>24</v>
      </c>
      <c r="D46" s="55" t="s">
        <v>25</v>
      </c>
      <c r="E46" s="56" t="s">
        <v>32</v>
      </c>
      <c r="F46" s="57"/>
      <c r="G46" s="57"/>
      <c r="H46" s="58">
        <v>2.6</v>
      </c>
      <c r="I46" s="57"/>
      <c r="J46" s="59" t="s">
        <v>33</v>
      </c>
      <c r="K46" s="57" t="s">
        <v>31</v>
      </c>
      <c r="L46" s="60">
        <v>3</v>
      </c>
      <c r="M46" s="61">
        <v>50</v>
      </c>
      <c r="N46" s="62">
        <v>150</v>
      </c>
      <c r="O46" s="18"/>
      <c r="P46" s="12" t="e">
        <v>#VALUE!</v>
      </c>
      <c r="Q46" s="13" t="e">
        <f t="shared" si="10"/>
        <v>#VALUE!</v>
      </c>
      <c r="R46" s="39">
        <v>0</v>
      </c>
      <c r="S46" s="40">
        <v>63.5</v>
      </c>
      <c r="T46" s="13">
        <f t="shared" si="11"/>
        <v>190.5</v>
      </c>
      <c r="V46" s="57" t="s">
        <v>31</v>
      </c>
      <c r="W46" s="38">
        <v>0</v>
      </c>
      <c r="X46" s="40">
        <v>63.5</v>
      </c>
      <c r="Y46" s="71">
        <f t="shared" si="9"/>
        <v>0</v>
      </c>
      <c r="Z46" s="18"/>
      <c r="AA46" s="77">
        <v>0</v>
      </c>
      <c r="AB46" s="78">
        <f t="shared" si="1"/>
        <v>0</v>
      </c>
      <c r="AC46" s="79">
        <v>0</v>
      </c>
      <c r="AD46" s="80">
        <f t="shared" si="2"/>
        <v>0</v>
      </c>
      <c r="AE46" s="130">
        <f t="shared" si="3"/>
        <v>0</v>
      </c>
    </row>
    <row r="47" spans="1:31" ht="15.75" thickBot="1" x14ac:dyDescent="0.3">
      <c r="A47" s="21"/>
      <c r="B47" s="54" t="s">
        <v>45</v>
      </c>
      <c r="C47" s="54" t="s">
        <v>24</v>
      </c>
      <c r="D47" s="55" t="s">
        <v>25</v>
      </c>
      <c r="E47" s="56" t="s">
        <v>46</v>
      </c>
      <c r="F47" s="57"/>
      <c r="G47" s="57"/>
      <c r="H47" s="58">
        <v>2.1800000000000002</v>
      </c>
      <c r="I47" s="57"/>
      <c r="J47" s="59" t="s">
        <v>47</v>
      </c>
      <c r="K47" s="57" t="s">
        <v>48</v>
      </c>
      <c r="L47" s="60">
        <v>1</v>
      </c>
      <c r="M47" s="61">
        <v>45</v>
      </c>
      <c r="N47" s="62">
        <v>45</v>
      </c>
      <c r="O47" s="18"/>
      <c r="P47" s="12" t="e">
        <v>#VALUE!</v>
      </c>
      <c r="Q47" s="13" t="e">
        <f t="shared" si="10"/>
        <v>#VALUE!</v>
      </c>
      <c r="R47" s="39">
        <v>0</v>
      </c>
      <c r="S47" s="40">
        <v>57.15</v>
      </c>
      <c r="T47" s="13">
        <f t="shared" si="11"/>
        <v>57.15</v>
      </c>
      <c r="V47" s="57" t="s">
        <v>48</v>
      </c>
      <c r="W47" s="38">
        <v>0</v>
      </c>
      <c r="X47" s="40">
        <v>57.15</v>
      </c>
      <c r="Y47" s="71">
        <f t="shared" si="9"/>
        <v>0</v>
      </c>
      <c r="Z47" s="18"/>
      <c r="AA47" s="77">
        <v>0</v>
      </c>
      <c r="AB47" s="78">
        <f t="shared" si="1"/>
        <v>0</v>
      </c>
      <c r="AC47" s="79">
        <v>0</v>
      </c>
      <c r="AD47" s="80">
        <f t="shared" si="2"/>
        <v>0</v>
      </c>
      <c r="AE47" s="130">
        <f t="shared" si="3"/>
        <v>0</v>
      </c>
    </row>
    <row r="48" spans="1:31" ht="30.75" thickBot="1" x14ac:dyDescent="0.3">
      <c r="A48" s="21"/>
      <c r="B48" s="54" t="s">
        <v>45</v>
      </c>
      <c r="C48" s="54" t="s">
        <v>24</v>
      </c>
      <c r="D48" s="55" t="s">
        <v>25</v>
      </c>
      <c r="E48" s="56" t="s">
        <v>61</v>
      </c>
      <c r="F48" s="57"/>
      <c r="G48" s="57"/>
      <c r="H48" s="58">
        <v>2.2599999999999998</v>
      </c>
      <c r="I48" s="57"/>
      <c r="J48" s="59" t="s">
        <v>62</v>
      </c>
      <c r="K48" s="57" t="s">
        <v>31</v>
      </c>
      <c r="L48" s="60">
        <v>1</v>
      </c>
      <c r="M48" s="61">
        <v>1127.5</v>
      </c>
      <c r="N48" s="62">
        <v>1127.5</v>
      </c>
      <c r="O48" s="18"/>
      <c r="P48" s="12" t="e">
        <v>#VALUE!</v>
      </c>
      <c r="Q48" s="13" t="e">
        <f t="shared" si="10"/>
        <v>#VALUE!</v>
      </c>
      <c r="R48" s="39">
        <v>0</v>
      </c>
      <c r="S48" s="40">
        <v>1431.925</v>
      </c>
      <c r="T48" s="13">
        <f t="shared" si="11"/>
        <v>1431.925</v>
      </c>
      <c r="V48" s="57" t="s">
        <v>31</v>
      </c>
      <c r="W48" s="38">
        <v>0</v>
      </c>
      <c r="X48" s="40">
        <v>1431.925</v>
      </c>
      <c r="Y48" s="71">
        <f t="shared" si="9"/>
        <v>0</v>
      </c>
      <c r="Z48" s="18"/>
      <c r="AA48" s="77">
        <v>0</v>
      </c>
      <c r="AB48" s="78">
        <f t="shared" si="1"/>
        <v>0</v>
      </c>
      <c r="AC48" s="79">
        <v>0</v>
      </c>
      <c r="AD48" s="80">
        <f t="shared" si="2"/>
        <v>0</v>
      </c>
      <c r="AE48" s="130">
        <f t="shared" si="3"/>
        <v>0</v>
      </c>
    </row>
    <row r="49" spans="1:31" ht="15.75" thickBot="1" x14ac:dyDescent="0.3">
      <c r="A49" s="21"/>
      <c r="B49" s="54" t="s">
        <v>45</v>
      </c>
      <c r="C49" s="54" t="s">
        <v>24</v>
      </c>
      <c r="D49" s="55" t="s">
        <v>25</v>
      </c>
      <c r="E49" s="56" t="s">
        <v>63</v>
      </c>
      <c r="F49" s="57"/>
      <c r="G49" s="57"/>
      <c r="H49" s="58">
        <v>2.2799999999999998</v>
      </c>
      <c r="I49" s="57"/>
      <c r="J49" s="59" t="s">
        <v>64</v>
      </c>
      <c r="K49" s="57" t="s">
        <v>65</v>
      </c>
      <c r="L49" s="60">
        <v>120</v>
      </c>
      <c r="M49" s="61">
        <v>77.260000000000005</v>
      </c>
      <c r="N49" s="62">
        <v>9271.2000000000007</v>
      </c>
      <c r="O49" s="18"/>
      <c r="P49" s="12" t="e">
        <v>#VALUE!</v>
      </c>
      <c r="Q49" s="13" t="e">
        <f t="shared" si="10"/>
        <v>#VALUE!</v>
      </c>
      <c r="R49" s="39">
        <v>0</v>
      </c>
      <c r="S49" s="40">
        <v>98.120200000000011</v>
      </c>
      <c r="T49" s="13">
        <f t="shared" si="11"/>
        <v>11774.424000000001</v>
      </c>
      <c r="V49" s="57" t="s">
        <v>65</v>
      </c>
      <c r="W49" s="38">
        <v>0</v>
      </c>
      <c r="X49" s="40">
        <v>98.120200000000011</v>
      </c>
      <c r="Y49" s="71">
        <f t="shared" si="9"/>
        <v>0</v>
      </c>
      <c r="Z49" s="18"/>
      <c r="AA49" s="77">
        <v>0</v>
      </c>
      <c r="AB49" s="78">
        <f t="shared" si="1"/>
        <v>0</v>
      </c>
      <c r="AC49" s="79">
        <v>0</v>
      </c>
      <c r="AD49" s="80">
        <f t="shared" si="2"/>
        <v>0</v>
      </c>
      <c r="AE49" s="130">
        <f t="shared" si="3"/>
        <v>0</v>
      </c>
    </row>
    <row r="50" spans="1:31" ht="15.75" thickBot="1" x14ac:dyDescent="0.3">
      <c r="A50" s="21"/>
      <c r="B50" s="54" t="s">
        <v>45</v>
      </c>
      <c r="C50" s="54" t="s">
        <v>24</v>
      </c>
      <c r="D50" s="55" t="s">
        <v>25</v>
      </c>
      <c r="E50" s="56" t="s">
        <v>66</v>
      </c>
      <c r="F50" s="57"/>
      <c r="G50" s="57"/>
      <c r="H50" s="58">
        <v>2.29</v>
      </c>
      <c r="I50" s="57"/>
      <c r="J50" s="59" t="s">
        <v>67</v>
      </c>
      <c r="K50" s="57" t="s">
        <v>68</v>
      </c>
      <c r="L50" s="60">
        <v>1</v>
      </c>
      <c r="M50" s="61">
        <v>61.29</v>
      </c>
      <c r="N50" s="62">
        <v>61.29</v>
      </c>
      <c r="O50" s="18"/>
      <c r="P50" s="12" t="e">
        <v>#VALUE!</v>
      </c>
      <c r="Q50" s="13" t="e">
        <f t="shared" si="10"/>
        <v>#VALUE!</v>
      </c>
      <c r="R50" s="39">
        <v>0</v>
      </c>
      <c r="S50" s="40">
        <v>77.838300000000004</v>
      </c>
      <c r="T50" s="13">
        <f t="shared" si="11"/>
        <v>77.838300000000004</v>
      </c>
      <c r="V50" s="57" t="s">
        <v>68</v>
      </c>
      <c r="W50" s="38">
        <v>0</v>
      </c>
      <c r="X50" s="40">
        <v>77.838300000000004</v>
      </c>
      <c r="Y50" s="71">
        <f t="shared" si="9"/>
        <v>0</v>
      </c>
      <c r="Z50" s="18"/>
      <c r="AA50" s="77">
        <v>0</v>
      </c>
      <c r="AB50" s="78">
        <f t="shared" si="1"/>
        <v>0</v>
      </c>
      <c r="AC50" s="79">
        <v>0</v>
      </c>
      <c r="AD50" s="80">
        <f t="shared" si="2"/>
        <v>0</v>
      </c>
      <c r="AE50" s="130">
        <f t="shared" si="3"/>
        <v>0</v>
      </c>
    </row>
    <row r="51" spans="1:31" ht="60.75" thickBot="1" x14ac:dyDescent="0.3">
      <c r="A51" s="21"/>
      <c r="B51" s="54" t="s">
        <v>45</v>
      </c>
      <c r="C51" s="54" t="s">
        <v>24</v>
      </c>
      <c r="D51" s="55" t="s">
        <v>25</v>
      </c>
      <c r="E51" s="56" t="s">
        <v>382</v>
      </c>
      <c r="F51" s="57"/>
      <c r="G51" s="57"/>
      <c r="H51" s="58"/>
      <c r="I51" s="57"/>
      <c r="J51" s="59" t="s">
        <v>383</v>
      </c>
      <c r="K51" s="57" t="s">
        <v>31</v>
      </c>
      <c r="L51" s="60"/>
      <c r="M51" s="61">
        <v>4.8300000000000003E-2</v>
      </c>
      <c r="N51" s="62">
        <v>0</v>
      </c>
      <c r="O51" s="18"/>
      <c r="P51" s="12" t="e">
        <v>#VALUE!</v>
      </c>
      <c r="Q51" s="13" t="e">
        <f t="shared" si="10"/>
        <v>#VALUE!</v>
      </c>
      <c r="R51" s="39" t="e">
        <v>#N/A</v>
      </c>
      <c r="S51" s="40" t="e">
        <v>#N/A</v>
      </c>
      <c r="T51" s="13">
        <f t="shared" si="11"/>
        <v>0</v>
      </c>
      <c r="V51" s="57" t="s">
        <v>31</v>
      </c>
      <c r="W51" s="60"/>
      <c r="X51" s="40" t="e">
        <v>#N/A</v>
      </c>
      <c r="Y51" s="71"/>
      <c r="Z51" s="18"/>
      <c r="AA51" s="77">
        <v>0</v>
      </c>
      <c r="AB51" s="78">
        <f t="shared" si="1"/>
        <v>0</v>
      </c>
      <c r="AC51" s="79">
        <v>0</v>
      </c>
      <c r="AD51" s="80">
        <f>Y51*AC51</f>
        <v>0</v>
      </c>
      <c r="AE51" s="130">
        <f t="shared" si="3"/>
        <v>0</v>
      </c>
    </row>
    <row r="52" spans="1:31" ht="30.75" thickBot="1" x14ac:dyDescent="0.3">
      <c r="A52" s="21"/>
      <c r="B52" s="54" t="s">
        <v>45</v>
      </c>
      <c r="C52" s="54" t="s">
        <v>24</v>
      </c>
      <c r="D52" s="81" t="s">
        <v>25</v>
      </c>
      <c r="E52" s="56" t="s">
        <v>404</v>
      </c>
      <c r="F52" s="82"/>
      <c r="G52" s="82"/>
      <c r="H52" s="83"/>
      <c r="I52" s="84"/>
      <c r="J52" s="59" t="s">
        <v>405</v>
      </c>
      <c r="K52" s="57" t="s">
        <v>406</v>
      </c>
      <c r="L52" s="60"/>
      <c r="M52" s="61"/>
      <c r="N52" s="62">
        <v>1432</v>
      </c>
      <c r="O52" s="18"/>
      <c r="P52" s="12" t="e">
        <v>#VALUE!</v>
      </c>
      <c r="Q52" s="13" t="e">
        <f t="shared" si="10"/>
        <v>#VALUE!</v>
      </c>
      <c r="R52" s="39" t="e">
        <v>#N/A</v>
      </c>
      <c r="S52" s="40" t="e">
        <v>#N/A</v>
      </c>
      <c r="T52" s="13">
        <f>N52</f>
        <v>1432</v>
      </c>
      <c r="V52" s="57" t="s">
        <v>406</v>
      </c>
      <c r="W52" s="60"/>
      <c r="X52" s="40" t="e">
        <v>#N/A</v>
      </c>
      <c r="Y52" s="71"/>
      <c r="Z52" s="18"/>
      <c r="AA52" s="77">
        <v>0</v>
      </c>
      <c r="AB52" s="78">
        <f t="shared" si="1"/>
        <v>0</v>
      </c>
      <c r="AC52" s="79">
        <v>0</v>
      </c>
      <c r="AD52" s="80">
        <f t="shared" si="2"/>
        <v>0</v>
      </c>
      <c r="AE52" s="130">
        <f>AB37-AD37</f>
        <v>0</v>
      </c>
    </row>
    <row r="53" spans="1:31" ht="15.75" thickBot="1" x14ac:dyDescent="0.3"/>
    <row r="54" spans="1:31" ht="15.75" thickBot="1" x14ac:dyDescent="0.3">
      <c r="S54" s="68" t="s">
        <v>5</v>
      </c>
      <c r="T54" s="69">
        <f>SUM(T11:T52)</f>
        <v>75420.793435000014</v>
      </c>
      <c r="U54" s="65"/>
      <c r="V54" s="21"/>
      <c r="W54" s="28"/>
      <c r="X54" s="68" t="s">
        <v>5</v>
      </c>
      <c r="Y54" s="69">
        <f>SUM(Y11:Y52)</f>
        <v>0</v>
      </c>
      <c r="Z54" s="18"/>
      <c r="AA54" s="76"/>
      <c r="AB54" s="116">
        <f>SUM(AB11:AB52)</f>
        <v>0</v>
      </c>
      <c r="AC54" s="76"/>
      <c r="AD54" s="117">
        <f>SUM(AD11:AD52)</f>
        <v>0</v>
      </c>
      <c r="AE54" s="129">
        <f>SUM(AE11:AE52)</f>
        <v>0</v>
      </c>
    </row>
    <row r="55" spans="1:31" x14ac:dyDescent="0.25">
      <c r="D55" s="162"/>
      <c r="E55" s="162"/>
    </row>
    <row r="56" spans="1:31" x14ac:dyDescent="0.25">
      <c r="C56" t="s">
        <v>308</v>
      </c>
      <c r="D56" s="162"/>
      <c r="E56" s="162"/>
      <c r="T56" s="314">
        <f ca="1">SUMIF($C$10:$C$52,$C56,T$11:T$52)</f>
        <v>444.59999999999997</v>
      </c>
      <c r="U56" s="65"/>
      <c r="Y56" s="314">
        <f ca="1">SUMIF($C$10:$C$52,$C56,Y$11:Y$52)</f>
        <v>0</v>
      </c>
      <c r="AA56" s="317" t="e">
        <f t="shared" ref="AA56:AA61" ca="1" si="12">AB56/Y56</f>
        <v>#DIV/0!</v>
      </c>
      <c r="AB56" s="314">
        <f ca="1">SUMIF($C$10:$C$52,$C56,AB$11:AB$52)</f>
        <v>0</v>
      </c>
      <c r="AC56" s="317" t="e">
        <f t="shared" ref="AC56:AC61" ca="1" si="13">AD56/Y56</f>
        <v>#DIV/0!</v>
      </c>
      <c r="AD56" s="314">
        <f t="shared" ref="AD56:AE61" ca="1" si="14">SUMIF($C$10:$C$52,$C56,AD$11:AD$52)</f>
        <v>0</v>
      </c>
      <c r="AE56" s="314">
        <f t="shared" ca="1" si="14"/>
        <v>0</v>
      </c>
    </row>
    <row r="57" spans="1:31" x14ac:dyDescent="0.25">
      <c r="C57" t="s">
        <v>285</v>
      </c>
      <c r="D57" s="162"/>
      <c r="E57" s="162"/>
      <c r="T57" s="314">
        <f t="shared" ref="T57:T61" ca="1" si="15">SUMIF($C$10:$C$52,$C57,T$11:T$52)</f>
        <v>600</v>
      </c>
      <c r="U57" s="65"/>
      <c r="Y57" s="314">
        <f t="shared" ref="Y57:Y61" ca="1" si="16">SUMIF($C$10:$C$52,$C57,Y$11:Y$52)</f>
        <v>0</v>
      </c>
      <c r="AA57" s="317" t="e">
        <f t="shared" ca="1" si="12"/>
        <v>#DIV/0!</v>
      </c>
      <c r="AB57" s="314">
        <f t="shared" ref="AB57:AB61" ca="1" si="17">SUMIF($C$10:$C$52,$C57,AB$11:AB$52)</f>
        <v>0</v>
      </c>
      <c r="AC57" s="317" t="e">
        <f t="shared" ca="1" si="13"/>
        <v>#DIV/0!</v>
      </c>
      <c r="AD57" s="314">
        <f t="shared" ca="1" si="14"/>
        <v>0</v>
      </c>
      <c r="AE57" s="314">
        <f t="shared" ca="1" si="14"/>
        <v>0</v>
      </c>
    </row>
    <row r="58" spans="1:31" x14ac:dyDescent="0.25">
      <c r="C58" t="s">
        <v>189</v>
      </c>
      <c r="D58" s="162"/>
      <c r="E58" s="162"/>
      <c r="T58" s="314">
        <f t="shared" ca="1" si="15"/>
        <v>8616.9574999999986</v>
      </c>
      <c r="U58" s="67"/>
      <c r="Y58" s="314">
        <f t="shared" ca="1" si="16"/>
        <v>0</v>
      </c>
      <c r="AA58" s="317" t="e">
        <f t="shared" ca="1" si="12"/>
        <v>#DIV/0!</v>
      </c>
      <c r="AB58" s="314">
        <f t="shared" ca="1" si="17"/>
        <v>0</v>
      </c>
      <c r="AC58" s="317" t="e">
        <f t="shared" ca="1" si="13"/>
        <v>#DIV/0!</v>
      </c>
      <c r="AD58" s="314">
        <f t="shared" ca="1" si="14"/>
        <v>0</v>
      </c>
      <c r="AE58" s="314">
        <f t="shared" ca="1" si="14"/>
        <v>0</v>
      </c>
    </row>
    <row r="59" spans="1:31" x14ac:dyDescent="0.25">
      <c r="C59" t="s">
        <v>72</v>
      </c>
      <c r="D59" s="162"/>
      <c r="E59" s="162"/>
      <c r="T59" s="314">
        <f t="shared" ca="1" si="15"/>
        <v>29585.16</v>
      </c>
      <c r="U59" s="67"/>
      <c r="Y59" s="314">
        <f t="shared" ca="1" si="16"/>
        <v>0</v>
      </c>
      <c r="AA59" s="317" t="e">
        <f t="shared" ca="1" si="12"/>
        <v>#DIV/0!</v>
      </c>
      <c r="AB59" s="314">
        <f t="shared" ca="1" si="17"/>
        <v>0</v>
      </c>
      <c r="AC59" s="317" t="e">
        <f t="shared" ca="1" si="13"/>
        <v>#DIV/0!</v>
      </c>
      <c r="AD59" s="314">
        <f t="shared" ca="1" si="14"/>
        <v>0</v>
      </c>
      <c r="AE59" s="314">
        <f t="shared" ca="1" si="14"/>
        <v>0</v>
      </c>
    </row>
    <row r="60" spans="1:31" x14ac:dyDescent="0.25">
      <c r="C60" t="s">
        <v>164</v>
      </c>
      <c r="D60" s="162"/>
      <c r="E60" s="162"/>
      <c r="T60" s="314">
        <f t="shared" ca="1" si="15"/>
        <v>2233.7970349999996</v>
      </c>
      <c r="U60" s="67"/>
      <c r="Y60" s="314">
        <f t="shared" ca="1" si="16"/>
        <v>0</v>
      </c>
      <c r="AA60" s="317" t="e">
        <f t="shared" ca="1" si="12"/>
        <v>#DIV/0!</v>
      </c>
      <c r="AB60" s="314">
        <f t="shared" ca="1" si="17"/>
        <v>0</v>
      </c>
      <c r="AC60" s="317" t="e">
        <f t="shared" ca="1" si="13"/>
        <v>#DIV/0!</v>
      </c>
      <c r="AD60" s="314">
        <f t="shared" ca="1" si="14"/>
        <v>0</v>
      </c>
      <c r="AE60" s="314">
        <f t="shared" ca="1" si="14"/>
        <v>0</v>
      </c>
    </row>
    <row r="61" spans="1:31" x14ac:dyDescent="0.25">
      <c r="C61" t="s">
        <v>24</v>
      </c>
      <c r="T61" s="314">
        <f t="shared" ca="1" si="15"/>
        <v>33940.278900000005</v>
      </c>
      <c r="U61" s="67"/>
      <c r="Y61" s="314">
        <f t="shared" ca="1" si="16"/>
        <v>0</v>
      </c>
      <c r="AA61" s="317" t="e">
        <f t="shared" ca="1" si="12"/>
        <v>#DIV/0!</v>
      </c>
      <c r="AB61" s="314">
        <f t="shared" ca="1" si="17"/>
        <v>0</v>
      </c>
      <c r="AC61" s="317" t="e">
        <f t="shared" ca="1" si="13"/>
        <v>#DIV/0!</v>
      </c>
      <c r="AD61" s="314">
        <f t="shared" ca="1" si="14"/>
        <v>0</v>
      </c>
      <c r="AE61" s="314">
        <f t="shared" ca="1" si="14"/>
        <v>0</v>
      </c>
    </row>
    <row r="62" spans="1:31" x14ac:dyDescent="0.25">
      <c r="T62" s="314"/>
      <c r="U62" s="67"/>
      <c r="Y62" s="314"/>
      <c r="AA62" s="317"/>
      <c r="AB62" s="314"/>
      <c r="AC62" s="317"/>
      <c r="AD62" s="314"/>
      <c r="AE62" s="314"/>
    </row>
  </sheetData>
  <autoFilter ref="B8:AE52" xr:uid="{00000000-0009-0000-0000-000005000000}"/>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44:X52 X13:X14 X16:X28 X30:X37" xr:uid="{00000000-0002-0000-0500-000000000000}">
      <formula1>P11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E64"/>
  <sheetViews>
    <sheetView topLeftCell="B1" zoomScale="70" zoomScaleNormal="70" workbookViewId="0">
      <pane xSplit="9" ySplit="8" topLeftCell="K45"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598</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row>
    <row r="8" spans="1:31" s="279" customFormat="1" ht="75.75" thickBot="1" x14ac:dyDescent="0.3">
      <c r="A8" s="271" t="s">
        <v>377</v>
      </c>
      <c r="B8" s="272" t="s">
        <v>76</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15"/>
      <c r="B10" s="2" t="s">
        <v>76</v>
      </c>
      <c r="C10" s="3" t="s">
        <v>308</v>
      </c>
      <c r="D10" s="4" t="s">
        <v>378</v>
      </c>
      <c r="E10" s="5"/>
      <c r="F10" s="6"/>
      <c r="G10" s="6"/>
      <c r="H10" s="7"/>
      <c r="I10" s="6"/>
      <c r="J10" s="8"/>
      <c r="K10" s="9"/>
      <c r="L10" s="38"/>
      <c r="M10" s="8"/>
      <c r="N10" s="11"/>
      <c r="O10" s="18"/>
      <c r="P10" s="16"/>
      <c r="Q10" s="37"/>
      <c r="R10" s="37"/>
      <c r="S10" s="37"/>
      <c r="T10" s="37"/>
      <c r="AA10" s="76"/>
      <c r="AB10" s="76"/>
      <c r="AC10" s="76"/>
      <c r="AD10" s="76"/>
    </row>
    <row r="11" spans="1:31" ht="30.75" thickBot="1" x14ac:dyDescent="0.3">
      <c r="A11" s="15"/>
      <c r="B11" s="2" t="s">
        <v>76</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40">
        <v>222.29999999999998</v>
      </c>
      <c r="T11" s="13">
        <f>IF(J11="SC024",N11,IF(ISERROR(S11),"",IF(J11="PROV SUM",N11,L11*S11)))</f>
        <v>444.59999999999997</v>
      </c>
      <c r="V11" s="9" t="s">
        <v>311</v>
      </c>
      <c r="W11" s="38">
        <v>0</v>
      </c>
      <c r="X11" s="121">
        <v>222.29999999999998</v>
      </c>
      <c r="Y11" s="71">
        <f>W11*X11</f>
        <v>0</v>
      </c>
      <c r="Z11" s="18"/>
      <c r="AA11" s="77">
        <v>0</v>
      </c>
      <c r="AB11" s="78">
        <f>Y11*AA11</f>
        <v>0</v>
      </c>
      <c r="AC11" s="79">
        <v>0</v>
      </c>
      <c r="AD11" s="80">
        <f>Y11*AC11</f>
        <v>0</v>
      </c>
      <c r="AE11" s="130">
        <f>AB11-AD11</f>
        <v>0</v>
      </c>
    </row>
    <row r="12" spans="1:31" ht="15.75" thickBot="1" x14ac:dyDescent="0.3">
      <c r="A12" s="15"/>
      <c r="B12" s="2" t="s">
        <v>76</v>
      </c>
      <c r="C12" s="3" t="s">
        <v>285</v>
      </c>
      <c r="D12" s="4" t="s">
        <v>378</v>
      </c>
      <c r="E12" s="5"/>
      <c r="F12" s="6"/>
      <c r="G12" s="6"/>
      <c r="H12" s="7"/>
      <c r="I12" s="6"/>
      <c r="J12" s="8"/>
      <c r="K12" s="9"/>
      <c r="L12" s="38"/>
      <c r="M12" s="8"/>
      <c r="N12" s="11"/>
      <c r="O12" s="18"/>
      <c r="P12" s="16"/>
      <c r="Q12" s="37"/>
      <c r="R12" s="37"/>
      <c r="S12" s="37"/>
      <c r="T12" s="37"/>
      <c r="V12" s="29"/>
      <c r="W12" s="36"/>
      <c r="X12" s="65"/>
      <c r="Y12" s="120"/>
      <c r="Z12" s="18"/>
      <c r="AA12" s="77"/>
      <c r="AB12" s="78"/>
      <c r="AC12" s="79"/>
      <c r="AD12" s="80"/>
      <c r="AE12" s="130"/>
    </row>
    <row r="13" spans="1:31" ht="15.75" thickBot="1" x14ac:dyDescent="0.3">
      <c r="A13" s="15"/>
      <c r="B13" s="2" t="s">
        <v>76</v>
      </c>
      <c r="C13" s="3"/>
      <c r="D13" s="4"/>
      <c r="E13" s="5"/>
      <c r="F13" s="6"/>
      <c r="G13" s="6"/>
      <c r="H13" s="7"/>
      <c r="I13" s="6"/>
      <c r="J13" s="8"/>
      <c r="K13" s="9"/>
      <c r="L13" s="38"/>
      <c r="M13" s="10"/>
      <c r="N13" s="11"/>
      <c r="O13" s="18"/>
      <c r="P13" s="16"/>
      <c r="Q13" s="37"/>
      <c r="R13" s="37"/>
      <c r="S13" s="37"/>
      <c r="T13" s="37"/>
      <c r="V13" s="29"/>
      <c r="W13" s="36"/>
      <c r="X13" s="65"/>
      <c r="Y13" s="120"/>
      <c r="Z13" s="18"/>
      <c r="AA13" s="77"/>
      <c r="AB13" s="78"/>
      <c r="AC13" s="79"/>
      <c r="AD13" s="80"/>
      <c r="AE13" s="130"/>
    </row>
    <row r="14" spans="1:31" ht="15.75" thickBot="1" x14ac:dyDescent="0.3">
      <c r="A14" s="15"/>
      <c r="B14" s="2" t="s">
        <v>76</v>
      </c>
      <c r="C14" s="41" t="s">
        <v>189</v>
      </c>
      <c r="D14" s="4" t="s">
        <v>378</v>
      </c>
      <c r="E14" s="5"/>
      <c r="F14" s="6"/>
      <c r="G14" s="6"/>
      <c r="H14" s="7"/>
      <c r="I14" s="6"/>
      <c r="J14" s="8"/>
      <c r="K14" s="9"/>
      <c r="L14" s="38"/>
      <c r="M14" s="8"/>
      <c r="N14" s="38"/>
      <c r="O14" s="18"/>
      <c r="P14" s="27"/>
      <c r="Q14" s="42"/>
      <c r="R14" s="42"/>
      <c r="S14" s="42"/>
      <c r="T14" s="42"/>
      <c r="V14" s="29"/>
      <c r="W14" s="36"/>
      <c r="X14" s="66"/>
      <c r="Y14" s="120"/>
      <c r="Z14" s="18"/>
      <c r="AA14" s="77"/>
      <c r="AB14" s="78"/>
      <c r="AC14" s="79"/>
      <c r="AD14" s="80"/>
      <c r="AE14" s="130"/>
    </row>
    <row r="15" spans="1:31" ht="45.75" thickBot="1" x14ac:dyDescent="0.3">
      <c r="A15" s="15"/>
      <c r="B15" s="2" t="s">
        <v>76</v>
      </c>
      <c r="C15" s="41" t="s">
        <v>189</v>
      </c>
      <c r="D15" s="4" t="s">
        <v>25</v>
      </c>
      <c r="E15" s="5" t="s">
        <v>194</v>
      </c>
      <c r="F15" s="6"/>
      <c r="G15" s="6"/>
      <c r="H15" s="7">
        <v>6.85</v>
      </c>
      <c r="I15" s="6"/>
      <c r="J15" s="8" t="s">
        <v>195</v>
      </c>
      <c r="K15" s="9" t="s">
        <v>139</v>
      </c>
      <c r="L15" s="38">
        <v>5</v>
      </c>
      <c r="M15" s="10">
        <v>21.92</v>
      </c>
      <c r="N15" s="38">
        <v>109.6</v>
      </c>
      <c r="O15" s="18"/>
      <c r="P15" s="12" t="e">
        <v>#VALUE!</v>
      </c>
      <c r="Q15" s="13" t="e">
        <f t="shared" ref="Q15:Q25" si="0">IF(J15="PROV SUM",N15,L15*P15)</f>
        <v>#VALUE!</v>
      </c>
      <c r="R15" s="39">
        <v>0</v>
      </c>
      <c r="S15" s="40">
        <v>15.892000000000001</v>
      </c>
      <c r="T15" s="13">
        <f t="shared" ref="T15:T25" si="1">IF(J15="SC024",N15,IF(ISERROR(S15),"",IF(J15="PROV SUM",N15,L15*S15)))</f>
        <v>79.460000000000008</v>
      </c>
      <c r="V15" s="9" t="s">
        <v>139</v>
      </c>
      <c r="W15" s="38">
        <v>0</v>
      </c>
      <c r="X15" s="122">
        <v>15.892000000000001</v>
      </c>
      <c r="Y15" s="71">
        <f>W15*X15</f>
        <v>0</v>
      </c>
      <c r="Z15" s="18"/>
      <c r="AA15" s="77">
        <v>0</v>
      </c>
      <c r="AB15" s="78">
        <f t="shared" ref="AB15:AB52" si="2">Y15*AA15</f>
        <v>0</v>
      </c>
      <c r="AC15" s="79">
        <v>0</v>
      </c>
      <c r="AD15" s="80">
        <f t="shared" ref="AD15:AD52" si="3">Y15*AC15</f>
        <v>0</v>
      </c>
      <c r="AE15" s="130">
        <f t="shared" ref="AE15:AE35" si="4">AB15-AD15</f>
        <v>0</v>
      </c>
    </row>
    <row r="16" spans="1:31" ht="30.75" thickBot="1" x14ac:dyDescent="0.3">
      <c r="A16" s="15"/>
      <c r="B16" s="2" t="s">
        <v>76</v>
      </c>
      <c r="C16" s="41" t="s">
        <v>189</v>
      </c>
      <c r="D16" s="4" t="s">
        <v>25</v>
      </c>
      <c r="E16" s="5" t="s">
        <v>337</v>
      </c>
      <c r="F16" s="6"/>
      <c r="G16" s="6"/>
      <c r="H16" s="7">
        <v>6.91</v>
      </c>
      <c r="I16" s="6"/>
      <c r="J16" s="8" t="s">
        <v>338</v>
      </c>
      <c r="K16" s="9" t="s">
        <v>79</v>
      </c>
      <c r="L16" s="38">
        <v>8</v>
      </c>
      <c r="M16" s="10">
        <v>20.13</v>
      </c>
      <c r="N16" s="38">
        <v>161.04</v>
      </c>
      <c r="O16" s="18"/>
      <c r="P16" s="12" t="e">
        <v>#VALUE!</v>
      </c>
      <c r="Q16" s="13" t="e">
        <f t="shared" si="0"/>
        <v>#VALUE!</v>
      </c>
      <c r="R16" s="39">
        <v>0</v>
      </c>
      <c r="S16" s="40">
        <v>14.594249999999999</v>
      </c>
      <c r="T16" s="13">
        <f t="shared" si="1"/>
        <v>116.75399999999999</v>
      </c>
      <c r="V16" s="9" t="s">
        <v>79</v>
      </c>
      <c r="W16" s="38">
        <v>0</v>
      </c>
      <c r="X16" s="40">
        <v>14.594249999999999</v>
      </c>
      <c r="Y16" s="71">
        <f t="shared" ref="Y16:Y52" si="5">W16*X16</f>
        <v>0</v>
      </c>
      <c r="Z16" s="18"/>
      <c r="AA16" s="77">
        <v>0</v>
      </c>
      <c r="AB16" s="78">
        <f t="shared" si="2"/>
        <v>0</v>
      </c>
      <c r="AC16" s="79">
        <v>0</v>
      </c>
      <c r="AD16" s="80">
        <f t="shared" si="3"/>
        <v>0</v>
      </c>
      <c r="AE16" s="130">
        <f t="shared" si="4"/>
        <v>0</v>
      </c>
    </row>
    <row r="17" spans="1:31" ht="61.5" thickBot="1" x14ac:dyDescent="0.3">
      <c r="A17" s="15"/>
      <c r="B17" s="2" t="s">
        <v>76</v>
      </c>
      <c r="C17" s="41" t="s">
        <v>189</v>
      </c>
      <c r="D17" s="4" t="s">
        <v>25</v>
      </c>
      <c r="E17" s="126" t="s">
        <v>500</v>
      </c>
      <c r="F17" s="6"/>
      <c r="G17" s="6"/>
      <c r="H17" s="7">
        <v>6.1159999999999997</v>
      </c>
      <c r="I17" s="6"/>
      <c r="J17" s="8" t="s">
        <v>199</v>
      </c>
      <c r="K17" s="9" t="s">
        <v>75</v>
      </c>
      <c r="L17" s="38">
        <v>8</v>
      </c>
      <c r="M17" s="10">
        <v>38.74</v>
      </c>
      <c r="N17" s="38">
        <v>309.92</v>
      </c>
      <c r="O17" s="18"/>
      <c r="P17" s="12" t="e">
        <v>#VALUE!</v>
      </c>
      <c r="Q17" s="13" t="e">
        <f t="shared" si="0"/>
        <v>#VALUE!</v>
      </c>
      <c r="R17" s="39">
        <v>0</v>
      </c>
      <c r="S17" s="40">
        <v>28.086500000000001</v>
      </c>
      <c r="T17" s="13">
        <f t="shared" si="1"/>
        <v>224.69200000000001</v>
      </c>
      <c r="V17" s="9" t="s">
        <v>75</v>
      </c>
      <c r="W17" s="38">
        <v>0</v>
      </c>
      <c r="X17" s="40">
        <v>28.086500000000001</v>
      </c>
      <c r="Y17" s="71">
        <f t="shared" si="5"/>
        <v>0</v>
      </c>
      <c r="Z17" s="18"/>
      <c r="AA17" s="77">
        <v>0</v>
      </c>
      <c r="AB17" s="78">
        <f t="shared" si="2"/>
        <v>0</v>
      </c>
      <c r="AC17" s="79">
        <v>0</v>
      </c>
      <c r="AD17" s="80">
        <f t="shared" si="3"/>
        <v>0</v>
      </c>
      <c r="AE17" s="130">
        <f t="shared" si="4"/>
        <v>0</v>
      </c>
    </row>
    <row r="18" spans="1:31" ht="45.75" thickBot="1" x14ac:dyDescent="0.3">
      <c r="A18" s="15"/>
      <c r="B18" s="2" t="s">
        <v>76</v>
      </c>
      <c r="C18" s="41" t="s">
        <v>189</v>
      </c>
      <c r="D18" s="4" t="s">
        <v>25</v>
      </c>
      <c r="E18" s="5" t="s">
        <v>221</v>
      </c>
      <c r="F18" s="6"/>
      <c r="G18" s="6"/>
      <c r="H18" s="7">
        <v>6.1860000000000301</v>
      </c>
      <c r="I18" s="6"/>
      <c r="J18" s="8" t="s">
        <v>222</v>
      </c>
      <c r="K18" s="9" t="s">
        <v>79</v>
      </c>
      <c r="L18" s="38">
        <v>25</v>
      </c>
      <c r="M18" s="10">
        <v>11.63</v>
      </c>
      <c r="N18" s="38">
        <v>290.75</v>
      </c>
      <c r="O18" s="18"/>
      <c r="P18" s="12" t="e">
        <v>#VALUE!</v>
      </c>
      <c r="Q18" s="13" t="e">
        <f t="shared" si="0"/>
        <v>#VALUE!</v>
      </c>
      <c r="R18" s="39">
        <v>0</v>
      </c>
      <c r="S18" s="40">
        <v>9.8855000000000004</v>
      </c>
      <c r="T18" s="13">
        <f t="shared" si="1"/>
        <v>247.13750000000002</v>
      </c>
      <c r="V18" s="9" t="s">
        <v>79</v>
      </c>
      <c r="W18" s="38">
        <v>0</v>
      </c>
      <c r="X18" s="40">
        <v>9.8855000000000004</v>
      </c>
      <c r="Y18" s="71">
        <f t="shared" si="5"/>
        <v>0</v>
      </c>
      <c r="Z18" s="18"/>
      <c r="AA18" s="77">
        <v>0</v>
      </c>
      <c r="AB18" s="78">
        <f t="shared" si="2"/>
        <v>0</v>
      </c>
      <c r="AC18" s="79">
        <v>0</v>
      </c>
      <c r="AD18" s="80">
        <f t="shared" si="3"/>
        <v>0</v>
      </c>
      <c r="AE18" s="130">
        <f t="shared" si="4"/>
        <v>0</v>
      </c>
    </row>
    <row r="19" spans="1:31" ht="45.75" thickBot="1" x14ac:dyDescent="0.3">
      <c r="A19" s="15"/>
      <c r="B19" s="2" t="s">
        <v>76</v>
      </c>
      <c r="C19" s="41" t="s">
        <v>189</v>
      </c>
      <c r="D19" s="4" t="s">
        <v>25</v>
      </c>
      <c r="E19" s="5" t="s">
        <v>225</v>
      </c>
      <c r="F19" s="6"/>
      <c r="G19" s="6"/>
      <c r="H19" s="7">
        <v>6.1880000000000299</v>
      </c>
      <c r="I19" s="6"/>
      <c r="J19" s="8" t="s">
        <v>226</v>
      </c>
      <c r="K19" s="9" t="s">
        <v>79</v>
      </c>
      <c r="L19" s="38">
        <v>40</v>
      </c>
      <c r="M19" s="10">
        <v>9.82</v>
      </c>
      <c r="N19" s="38">
        <v>392.8</v>
      </c>
      <c r="O19" s="18"/>
      <c r="P19" s="12" t="e">
        <v>#VALUE!</v>
      </c>
      <c r="Q19" s="13" t="e">
        <f t="shared" si="0"/>
        <v>#VALUE!</v>
      </c>
      <c r="R19" s="39">
        <v>0</v>
      </c>
      <c r="S19" s="40">
        <v>8.3469999999999995</v>
      </c>
      <c r="T19" s="13">
        <f t="shared" si="1"/>
        <v>333.88</v>
      </c>
      <c r="V19" s="9" t="s">
        <v>79</v>
      </c>
      <c r="W19" s="38">
        <v>0</v>
      </c>
      <c r="X19" s="40">
        <v>8.3469999999999995</v>
      </c>
      <c r="Y19" s="71">
        <f t="shared" si="5"/>
        <v>0</v>
      </c>
      <c r="Z19" s="18"/>
      <c r="AA19" s="77">
        <v>0</v>
      </c>
      <c r="AB19" s="78">
        <f t="shared" si="2"/>
        <v>0</v>
      </c>
      <c r="AC19" s="79">
        <v>0</v>
      </c>
      <c r="AD19" s="80">
        <f t="shared" si="3"/>
        <v>0</v>
      </c>
      <c r="AE19" s="130">
        <f t="shared" si="4"/>
        <v>0</v>
      </c>
    </row>
    <row r="20" spans="1:31" ht="45.75" thickBot="1" x14ac:dyDescent="0.3">
      <c r="A20" s="15"/>
      <c r="B20" s="2" t="s">
        <v>76</v>
      </c>
      <c r="C20" s="41" t="s">
        <v>189</v>
      </c>
      <c r="D20" s="4" t="s">
        <v>25</v>
      </c>
      <c r="E20" s="5" t="s">
        <v>244</v>
      </c>
      <c r="F20" s="6"/>
      <c r="G20" s="6"/>
      <c r="H20" s="7">
        <v>6.2250000000000396</v>
      </c>
      <c r="I20" s="6"/>
      <c r="J20" s="8" t="s">
        <v>245</v>
      </c>
      <c r="K20" s="9" t="s">
        <v>79</v>
      </c>
      <c r="L20" s="38">
        <v>36</v>
      </c>
      <c r="M20" s="10">
        <v>11.66</v>
      </c>
      <c r="N20" s="38">
        <v>419.76</v>
      </c>
      <c r="O20" s="18"/>
      <c r="P20" s="12" t="e">
        <v>#VALUE!</v>
      </c>
      <c r="Q20" s="13" t="e">
        <f t="shared" si="0"/>
        <v>#VALUE!</v>
      </c>
      <c r="R20" s="39">
        <v>0</v>
      </c>
      <c r="S20" s="40">
        <v>9.9109999999999996</v>
      </c>
      <c r="T20" s="13">
        <f t="shared" si="1"/>
        <v>356.79599999999999</v>
      </c>
      <c r="V20" s="9" t="s">
        <v>79</v>
      </c>
      <c r="W20" s="38">
        <v>0</v>
      </c>
      <c r="X20" s="40">
        <v>9.9109999999999996</v>
      </c>
      <c r="Y20" s="71">
        <f t="shared" si="5"/>
        <v>0</v>
      </c>
      <c r="Z20" s="18"/>
      <c r="AA20" s="77">
        <v>0</v>
      </c>
      <c r="AB20" s="78">
        <f t="shared" si="2"/>
        <v>0</v>
      </c>
      <c r="AC20" s="79">
        <v>0</v>
      </c>
      <c r="AD20" s="80">
        <f t="shared" si="3"/>
        <v>0</v>
      </c>
      <c r="AE20" s="130">
        <f t="shared" si="4"/>
        <v>0</v>
      </c>
    </row>
    <row r="21" spans="1:31" ht="30.75" thickBot="1" x14ac:dyDescent="0.3">
      <c r="A21" s="15"/>
      <c r="B21" s="2" t="s">
        <v>76</v>
      </c>
      <c r="C21" s="41" t="s">
        <v>189</v>
      </c>
      <c r="D21" s="4" t="s">
        <v>25</v>
      </c>
      <c r="E21" s="5" t="s">
        <v>411</v>
      </c>
      <c r="F21" s="6"/>
      <c r="G21" s="6"/>
      <c r="H21" s="7">
        <v>6.2360000000000504</v>
      </c>
      <c r="I21" s="6"/>
      <c r="J21" s="8" t="s">
        <v>251</v>
      </c>
      <c r="K21" s="9" t="s">
        <v>79</v>
      </c>
      <c r="L21" s="38">
        <v>165</v>
      </c>
      <c r="M21" s="10">
        <v>25.87</v>
      </c>
      <c r="N21" s="38">
        <v>4268.55</v>
      </c>
      <c r="O21" s="18"/>
      <c r="P21" s="12" t="e">
        <v>#VALUE!</v>
      </c>
      <c r="Q21" s="13" t="e">
        <f t="shared" si="0"/>
        <v>#VALUE!</v>
      </c>
      <c r="R21" s="39">
        <v>0</v>
      </c>
      <c r="S21" s="40">
        <v>21.9895</v>
      </c>
      <c r="T21" s="13">
        <f t="shared" si="1"/>
        <v>3628.2674999999999</v>
      </c>
      <c r="V21" s="9" t="s">
        <v>79</v>
      </c>
      <c r="W21" s="38">
        <v>0</v>
      </c>
      <c r="X21" s="40">
        <v>21.9895</v>
      </c>
      <c r="Y21" s="71">
        <f t="shared" si="5"/>
        <v>0</v>
      </c>
      <c r="Z21" s="18"/>
      <c r="AA21" s="77">
        <v>0</v>
      </c>
      <c r="AB21" s="78">
        <f t="shared" si="2"/>
        <v>0</v>
      </c>
      <c r="AC21" s="79">
        <v>0</v>
      </c>
      <c r="AD21" s="80">
        <f t="shared" si="3"/>
        <v>0</v>
      </c>
      <c r="AE21" s="130">
        <f t="shared" si="4"/>
        <v>0</v>
      </c>
    </row>
    <row r="22" spans="1:31" ht="30.75" thickBot="1" x14ac:dyDescent="0.3">
      <c r="A22" s="15"/>
      <c r="B22" s="2" t="s">
        <v>76</v>
      </c>
      <c r="C22" s="41" t="s">
        <v>189</v>
      </c>
      <c r="D22" s="4" t="s">
        <v>25</v>
      </c>
      <c r="E22" s="5" t="s">
        <v>412</v>
      </c>
      <c r="F22" s="6"/>
      <c r="G22" s="6"/>
      <c r="H22" s="7">
        <v>6.2370000000000498</v>
      </c>
      <c r="I22" s="6"/>
      <c r="J22" s="8" t="s">
        <v>253</v>
      </c>
      <c r="K22" s="9" t="s">
        <v>104</v>
      </c>
      <c r="L22" s="38">
        <v>12</v>
      </c>
      <c r="M22" s="10">
        <v>6.28</v>
      </c>
      <c r="N22" s="38">
        <v>75.36</v>
      </c>
      <c r="O22" s="18"/>
      <c r="P22" s="12" t="e">
        <v>#VALUE!</v>
      </c>
      <c r="Q22" s="13" t="e">
        <f t="shared" si="0"/>
        <v>#VALUE!</v>
      </c>
      <c r="R22" s="39">
        <v>0</v>
      </c>
      <c r="S22" s="40">
        <v>5.3380000000000001</v>
      </c>
      <c r="T22" s="13">
        <f t="shared" si="1"/>
        <v>64.055999999999997</v>
      </c>
      <c r="V22" s="9" t="s">
        <v>104</v>
      </c>
      <c r="W22" s="38">
        <v>0</v>
      </c>
      <c r="X22" s="40">
        <v>5.3380000000000001</v>
      </c>
      <c r="Y22" s="71">
        <f t="shared" si="5"/>
        <v>0</v>
      </c>
      <c r="Z22" s="18"/>
      <c r="AA22" s="77">
        <v>0</v>
      </c>
      <c r="AB22" s="78">
        <f t="shared" si="2"/>
        <v>0</v>
      </c>
      <c r="AC22" s="79">
        <v>0</v>
      </c>
      <c r="AD22" s="80">
        <f t="shared" si="3"/>
        <v>0</v>
      </c>
      <c r="AE22" s="130">
        <f t="shared" si="4"/>
        <v>0</v>
      </c>
    </row>
    <row r="23" spans="1:31" ht="45.75" thickBot="1" x14ac:dyDescent="0.3">
      <c r="A23" s="15"/>
      <c r="B23" s="2" t="s">
        <v>76</v>
      </c>
      <c r="C23" s="41" t="s">
        <v>189</v>
      </c>
      <c r="D23" s="4" t="s">
        <v>25</v>
      </c>
      <c r="E23" s="5" t="s">
        <v>413</v>
      </c>
      <c r="F23" s="6"/>
      <c r="G23" s="6"/>
      <c r="H23" s="7">
        <v>6.2380000000000502</v>
      </c>
      <c r="I23" s="6"/>
      <c r="J23" s="8" t="s">
        <v>255</v>
      </c>
      <c r="K23" s="9" t="s">
        <v>139</v>
      </c>
      <c r="L23" s="38">
        <v>1</v>
      </c>
      <c r="M23" s="10">
        <v>20.71</v>
      </c>
      <c r="N23" s="38">
        <v>20.71</v>
      </c>
      <c r="O23" s="18"/>
      <c r="P23" s="12" t="e">
        <v>#VALUE!</v>
      </c>
      <c r="Q23" s="13" t="e">
        <f t="shared" si="0"/>
        <v>#VALUE!</v>
      </c>
      <c r="R23" s="39">
        <v>0</v>
      </c>
      <c r="S23" s="40">
        <v>17.6035</v>
      </c>
      <c r="T23" s="13">
        <f t="shared" si="1"/>
        <v>17.6035</v>
      </c>
      <c r="V23" s="9" t="s">
        <v>139</v>
      </c>
      <c r="W23" s="38">
        <v>0</v>
      </c>
      <c r="X23" s="40">
        <v>17.6035</v>
      </c>
      <c r="Y23" s="71">
        <f t="shared" si="5"/>
        <v>0</v>
      </c>
      <c r="Z23" s="18"/>
      <c r="AA23" s="77">
        <v>0</v>
      </c>
      <c r="AB23" s="78">
        <f t="shared" si="2"/>
        <v>0</v>
      </c>
      <c r="AC23" s="79">
        <v>0</v>
      </c>
      <c r="AD23" s="80">
        <f t="shared" si="3"/>
        <v>0</v>
      </c>
      <c r="AE23" s="130">
        <f t="shared" si="4"/>
        <v>0</v>
      </c>
    </row>
    <row r="24" spans="1:31" ht="30.75" thickBot="1" x14ac:dyDescent="0.3">
      <c r="A24" s="15"/>
      <c r="B24" s="2" t="s">
        <v>76</v>
      </c>
      <c r="C24" s="41" t="s">
        <v>189</v>
      </c>
      <c r="D24" s="4" t="s">
        <v>25</v>
      </c>
      <c r="E24" s="5" t="s">
        <v>265</v>
      </c>
      <c r="F24" s="6"/>
      <c r="G24" s="6"/>
      <c r="H24" s="7">
        <v>6.2580000000000497</v>
      </c>
      <c r="I24" s="6"/>
      <c r="J24" s="8" t="s">
        <v>266</v>
      </c>
      <c r="K24" s="9" t="s">
        <v>79</v>
      </c>
      <c r="L24" s="38">
        <v>2</v>
      </c>
      <c r="M24" s="10">
        <v>12.41</v>
      </c>
      <c r="N24" s="38">
        <v>24.82</v>
      </c>
      <c r="O24" s="18"/>
      <c r="P24" s="12" t="e">
        <v>#VALUE!</v>
      </c>
      <c r="Q24" s="13" t="e">
        <f t="shared" si="0"/>
        <v>#VALUE!</v>
      </c>
      <c r="R24" s="39">
        <v>0</v>
      </c>
      <c r="S24" s="40">
        <v>10.548500000000001</v>
      </c>
      <c r="T24" s="13">
        <f t="shared" si="1"/>
        <v>21.097000000000001</v>
      </c>
      <c r="V24" s="9" t="s">
        <v>79</v>
      </c>
      <c r="W24" s="38">
        <v>0</v>
      </c>
      <c r="X24" s="40">
        <v>10.548500000000001</v>
      </c>
      <c r="Y24" s="71">
        <f t="shared" si="5"/>
        <v>0</v>
      </c>
      <c r="Z24" s="18"/>
      <c r="AA24" s="77">
        <v>0</v>
      </c>
      <c r="AB24" s="78">
        <f t="shared" si="2"/>
        <v>0</v>
      </c>
      <c r="AC24" s="79">
        <v>0</v>
      </c>
      <c r="AD24" s="80">
        <f t="shared" si="3"/>
        <v>0</v>
      </c>
      <c r="AE24" s="130">
        <f t="shared" si="4"/>
        <v>0</v>
      </c>
    </row>
    <row r="25" spans="1:31" ht="45.75" thickBot="1" x14ac:dyDescent="0.3">
      <c r="A25" s="15"/>
      <c r="B25" s="2" t="s">
        <v>76</v>
      </c>
      <c r="C25" s="41" t="s">
        <v>189</v>
      </c>
      <c r="D25" s="4" t="s">
        <v>25</v>
      </c>
      <c r="E25" s="5" t="s">
        <v>414</v>
      </c>
      <c r="F25" s="6"/>
      <c r="G25" s="6"/>
      <c r="H25" s="7">
        <v>6.2600000000000504</v>
      </c>
      <c r="I25" s="6"/>
      <c r="J25" s="8" t="s">
        <v>268</v>
      </c>
      <c r="K25" s="9" t="s">
        <v>104</v>
      </c>
      <c r="L25" s="38">
        <v>12</v>
      </c>
      <c r="M25" s="10">
        <v>3.74</v>
      </c>
      <c r="N25" s="38">
        <v>44.88</v>
      </c>
      <c r="O25" s="18"/>
      <c r="P25" s="12" t="e">
        <v>#VALUE!</v>
      </c>
      <c r="Q25" s="13" t="e">
        <f t="shared" si="0"/>
        <v>#VALUE!</v>
      </c>
      <c r="R25" s="39">
        <v>0</v>
      </c>
      <c r="S25" s="40">
        <v>3.1790000000000003</v>
      </c>
      <c r="T25" s="13">
        <f t="shared" si="1"/>
        <v>38.148000000000003</v>
      </c>
      <c r="V25" s="9" t="s">
        <v>104</v>
      </c>
      <c r="W25" s="38">
        <v>0</v>
      </c>
      <c r="X25" s="40">
        <v>3.1790000000000003</v>
      </c>
      <c r="Y25" s="71">
        <f t="shared" si="5"/>
        <v>0</v>
      </c>
      <c r="Z25" s="18"/>
      <c r="AA25" s="77">
        <v>0</v>
      </c>
      <c r="AB25" s="78">
        <f t="shared" si="2"/>
        <v>0</v>
      </c>
      <c r="AC25" s="79">
        <v>0</v>
      </c>
      <c r="AD25" s="80">
        <f t="shared" si="3"/>
        <v>0</v>
      </c>
      <c r="AE25" s="130">
        <f>AB25-AD25</f>
        <v>0</v>
      </c>
    </row>
    <row r="26" spans="1:31" ht="15.75" thickBot="1" x14ac:dyDescent="0.3">
      <c r="A26" s="15"/>
      <c r="B26" s="2" t="s">
        <v>76</v>
      </c>
      <c r="C26" s="41" t="s">
        <v>72</v>
      </c>
      <c r="D26" s="4" t="s">
        <v>378</v>
      </c>
      <c r="E26" s="5"/>
      <c r="F26" s="6"/>
      <c r="G26" s="6"/>
      <c r="H26" s="7"/>
      <c r="I26" s="6"/>
      <c r="J26" s="8"/>
      <c r="K26" s="9"/>
      <c r="L26" s="38"/>
      <c r="M26" s="8"/>
      <c r="N26" s="38"/>
      <c r="O26" s="43"/>
      <c r="P26" s="27"/>
      <c r="Q26" s="42"/>
      <c r="R26" s="42"/>
      <c r="S26" s="42"/>
      <c r="T26" s="42"/>
      <c r="V26" s="9"/>
      <c r="W26" s="38"/>
      <c r="X26" s="42"/>
      <c r="Y26" s="71"/>
      <c r="Z26" s="18"/>
      <c r="AA26" s="77">
        <v>0</v>
      </c>
      <c r="AB26" s="78">
        <f t="shared" si="2"/>
        <v>0</v>
      </c>
      <c r="AC26" s="79">
        <v>0</v>
      </c>
      <c r="AD26" s="80">
        <f t="shared" si="3"/>
        <v>0</v>
      </c>
      <c r="AE26" s="130">
        <f t="shared" si="4"/>
        <v>0</v>
      </c>
    </row>
    <row r="27" spans="1:31" ht="45.75" thickBot="1" x14ac:dyDescent="0.3">
      <c r="A27" s="15"/>
      <c r="B27" s="2" t="s">
        <v>76</v>
      </c>
      <c r="C27" s="41" t="s">
        <v>72</v>
      </c>
      <c r="D27" s="4" t="s">
        <v>25</v>
      </c>
      <c r="E27" s="5" t="s">
        <v>158</v>
      </c>
      <c r="F27" s="6"/>
      <c r="G27" s="6"/>
      <c r="H27" s="7">
        <v>3.26</v>
      </c>
      <c r="I27" s="6"/>
      <c r="J27" s="8" t="s">
        <v>159</v>
      </c>
      <c r="K27" s="9" t="s">
        <v>160</v>
      </c>
      <c r="L27" s="38">
        <v>210</v>
      </c>
      <c r="M27" s="10">
        <v>34.5</v>
      </c>
      <c r="N27" s="38">
        <v>7245</v>
      </c>
      <c r="O27" s="43"/>
      <c r="P27" s="12" t="e">
        <v>#VALUE!</v>
      </c>
      <c r="Q27" s="13" t="e">
        <f t="shared" ref="Q27:Q39" si="6">IF(J27="PROV SUM",N27,L27*P27)</f>
        <v>#VALUE!</v>
      </c>
      <c r="R27" s="39">
        <v>0</v>
      </c>
      <c r="S27" s="40">
        <v>26.668500000000002</v>
      </c>
      <c r="T27" s="13">
        <f t="shared" ref="T27:T39" si="7">IF(J27="SC024",N27,IF(ISERROR(S27),"",IF(J27="PROV SUM",N27,L27*S27)))</f>
        <v>5600.3850000000002</v>
      </c>
      <c r="V27" s="9" t="s">
        <v>160</v>
      </c>
      <c r="W27" s="38">
        <v>0</v>
      </c>
      <c r="X27" s="40">
        <v>26.668500000000002</v>
      </c>
      <c r="Y27" s="71">
        <f t="shared" si="5"/>
        <v>0</v>
      </c>
      <c r="Z27" s="18"/>
      <c r="AA27" s="77">
        <v>0</v>
      </c>
      <c r="AB27" s="78">
        <f t="shared" si="2"/>
        <v>0</v>
      </c>
      <c r="AC27" s="79">
        <v>0</v>
      </c>
      <c r="AD27" s="80">
        <f t="shared" si="3"/>
        <v>0</v>
      </c>
      <c r="AE27" s="130">
        <f t="shared" si="4"/>
        <v>0</v>
      </c>
    </row>
    <row r="28" spans="1:31" ht="30.75" thickBot="1" x14ac:dyDescent="0.3">
      <c r="A28" s="15"/>
      <c r="B28" s="2" t="s">
        <v>76</v>
      </c>
      <c r="C28" s="41" t="s">
        <v>72</v>
      </c>
      <c r="D28" s="4" t="s">
        <v>25</v>
      </c>
      <c r="E28" s="5" t="s">
        <v>161</v>
      </c>
      <c r="F28" s="6"/>
      <c r="G28" s="6"/>
      <c r="H28" s="7">
        <v>3.4199999999999902</v>
      </c>
      <c r="I28" s="6"/>
      <c r="J28" s="8" t="s">
        <v>162</v>
      </c>
      <c r="K28" s="9" t="s">
        <v>163</v>
      </c>
      <c r="L28" s="38">
        <v>50</v>
      </c>
      <c r="M28" s="10">
        <v>21</v>
      </c>
      <c r="N28" s="38">
        <v>1050</v>
      </c>
      <c r="O28" s="43"/>
      <c r="P28" s="12" t="e">
        <v>#VALUE!</v>
      </c>
      <c r="Q28" s="13" t="e">
        <f t="shared" si="6"/>
        <v>#VALUE!</v>
      </c>
      <c r="R28" s="39">
        <v>0</v>
      </c>
      <c r="S28" s="40">
        <v>16.233000000000001</v>
      </c>
      <c r="T28" s="13">
        <f t="shared" si="7"/>
        <v>811.65</v>
      </c>
      <c r="V28" s="9" t="s">
        <v>163</v>
      </c>
      <c r="W28" s="38">
        <v>0</v>
      </c>
      <c r="X28" s="40">
        <v>16.233000000000001</v>
      </c>
      <c r="Y28" s="71">
        <f t="shared" si="5"/>
        <v>0</v>
      </c>
      <c r="Z28" s="18"/>
      <c r="AA28" s="77">
        <v>0</v>
      </c>
      <c r="AB28" s="78">
        <f t="shared" si="2"/>
        <v>0</v>
      </c>
      <c r="AC28" s="79">
        <v>0</v>
      </c>
      <c r="AD28" s="80">
        <f t="shared" si="3"/>
        <v>0</v>
      </c>
      <c r="AE28" s="130">
        <f t="shared" si="4"/>
        <v>0</v>
      </c>
    </row>
    <row r="29" spans="1:31" ht="60.75" thickBot="1" x14ac:dyDescent="0.3">
      <c r="A29" s="15"/>
      <c r="B29" s="2" t="s">
        <v>76</v>
      </c>
      <c r="C29" s="41" t="s">
        <v>72</v>
      </c>
      <c r="D29" s="4" t="s">
        <v>25</v>
      </c>
      <c r="E29" s="5" t="s">
        <v>114</v>
      </c>
      <c r="F29" s="6"/>
      <c r="G29" s="6"/>
      <c r="H29" s="7">
        <v>3.7100000000000102</v>
      </c>
      <c r="I29" s="6"/>
      <c r="J29" s="8" t="s">
        <v>115</v>
      </c>
      <c r="K29" s="9" t="s">
        <v>79</v>
      </c>
      <c r="L29" s="38">
        <v>10</v>
      </c>
      <c r="M29" s="10">
        <v>149.09</v>
      </c>
      <c r="N29" s="38">
        <v>1490.9</v>
      </c>
      <c r="O29" s="43"/>
      <c r="P29" s="12" t="e">
        <v>#VALUE!</v>
      </c>
      <c r="Q29" s="13" t="e">
        <f t="shared" si="6"/>
        <v>#VALUE!</v>
      </c>
      <c r="R29" s="39">
        <v>0</v>
      </c>
      <c r="S29" s="40">
        <v>119.27200000000001</v>
      </c>
      <c r="T29" s="13">
        <f t="shared" si="7"/>
        <v>1192.72</v>
      </c>
      <c r="V29" s="9" t="s">
        <v>79</v>
      </c>
      <c r="W29" s="38">
        <v>0</v>
      </c>
      <c r="X29" s="40">
        <v>119.27200000000001</v>
      </c>
      <c r="Y29" s="71">
        <f t="shared" si="5"/>
        <v>0</v>
      </c>
      <c r="Z29" s="18"/>
      <c r="AA29" s="77">
        <v>0</v>
      </c>
      <c r="AB29" s="78">
        <f t="shared" si="2"/>
        <v>0</v>
      </c>
      <c r="AC29" s="79">
        <v>0</v>
      </c>
      <c r="AD29" s="80">
        <f t="shared" si="3"/>
        <v>0</v>
      </c>
      <c r="AE29" s="130">
        <f t="shared" si="4"/>
        <v>0</v>
      </c>
    </row>
    <row r="30" spans="1:31" ht="15.75" thickBot="1" x14ac:dyDescent="0.3">
      <c r="A30" s="15"/>
      <c r="B30" s="2" t="s">
        <v>76</v>
      </c>
      <c r="C30" s="41" t="s">
        <v>72</v>
      </c>
      <c r="D30" s="4" t="s">
        <v>25</v>
      </c>
      <c r="E30" s="5" t="s">
        <v>116</v>
      </c>
      <c r="F30" s="6"/>
      <c r="G30" s="6"/>
      <c r="H30" s="7">
        <v>3.72000000000001</v>
      </c>
      <c r="I30" s="6"/>
      <c r="J30" s="8" t="s">
        <v>117</v>
      </c>
      <c r="K30" s="9" t="s">
        <v>79</v>
      </c>
      <c r="L30" s="38">
        <v>450</v>
      </c>
      <c r="M30" s="10">
        <v>10.6</v>
      </c>
      <c r="N30" s="38">
        <v>4770</v>
      </c>
      <c r="O30" s="43"/>
      <c r="P30" s="12" t="e">
        <v>#VALUE!</v>
      </c>
      <c r="Q30" s="13" t="e">
        <f t="shared" si="6"/>
        <v>#VALUE!</v>
      </c>
      <c r="R30" s="39">
        <v>0</v>
      </c>
      <c r="S30" s="40">
        <v>8.48</v>
      </c>
      <c r="T30" s="13">
        <f t="shared" si="7"/>
        <v>3816</v>
      </c>
      <c r="V30" s="9" t="s">
        <v>79</v>
      </c>
      <c r="W30" s="38">
        <v>0</v>
      </c>
      <c r="X30" s="40">
        <v>8.48</v>
      </c>
      <c r="Y30" s="71">
        <f t="shared" si="5"/>
        <v>0</v>
      </c>
      <c r="Z30" s="18"/>
      <c r="AA30" s="77">
        <v>0</v>
      </c>
      <c r="AB30" s="78">
        <f t="shared" si="2"/>
        <v>0</v>
      </c>
      <c r="AC30" s="79">
        <v>0</v>
      </c>
      <c r="AD30" s="80">
        <f t="shared" si="3"/>
        <v>0</v>
      </c>
      <c r="AE30" s="130">
        <f t="shared" si="4"/>
        <v>0</v>
      </c>
    </row>
    <row r="31" spans="1:31" ht="120.75" thickBot="1" x14ac:dyDescent="0.3">
      <c r="A31" s="15"/>
      <c r="B31" s="2" t="s">
        <v>76</v>
      </c>
      <c r="C31" s="41" t="s">
        <v>72</v>
      </c>
      <c r="D31" s="4" t="s">
        <v>25</v>
      </c>
      <c r="E31" s="5" t="s">
        <v>120</v>
      </c>
      <c r="F31" s="6"/>
      <c r="G31" s="6"/>
      <c r="H31" s="7">
        <v>3.7500000000000102</v>
      </c>
      <c r="I31" s="6"/>
      <c r="J31" s="8" t="s">
        <v>121</v>
      </c>
      <c r="K31" s="9" t="s">
        <v>79</v>
      </c>
      <c r="L31" s="38">
        <v>210</v>
      </c>
      <c r="M31" s="10">
        <v>140.96</v>
      </c>
      <c r="N31" s="38">
        <v>29601.599999999999</v>
      </c>
      <c r="O31" s="43"/>
      <c r="P31" s="12" t="e">
        <v>#VALUE!</v>
      </c>
      <c r="Q31" s="13" t="e">
        <f t="shared" si="6"/>
        <v>#VALUE!</v>
      </c>
      <c r="R31" s="39">
        <v>0</v>
      </c>
      <c r="S31" s="40">
        <v>112.76800000000001</v>
      </c>
      <c r="T31" s="13">
        <f t="shared" si="7"/>
        <v>23681.280000000002</v>
      </c>
      <c r="V31" s="9" t="s">
        <v>79</v>
      </c>
      <c r="W31" s="38">
        <v>0</v>
      </c>
      <c r="X31" s="40">
        <v>112.76800000000001</v>
      </c>
      <c r="Y31" s="71">
        <f t="shared" si="5"/>
        <v>0</v>
      </c>
      <c r="Z31" s="18"/>
      <c r="AA31" s="77">
        <v>0</v>
      </c>
      <c r="AB31" s="78">
        <f t="shared" si="2"/>
        <v>0</v>
      </c>
      <c r="AC31" s="79">
        <v>0</v>
      </c>
      <c r="AD31" s="80">
        <f t="shared" si="3"/>
        <v>0</v>
      </c>
      <c r="AE31" s="130">
        <f t="shared" si="4"/>
        <v>0</v>
      </c>
    </row>
    <row r="32" spans="1:31" ht="30.75" thickBot="1" x14ac:dyDescent="0.3">
      <c r="A32" s="15"/>
      <c r="B32" s="2" t="s">
        <v>76</v>
      </c>
      <c r="C32" s="41" t="s">
        <v>72</v>
      </c>
      <c r="D32" s="4" t="s">
        <v>25</v>
      </c>
      <c r="E32" s="5" t="s">
        <v>83</v>
      </c>
      <c r="F32" s="6"/>
      <c r="G32" s="6"/>
      <c r="H32" s="7">
        <v>3.8700000000000099</v>
      </c>
      <c r="I32" s="6"/>
      <c r="J32" s="8" t="s">
        <v>84</v>
      </c>
      <c r="K32" s="9" t="s">
        <v>79</v>
      </c>
      <c r="L32" s="38">
        <v>90</v>
      </c>
      <c r="M32" s="10">
        <v>108.19</v>
      </c>
      <c r="N32" s="38">
        <v>9737.1</v>
      </c>
      <c r="O32" s="43"/>
      <c r="P32" s="12" t="e">
        <v>#VALUE!</v>
      </c>
      <c r="Q32" s="13" t="e">
        <f t="shared" si="6"/>
        <v>#VALUE!</v>
      </c>
      <c r="R32" s="39">
        <v>0</v>
      </c>
      <c r="S32" s="40">
        <v>86.552000000000007</v>
      </c>
      <c r="T32" s="13">
        <f t="shared" si="7"/>
        <v>7789.68</v>
      </c>
      <c r="V32" s="9" t="s">
        <v>79</v>
      </c>
      <c r="W32" s="38">
        <v>0</v>
      </c>
      <c r="X32" s="40">
        <v>86.552000000000007</v>
      </c>
      <c r="Y32" s="71">
        <f t="shared" si="5"/>
        <v>0</v>
      </c>
      <c r="Z32" s="18"/>
      <c r="AA32" s="77">
        <v>0</v>
      </c>
      <c r="AB32" s="78">
        <f t="shared" si="2"/>
        <v>0</v>
      </c>
      <c r="AC32" s="79">
        <v>0</v>
      </c>
      <c r="AD32" s="80">
        <f t="shared" si="3"/>
        <v>0</v>
      </c>
      <c r="AE32" s="130">
        <f t="shared" si="4"/>
        <v>0</v>
      </c>
    </row>
    <row r="33" spans="1:31" ht="60.75" thickBot="1" x14ac:dyDescent="0.3">
      <c r="A33" s="15"/>
      <c r="B33" s="2" t="s">
        <v>76</v>
      </c>
      <c r="C33" s="41" t="s">
        <v>72</v>
      </c>
      <c r="D33" s="4" t="s">
        <v>25</v>
      </c>
      <c r="E33" s="5" t="s">
        <v>85</v>
      </c>
      <c r="F33" s="6"/>
      <c r="G33" s="6"/>
      <c r="H33" s="7">
        <v>3.8800000000000101</v>
      </c>
      <c r="I33" s="6"/>
      <c r="J33" s="8" t="s">
        <v>86</v>
      </c>
      <c r="K33" s="9" t="s">
        <v>79</v>
      </c>
      <c r="L33" s="38">
        <v>90</v>
      </c>
      <c r="M33" s="10">
        <v>30.56</v>
      </c>
      <c r="N33" s="38">
        <v>2750.4</v>
      </c>
      <c r="O33" s="43"/>
      <c r="P33" s="12" t="e">
        <v>#VALUE!</v>
      </c>
      <c r="Q33" s="13" t="e">
        <f t="shared" si="6"/>
        <v>#VALUE!</v>
      </c>
      <c r="R33" s="39">
        <v>0</v>
      </c>
      <c r="S33" s="40">
        <v>24.448</v>
      </c>
      <c r="T33" s="13">
        <f t="shared" si="7"/>
        <v>2200.3200000000002</v>
      </c>
      <c r="V33" s="9" t="s">
        <v>79</v>
      </c>
      <c r="W33" s="38">
        <v>0</v>
      </c>
      <c r="X33" s="40">
        <v>24.448</v>
      </c>
      <c r="Y33" s="71">
        <f t="shared" si="5"/>
        <v>0</v>
      </c>
      <c r="Z33" s="18"/>
      <c r="AA33" s="77">
        <v>0</v>
      </c>
      <c r="AB33" s="78">
        <f t="shared" si="2"/>
        <v>0</v>
      </c>
      <c r="AC33" s="79">
        <v>0</v>
      </c>
      <c r="AD33" s="80">
        <f t="shared" si="3"/>
        <v>0</v>
      </c>
      <c r="AE33" s="130">
        <f t="shared" si="4"/>
        <v>0</v>
      </c>
    </row>
    <row r="34" spans="1:31" ht="30.75" thickBot="1" x14ac:dyDescent="0.3">
      <c r="A34" s="15"/>
      <c r="B34" s="2" t="s">
        <v>76</v>
      </c>
      <c r="C34" s="41" t="s">
        <v>72</v>
      </c>
      <c r="D34" s="4" t="s">
        <v>25</v>
      </c>
      <c r="E34" s="5" t="s">
        <v>415</v>
      </c>
      <c r="F34" s="6"/>
      <c r="G34" s="6"/>
      <c r="H34" s="7">
        <v>3.8900000000000099</v>
      </c>
      <c r="I34" s="6"/>
      <c r="J34" s="8" t="s">
        <v>87</v>
      </c>
      <c r="K34" s="9" t="s">
        <v>79</v>
      </c>
      <c r="L34" s="38">
        <v>90</v>
      </c>
      <c r="M34" s="10">
        <v>21.88</v>
      </c>
      <c r="N34" s="38">
        <v>1969.2</v>
      </c>
      <c r="O34" s="43"/>
      <c r="P34" s="12" t="e">
        <v>#VALUE!</v>
      </c>
      <c r="Q34" s="13" t="e">
        <f t="shared" si="6"/>
        <v>#VALUE!</v>
      </c>
      <c r="R34" s="39">
        <v>0</v>
      </c>
      <c r="S34" s="40">
        <v>17.504000000000001</v>
      </c>
      <c r="T34" s="13">
        <f t="shared" si="7"/>
        <v>1575.3600000000001</v>
      </c>
      <c r="V34" s="9" t="s">
        <v>79</v>
      </c>
      <c r="W34" s="38">
        <v>0</v>
      </c>
      <c r="X34" s="40">
        <v>17.504000000000001</v>
      </c>
      <c r="Y34" s="71">
        <f t="shared" si="5"/>
        <v>0</v>
      </c>
      <c r="Z34" s="18"/>
      <c r="AA34" s="77">
        <v>0</v>
      </c>
      <c r="AB34" s="78">
        <f t="shared" si="2"/>
        <v>0</v>
      </c>
      <c r="AC34" s="79">
        <v>0</v>
      </c>
      <c r="AD34" s="80">
        <f t="shared" si="3"/>
        <v>0</v>
      </c>
      <c r="AE34" s="130">
        <f t="shared" si="4"/>
        <v>0</v>
      </c>
    </row>
    <row r="35" spans="1:31" ht="45.75" thickBot="1" x14ac:dyDescent="0.3">
      <c r="A35" s="15"/>
      <c r="B35" s="2" t="s">
        <v>76</v>
      </c>
      <c r="C35" s="41" t="s">
        <v>72</v>
      </c>
      <c r="D35" s="4" t="s">
        <v>25</v>
      </c>
      <c r="E35" s="5" t="s">
        <v>126</v>
      </c>
      <c r="F35" s="6"/>
      <c r="G35" s="6"/>
      <c r="H35" s="7">
        <v>3.1759999999999899</v>
      </c>
      <c r="I35" s="6"/>
      <c r="J35" s="8" t="s">
        <v>127</v>
      </c>
      <c r="K35" s="9" t="s">
        <v>79</v>
      </c>
      <c r="L35" s="38">
        <v>25</v>
      </c>
      <c r="M35" s="10">
        <v>156.5</v>
      </c>
      <c r="N35" s="38">
        <v>3912.5</v>
      </c>
      <c r="O35" s="43"/>
      <c r="P35" s="12" t="e">
        <v>#VALUE!</v>
      </c>
      <c r="Q35" s="13" t="e">
        <f t="shared" si="6"/>
        <v>#VALUE!</v>
      </c>
      <c r="R35" s="39">
        <v>0</v>
      </c>
      <c r="S35" s="40">
        <v>125.2</v>
      </c>
      <c r="T35" s="13">
        <f t="shared" si="7"/>
        <v>3130</v>
      </c>
      <c r="V35" s="9" t="s">
        <v>79</v>
      </c>
      <c r="W35" s="38">
        <v>0</v>
      </c>
      <c r="X35" s="40">
        <v>125.2</v>
      </c>
      <c r="Y35" s="71">
        <f t="shared" si="5"/>
        <v>0</v>
      </c>
      <c r="Z35" s="18"/>
      <c r="AA35" s="77">
        <v>0</v>
      </c>
      <c r="AB35" s="78">
        <f t="shared" si="2"/>
        <v>0</v>
      </c>
      <c r="AC35" s="79">
        <v>0</v>
      </c>
      <c r="AD35" s="80">
        <f t="shared" si="3"/>
        <v>0</v>
      </c>
      <c r="AE35" s="130">
        <f t="shared" si="4"/>
        <v>0</v>
      </c>
    </row>
    <row r="36" spans="1:31" ht="75.75" thickBot="1" x14ac:dyDescent="0.3">
      <c r="A36" s="15"/>
      <c r="B36" s="2" t="s">
        <v>76</v>
      </c>
      <c r="C36" s="41" t="s">
        <v>72</v>
      </c>
      <c r="D36" s="4" t="s">
        <v>25</v>
      </c>
      <c r="E36" s="5" t="s">
        <v>128</v>
      </c>
      <c r="F36" s="6"/>
      <c r="G36" s="6"/>
      <c r="H36" s="7">
        <v>3.1789999999999901</v>
      </c>
      <c r="I36" s="6"/>
      <c r="J36" s="8" t="s">
        <v>129</v>
      </c>
      <c r="K36" s="9" t="s">
        <v>79</v>
      </c>
      <c r="L36" s="38">
        <v>10</v>
      </c>
      <c r="M36" s="10">
        <v>147.56</v>
      </c>
      <c r="N36" s="38">
        <v>1475.6</v>
      </c>
      <c r="O36" s="43"/>
      <c r="P36" s="12" t="e">
        <v>#VALUE!</v>
      </c>
      <c r="Q36" s="13" t="e">
        <f t="shared" si="6"/>
        <v>#VALUE!</v>
      </c>
      <c r="R36" s="39">
        <v>0</v>
      </c>
      <c r="S36" s="40">
        <v>118.048</v>
      </c>
      <c r="T36" s="13">
        <f t="shared" si="7"/>
        <v>1180.48</v>
      </c>
      <c r="V36" s="9" t="s">
        <v>79</v>
      </c>
      <c r="W36" s="38">
        <v>0</v>
      </c>
      <c r="X36" s="40">
        <v>118.048</v>
      </c>
      <c r="Y36" s="71">
        <f t="shared" si="5"/>
        <v>0</v>
      </c>
      <c r="Z36" s="18"/>
      <c r="AA36" s="77">
        <v>0</v>
      </c>
      <c r="AB36" s="78">
        <f t="shared" si="2"/>
        <v>0</v>
      </c>
      <c r="AC36" s="79">
        <v>0</v>
      </c>
      <c r="AD36" s="80">
        <f t="shared" si="3"/>
        <v>0</v>
      </c>
      <c r="AE36" s="130">
        <f>AB36-AD36</f>
        <v>0</v>
      </c>
    </row>
    <row r="37" spans="1:31" ht="45.75" thickBot="1" x14ac:dyDescent="0.3">
      <c r="A37" s="15"/>
      <c r="B37" s="2" t="s">
        <v>76</v>
      </c>
      <c r="C37" s="41" t="s">
        <v>72</v>
      </c>
      <c r="D37" s="4" t="s">
        <v>25</v>
      </c>
      <c r="E37" s="5" t="s">
        <v>150</v>
      </c>
      <c r="F37" s="6"/>
      <c r="G37" s="6"/>
      <c r="H37" s="7">
        <v>3.3620000000000099</v>
      </c>
      <c r="I37" s="6"/>
      <c r="J37" s="8" t="s">
        <v>151</v>
      </c>
      <c r="K37" s="9" t="s">
        <v>139</v>
      </c>
      <c r="L37" s="38">
        <v>10</v>
      </c>
      <c r="M37" s="10">
        <v>11.18</v>
      </c>
      <c r="N37" s="38">
        <v>111.8</v>
      </c>
      <c r="O37" s="43"/>
      <c r="P37" s="12" t="e">
        <v>#VALUE!</v>
      </c>
      <c r="Q37" s="13" t="e">
        <f t="shared" si="6"/>
        <v>#VALUE!</v>
      </c>
      <c r="R37" s="39">
        <v>0</v>
      </c>
      <c r="S37" s="40">
        <v>8.2854979999999987</v>
      </c>
      <c r="T37" s="13">
        <f t="shared" si="7"/>
        <v>82.854979999999983</v>
      </c>
      <c r="V37" s="9" t="s">
        <v>139</v>
      </c>
      <c r="W37" s="38">
        <v>0</v>
      </c>
      <c r="X37" s="40">
        <v>8.2854979999999987</v>
      </c>
      <c r="Y37" s="71">
        <f t="shared" si="5"/>
        <v>0</v>
      </c>
      <c r="Z37" s="18"/>
      <c r="AA37" s="77">
        <v>0</v>
      </c>
      <c r="AB37" s="78">
        <f t="shared" si="2"/>
        <v>0</v>
      </c>
      <c r="AC37" s="79">
        <v>0</v>
      </c>
      <c r="AD37" s="80">
        <f t="shared" si="3"/>
        <v>0</v>
      </c>
      <c r="AE37" s="130">
        <f t="shared" ref="AE37:AE54" si="8">AB37-AD37</f>
        <v>0</v>
      </c>
    </row>
    <row r="38" spans="1:31" ht="45.75" thickBot="1" x14ac:dyDescent="0.3">
      <c r="A38" s="15"/>
      <c r="B38" s="2" t="s">
        <v>76</v>
      </c>
      <c r="C38" s="41" t="s">
        <v>72</v>
      </c>
      <c r="D38" s="4" t="s">
        <v>25</v>
      </c>
      <c r="E38" s="5" t="s">
        <v>154</v>
      </c>
      <c r="F38" s="6"/>
      <c r="G38" s="6"/>
      <c r="H38" s="7">
        <v>3.3640000000000101</v>
      </c>
      <c r="I38" s="6"/>
      <c r="J38" s="8" t="s">
        <v>155</v>
      </c>
      <c r="K38" s="9" t="s">
        <v>139</v>
      </c>
      <c r="L38" s="38">
        <v>30</v>
      </c>
      <c r="M38" s="10">
        <v>20.13</v>
      </c>
      <c r="N38" s="38">
        <v>603.9</v>
      </c>
      <c r="O38" s="43"/>
      <c r="P38" s="12" t="e">
        <v>#VALUE!</v>
      </c>
      <c r="Q38" s="13" t="e">
        <f t="shared" si="6"/>
        <v>#VALUE!</v>
      </c>
      <c r="R38" s="39">
        <v>0</v>
      </c>
      <c r="S38" s="40">
        <v>14.918342999999998</v>
      </c>
      <c r="T38" s="13">
        <f t="shared" si="7"/>
        <v>447.55028999999996</v>
      </c>
      <c r="V38" s="9" t="s">
        <v>139</v>
      </c>
      <c r="W38" s="38">
        <v>0</v>
      </c>
      <c r="X38" s="40">
        <v>14.918342999999998</v>
      </c>
      <c r="Y38" s="71">
        <f t="shared" si="5"/>
        <v>0</v>
      </c>
      <c r="Z38" s="18"/>
      <c r="AA38" s="77">
        <v>0</v>
      </c>
      <c r="AB38" s="78">
        <f t="shared" si="2"/>
        <v>0</v>
      </c>
      <c r="AC38" s="79">
        <v>0</v>
      </c>
      <c r="AD38" s="80">
        <f t="shared" si="3"/>
        <v>0</v>
      </c>
      <c r="AE38" s="130">
        <f t="shared" si="8"/>
        <v>0</v>
      </c>
    </row>
    <row r="39" spans="1:31" ht="30.75" thickBot="1" x14ac:dyDescent="0.3">
      <c r="A39" s="15"/>
      <c r="B39" s="2" t="s">
        <v>76</v>
      </c>
      <c r="C39" s="41" t="s">
        <v>72</v>
      </c>
      <c r="D39" s="4" t="s">
        <v>25</v>
      </c>
      <c r="E39" s="5" t="s">
        <v>77</v>
      </c>
      <c r="F39" s="6"/>
      <c r="G39" s="6"/>
      <c r="H39" s="7">
        <v>3.42300000000002</v>
      </c>
      <c r="I39" s="6"/>
      <c r="J39" s="8" t="s">
        <v>78</v>
      </c>
      <c r="K39" s="9" t="s">
        <v>79</v>
      </c>
      <c r="L39" s="38">
        <v>30</v>
      </c>
      <c r="M39" s="10">
        <v>22.29</v>
      </c>
      <c r="N39" s="38">
        <v>668.7</v>
      </c>
      <c r="O39" s="43"/>
      <c r="P39" s="12" t="e">
        <v>#VALUE!</v>
      </c>
      <c r="Q39" s="13" t="e">
        <f t="shared" si="6"/>
        <v>#VALUE!</v>
      </c>
      <c r="R39" s="39">
        <v>0</v>
      </c>
      <c r="S39" s="40">
        <v>16.160249999999998</v>
      </c>
      <c r="T39" s="13">
        <f t="shared" si="7"/>
        <v>484.80749999999995</v>
      </c>
      <c r="V39" s="9" t="s">
        <v>79</v>
      </c>
      <c r="W39" s="38">
        <v>0</v>
      </c>
      <c r="X39" s="40">
        <v>16.160249999999998</v>
      </c>
      <c r="Y39" s="71">
        <f t="shared" si="5"/>
        <v>0</v>
      </c>
      <c r="Z39" s="18"/>
      <c r="AA39" s="77">
        <v>0</v>
      </c>
      <c r="AB39" s="78">
        <f t="shared" si="2"/>
        <v>0</v>
      </c>
      <c r="AC39" s="79">
        <v>0</v>
      </c>
      <c r="AD39" s="80">
        <f t="shared" si="3"/>
        <v>0</v>
      </c>
      <c r="AE39" s="130">
        <f t="shared" si="8"/>
        <v>0</v>
      </c>
    </row>
    <row r="40" spans="1:31" ht="15.75" thickBot="1" x14ac:dyDescent="0.3">
      <c r="A40" s="15"/>
      <c r="B40" s="2" t="s">
        <v>76</v>
      </c>
      <c r="C40" s="41" t="s">
        <v>164</v>
      </c>
      <c r="D40" s="4" t="s">
        <v>378</v>
      </c>
      <c r="E40" s="5"/>
      <c r="F40" s="6"/>
      <c r="G40" s="6"/>
      <c r="H40" s="7"/>
      <c r="I40" s="6"/>
      <c r="J40" s="8"/>
      <c r="K40" s="9"/>
      <c r="L40" s="38"/>
      <c r="M40" s="8"/>
      <c r="N40" s="38"/>
      <c r="O40" s="43"/>
      <c r="P40" s="27"/>
      <c r="Q40" s="42"/>
      <c r="R40" s="42"/>
      <c r="S40" s="42"/>
      <c r="T40" s="42"/>
      <c r="V40" s="9"/>
      <c r="W40" s="38"/>
      <c r="X40" s="42"/>
      <c r="Y40" s="71">
        <f t="shared" si="5"/>
        <v>0</v>
      </c>
      <c r="Z40" s="18"/>
      <c r="AA40" s="77">
        <v>0</v>
      </c>
      <c r="AB40" s="78">
        <f t="shared" si="2"/>
        <v>0</v>
      </c>
      <c r="AC40" s="79">
        <v>0</v>
      </c>
      <c r="AD40" s="80">
        <f t="shared" si="3"/>
        <v>0</v>
      </c>
      <c r="AE40" s="130">
        <f t="shared" si="8"/>
        <v>0</v>
      </c>
    </row>
    <row r="41" spans="1:31" ht="90.75" thickBot="1" x14ac:dyDescent="0.3">
      <c r="A41" s="15"/>
      <c r="B41" s="2" t="s">
        <v>76</v>
      </c>
      <c r="C41" s="41" t="s">
        <v>164</v>
      </c>
      <c r="D41" s="4" t="s">
        <v>25</v>
      </c>
      <c r="E41" s="5" t="s">
        <v>183</v>
      </c>
      <c r="F41" s="6"/>
      <c r="G41" s="6"/>
      <c r="H41" s="7">
        <v>4.1100000000000003</v>
      </c>
      <c r="I41" s="6"/>
      <c r="J41" s="8" t="s">
        <v>184</v>
      </c>
      <c r="K41" s="9" t="s">
        <v>57</v>
      </c>
      <c r="L41" s="38">
        <v>16</v>
      </c>
      <c r="M41" s="10">
        <v>36.75</v>
      </c>
      <c r="N41" s="38">
        <v>588</v>
      </c>
      <c r="O41" s="43"/>
      <c r="P41" s="12" t="e">
        <v>#VALUE!</v>
      </c>
      <c r="Q41" s="13" t="e">
        <f>IF(J41="PROV SUM",N41,L41*P41)</f>
        <v>#VALUE!</v>
      </c>
      <c r="R41" s="39">
        <v>0</v>
      </c>
      <c r="S41" s="40">
        <v>34.912500000000001</v>
      </c>
      <c r="T41" s="13">
        <f>IF(J41="SC024",N41,IF(ISERROR(S41),"",IF(J41="PROV SUM",N41,L41*S41)))</f>
        <v>558.6</v>
      </c>
      <c r="V41" s="9" t="s">
        <v>57</v>
      </c>
      <c r="W41" s="38">
        <v>0</v>
      </c>
      <c r="X41" s="40">
        <v>34.912500000000001</v>
      </c>
      <c r="Y41" s="71">
        <f t="shared" si="5"/>
        <v>0</v>
      </c>
      <c r="Z41" s="18"/>
      <c r="AA41" s="77">
        <v>0</v>
      </c>
      <c r="AB41" s="78">
        <f t="shared" si="2"/>
        <v>0</v>
      </c>
      <c r="AC41" s="79">
        <v>0</v>
      </c>
      <c r="AD41" s="80">
        <f t="shared" si="3"/>
        <v>0</v>
      </c>
      <c r="AE41" s="130">
        <f t="shared" si="8"/>
        <v>0</v>
      </c>
    </row>
    <row r="42" spans="1:31" ht="60.75" thickBot="1" x14ac:dyDescent="0.3">
      <c r="A42" s="15"/>
      <c r="B42" s="44" t="s">
        <v>76</v>
      </c>
      <c r="C42" s="45" t="s">
        <v>164</v>
      </c>
      <c r="D42" s="46" t="s">
        <v>25</v>
      </c>
      <c r="E42" s="47" t="s">
        <v>185</v>
      </c>
      <c r="F42" s="48"/>
      <c r="G42" s="48"/>
      <c r="H42" s="49">
        <v>4.13</v>
      </c>
      <c r="I42" s="48"/>
      <c r="J42" s="50" t="s">
        <v>186</v>
      </c>
      <c r="K42" s="51" t="s">
        <v>57</v>
      </c>
      <c r="L42" s="52">
        <v>100</v>
      </c>
      <c r="M42" s="53">
        <v>4.25</v>
      </c>
      <c r="N42" s="52">
        <v>425</v>
      </c>
      <c r="O42" s="43"/>
      <c r="P42" s="12" t="e">
        <v>#VALUE!</v>
      </c>
      <c r="Q42" s="13" t="e">
        <f>IF(J42="PROV SUM",N42,L42*P42)</f>
        <v>#VALUE!</v>
      </c>
      <c r="R42" s="39">
        <v>0</v>
      </c>
      <c r="S42" s="40">
        <v>4.0374999999999996</v>
      </c>
      <c r="T42" s="13">
        <f>IF(J42="SC024",N42,IF(ISERROR(S42),"",IF(J42="PROV SUM",N42,L42*S42)))</f>
        <v>403.74999999999994</v>
      </c>
      <c r="V42" s="51" t="s">
        <v>57</v>
      </c>
      <c r="W42" s="38">
        <v>0</v>
      </c>
      <c r="X42" s="40">
        <v>4.0374999999999996</v>
      </c>
      <c r="Y42" s="71">
        <f t="shared" si="5"/>
        <v>0</v>
      </c>
      <c r="Z42" s="18"/>
      <c r="AA42" s="77">
        <v>0</v>
      </c>
      <c r="AB42" s="78">
        <f t="shared" si="2"/>
        <v>0</v>
      </c>
      <c r="AC42" s="79">
        <v>0</v>
      </c>
      <c r="AD42" s="80">
        <f t="shared" si="3"/>
        <v>0</v>
      </c>
      <c r="AE42" s="130">
        <f t="shared" si="8"/>
        <v>0</v>
      </c>
    </row>
    <row r="43" spans="1:31" ht="60.75" thickBot="1" x14ac:dyDescent="0.3">
      <c r="A43" s="15"/>
      <c r="B43" s="44" t="s">
        <v>76</v>
      </c>
      <c r="C43" s="45" t="s">
        <v>164</v>
      </c>
      <c r="D43" s="46" t="s">
        <v>25</v>
      </c>
      <c r="E43" s="47" t="s">
        <v>187</v>
      </c>
      <c r="F43" s="48"/>
      <c r="G43" s="48"/>
      <c r="H43" s="49">
        <v>4.1399999999999997</v>
      </c>
      <c r="I43" s="48"/>
      <c r="J43" s="50" t="s">
        <v>188</v>
      </c>
      <c r="K43" s="51" t="s">
        <v>57</v>
      </c>
      <c r="L43" s="52">
        <v>16</v>
      </c>
      <c r="M43" s="53">
        <v>6.75</v>
      </c>
      <c r="N43" s="52">
        <v>108</v>
      </c>
      <c r="O43" s="43"/>
      <c r="P43" s="12" t="e">
        <v>#VALUE!</v>
      </c>
      <c r="Q43" s="13" t="e">
        <f>IF(J43="PROV SUM",N43,L43*P43)</f>
        <v>#VALUE!</v>
      </c>
      <c r="R43" s="39">
        <v>0</v>
      </c>
      <c r="S43" s="40">
        <v>6.4124999999999996</v>
      </c>
      <c r="T43" s="13">
        <f>IF(J43="SC024",N43,IF(ISERROR(S43),"",IF(J43="PROV SUM",N43,L43*S43)))</f>
        <v>102.6</v>
      </c>
      <c r="V43" s="51" t="s">
        <v>57</v>
      </c>
      <c r="W43" s="38">
        <v>0</v>
      </c>
      <c r="X43" s="40">
        <v>6.4124999999999996</v>
      </c>
      <c r="Y43" s="71">
        <f t="shared" si="5"/>
        <v>0</v>
      </c>
      <c r="Z43" s="18"/>
      <c r="AA43" s="77">
        <v>0</v>
      </c>
      <c r="AB43" s="78">
        <f t="shared" si="2"/>
        <v>0</v>
      </c>
      <c r="AC43" s="79">
        <v>0</v>
      </c>
      <c r="AD43" s="80">
        <f t="shared" si="3"/>
        <v>0</v>
      </c>
      <c r="AE43" s="130">
        <f t="shared" si="8"/>
        <v>0</v>
      </c>
    </row>
    <row r="44" spans="1:31" ht="90.75" thickBot="1" x14ac:dyDescent="0.3">
      <c r="A44" s="15"/>
      <c r="B44" s="44" t="s">
        <v>76</v>
      </c>
      <c r="C44" s="45" t="s">
        <v>164</v>
      </c>
      <c r="D44" s="46" t="s">
        <v>25</v>
      </c>
      <c r="E44" s="47" t="s">
        <v>171</v>
      </c>
      <c r="F44" s="48"/>
      <c r="G44" s="48"/>
      <c r="H44" s="49">
        <v>4.8999999999999799</v>
      </c>
      <c r="I44" s="48"/>
      <c r="J44" s="50" t="s">
        <v>172</v>
      </c>
      <c r="K44" s="51" t="s">
        <v>75</v>
      </c>
      <c r="L44" s="52">
        <v>12</v>
      </c>
      <c r="M44" s="53">
        <v>35.61</v>
      </c>
      <c r="N44" s="52">
        <v>427.32</v>
      </c>
      <c r="O44" s="43"/>
      <c r="P44" s="12" t="e">
        <v>#VALUE!</v>
      </c>
      <c r="Q44" s="13" t="e">
        <f>IF(J44="PROV SUM",N44,L44*P44)</f>
        <v>#VALUE!</v>
      </c>
      <c r="R44" s="39">
        <v>0</v>
      </c>
      <c r="S44" s="40">
        <v>31.568264999999997</v>
      </c>
      <c r="T44" s="13">
        <f>IF(J44="SC024",N44,IF(ISERROR(S44),"",IF(J44="PROV SUM",N44,L44*S44)))</f>
        <v>378.81917999999996</v>
      </c>
      <c r="V44" s="51" t="s">
        <v>75</v>
      </c>
      <c r="W44" s="38">
        <v>0</v>
      </c>
      <c r="X44" s="40">
        <v>31.568264999999997</v>
      </c>
      <c r="Y44" s="71">
        <f t="shared" si="5"/>
        <v>0</v>
      </c>
      <c r="Z44" s="18"/>
      <c r="AA44" s="77">
        <v>0</v>
      </c>
      <c r="AB44" s="78">
        <f t="shared" si="2"/>
        <v>0</v>
      </c>
      <c r="AC44" s="79">
        <v>0</v>
      </c>
      <c r="AD44" s="80">
        <f t="shared" si="3"/>
        <v>0</v>
      </c>
      <c r="AE44" s="130">
        <f t="shared" si="8"/>
        <v>0</v>
      </c>
    </row>
    <row r="45" spans="1:31" ht="15.75" thickBot="1" x14ac:dyDescent="0.3">
      <c r="A45" s="15"/>
      <c r="B45" s="44" t="s">
        <v>76</v>
      </c>
      <c r="C45" s="45" t="s">
        <v>24</v>
      </c>
      <c r="D45" s="46" t="s">
        <v>378</v>
      </c>
      <c r="E45" s="47"/>
      <c r="F45" s="48"/>
      <c r="G45" s="48"/>
      <c r="H45" s="49"/>
      <c r="I45" s="48"/>
      <c r="J45" s="50"/>
      <c r="K45" s="51"/>
      <c r="L45" s="52"/>
      <c r="M45" s="50"/>
      <c r="N45" s="52"/>
      <c r="O45" s="43"/>
      <c r="P45" s="27"/>
      <c r="Q45" s="42"/>
      <c r="R45" s="42"/>
      <c r="S45" s="42"/>
      <c r="T45" s="42"/>
      <c r="V45" s="51"/>
      <c r="W45" s="52"/>
      <c r="X45" s="42"/>
      <c r="Y45" s="71">
        <f t="shared" si="5"/>
        <v>0</v>
      </c>
      <c r="Z45" s="18"/>
      <c r="AA45" s="77">
        <v>0</v>
      </c>
      <c r="AB45" s="78">
        <f t="shared" si="2"/>
        <v>0</v>
      </c>
      <c r="AC45" s="79">
        <v>0</v>
      </c>
      <c r="AD45" s="80">
        <f t="shared" si="3"/>
        <v>0</v>
      </c>
      <c r="AE45" s="130">
        <f t="shared" si="8"/>
        <v>0</v>
      </c>
    </row>
    <row r="46" spans="1:31" ht="120.75" thickBot="1" x14ac:dyDescent="0.3">
      <c r="A46" s="21"/>
      <c r="B46" s="54" t="s">
        <v>76</v>
      </c>
      <c r="C46" s="54" t="s">
        <v>24</v>
      </c>
      <c r="D46" s="55" t="s">
        <v>25</v>
      </c>
      <c r="E46" s="56" t="s">
        <v>26</v>
      </c>
      <c r="F46" s="57"/>
      <c r="G46" s="57"/>
      <c r="H46" s="58">
        <v>2.1</v>
      </c>
      <c r="I46" s="57"/>
      <c r="J46" s="59" t="s">
        <v>27</v>
      </c>
      <c r="K46" s="57" t="s">
        <v>28</v>
      </c>
      <c r="L46" s="60">
        <v>750</v>
      </c>
      <c r="M46" s="61">
        <v>12.92</v>
      </c>
      <c r="N46" s="62">
        <v>9690</v>
      </c>
      <c r="O46" s="18"/>
      <c r="P46" s="12" t="e">
        <v>#VALUE!</v>
      </c>
      <c r="Q46" s="13" t="e">
        <f t="shared" ref="Q46:Q54" si="9">IF(J46="PROV SUM",N46,L46*P46)</f>
        <v>#VALUE!</v>
      </c>
      <c r="R46" s="39">
        <v>0</v>
      </c>
      <c r="S46" s="40">
        <v>16.4084</v>
      </c>
      <c r="T46" s="13">
        <f t="shared" ref="T46:T53" si="10">IF(J46="SC024",N46,IF(ISERROR(S46),"",IF(J46="PROV SUM",N46,L46*S46)))</f>
        <v>12306.300000000001</v>
      </c>
      <c r="V46" s="57" t="s">
        <v>28</v>
      </c>
      <c r="W46" s="38">
        <v>0</v>
      </c>
      <c r="X46" s="40">
        <v>16.4084</v>
      </c>
      <c r="Y46" s="71">
        <f t="shared" si="5"/>
        <v>0</v>
      </c>
      <c r="Z46" s="18"/>
      <c r="AA46" s="77">
        <v>0</v>
      </c>
      <c r="AB46" s="78">
        <f t="shared" si="2"/>
        <v>0</v>
      </c>
      <c r="AC46" s="79">
        <v>0</v>
      </c>
      <c r="AD46" s="80">
        <f t="shared" si="3"/>
        <v>0</v>
      </c>
      <c r="AE46" s="130">
        <f t="shared" si="8"/>
        <v>0</v>
      </c>
    </row>
    <row r="47" spans="1:31" ht="30.75" thickBot="1" x14ac:dyDescent="0.3">
      <c r="A47" s="21"/>
      <c r="B47" s="54" t="s">
        <v>76</v>
      </c>
      <c r="C47" s="54" t="s">
        <v>24</v>
      </c>
      <c r="D47" s="55" t="s">
        <v>25</v>
      </c>
      <c r="E47" s="56" t="s">
        <v>29</v>
      </c>
      <c r="F47" s="57"/>
      <c r="G47" s="57"/>
      <c r="H47" s="58">
        <v>2.5</v>
      </c>
      <c r="I47" s="57"/>
      <c r="J47" s="59" t="s">
        <v>30</v>
      </c>
      <c r="K47" s="57" t="s">
        <v>31</v>
      </c>
      <c r="L47" s="60">
        <v>1</v>
      </c>
      <c r="M47" s="61">
        <v>420</v>
      </c>
      <c r="N47" s="62">
        <v>420</v>
      </c>
      <c r="O47" s="18"/>
      <c r="P47" s="12" t="e">
        <v>#VALUE!</v>
      </c>
      <c r="Q47" s="13" t="e">
        <f t="shared" si="9"/>
        <v>#VALUE!</v>
      </c>
      <c r="R47" s="39">
        <v>0</v>
      </c>
      <c r="S47" s="40">
        <v>533.4</v>
      </c>
      <c r="T47" s="13">
        <f t="shared" si="10"/>
        <v>533.4</v>
      </c>
      <c r="V47" s="57" t="s">
        <v>31</v>
      </c>
      <c r="W47" s="38">
        <v>0</v>
      </c>
      <c r="X47" s="40">
        <v>533.4</v>
      </c>
      <c r="Y47" s="71">
        <f t="shared" si="5"/>
        <v>0</v>
      </c>
      <c r="Z47" s="18"/>
      <c r="AA47" s="77">
        <v>0</v>
      </c>
      <c r="AB47" s="78">
        <f t="shared" si="2"/>
        <v>0</v>
      </c>
      <c r="AC47" s="79">
        <v>0</v>
      </c>
      <c r="AD47" s="80">
        <f t="shared" si="3"/>
        <v>0</v>
      </c>
      <c r="AE47" s="130">
        <f t="shared" si="8"/>
        <v>0</v>
      </c>
    </row>
    <row r="48" spans="1:31" ht="15.75" thickBot="1" x14ac:dyDescent="0.3">
      <c r="A48" s="21"/>
      <c r="B48" s="54" t="s">
        <v>76</v>
      </c>
      <c r="C48" s="54" t="s">
        <v>24</v>
      </c>
      <c r="D48" s="55" t="s">
        <v>25</v>
      </c>
      <c r="E48" s="56" t="s">
        <v>32</v>
      </c>
      <c r="F48" s="57"/>
      <c r="G48" s="57"/>
      <c r="H48" s="58">
        <v>2.6</v>
      </c>
      <c r="I48" s="57"/>
      <c r="J48" s="59" t="s">
        <v>33</v>
      </c>
      <c r="K48" s="57" t="s">
        <v>31</v>
      </c>
      <c r="L48" s="60">
        <v>1</v>
      </c>
      <c r="M48" s="61">
        <v>50</v>
      </c>
      <c r="N48" s="62">
        <v>50</v>
      </c>
      <c r="O48" s="18"/>
      <c r="P48" s="12" t="e">
        <v>#VALUE!</v>
      </c>
      <c r="Q48" s="13" t="e">
        <f t="shared" si="9"/>
        <v>#VALUE!</v>
      </c>
      <c r="R48" s="39">
        <v>0</v>
      </c>
      <c r="S48" s="40">
        <v>63.5</v>
      </c>
      <c r="T48" s="13">
        <f t="shared" si="10"/>
        <v>63.5</v>
      </c>
      <c r="V48" s="57" t="s">
        <v>31</v>
      </c>
      <c r="W48" s="38">
        <v>0</v>
      </c>
      <c r="X48" s="40">
        <v>63.5</v>
      </c>
      <c r="Y48" s="71">
        <f t="shared" si="5"/>
        <v>0</v>
      </c>
      <c r="Z48" s="18"/>
      <c r="AA48" s="77">
        <v>0</v>
      </c>
      <c r="AB48" s="78">
        <f t="shared" si="2"/>
        <v>0</v>
      </c>
      <c r="AC48" s="79">
        <v>0</v>
      </c>
      <c r="AD48" s="80">
        <f t="shared" si="3"/>
        <v>0</v>
      </c>
      <c r="AE48" s="130">
        <f t="shared" si="8"/>
        <v>0</v>
      </c>
    </row>
    <row r="49" spans="1:31" ht="15.75" thickBot="1" x14ac:dyDescent="0.3">
      <c r="A49" s="21"/>
      <c r="B49" s="54" t="s">
        <v>76</v>
      </c>
      <c r="C49" s="54" t="s">
        <v>24</v>
      </c>
      <c r="D49" s="55" t="s">
        <v>25</v>
      </c>
      <c r="E49" s="56" t="s">
        <v>46</v>
      </c>
      <c r="F49" s="57"/>
      <c r="G49" s="57"/>
      <c r="H49" s="58">
        <v>2.1800000000000002</v>
      </c>
      <c r="I49" s="57"/>
      <c r="J49" s="59" t="s">
        <v>47</v>
      </c>
      <c r="K49" s="57" t="s">
        <v>48</v>
      </c>
      <c r="L49" s="60">
        <v>15</v>
      </c>
      <c r="M49" s="61">
        <v>45</v>
      </c>
      <c r="N49" s="62">
        <v>675</v>
      </c>
      <c r="O49" s="18"/>
      <c r="P49" s="12" t="e">
        <v>#VALUE!</v>
      </c>
      <c r="Q49" s="13" t="e">
        <f t="shared" si="9"/>
        <v>#VALUE!</v>
      </c>
      <c r="R49" s="39">
        <v>0</v>
      </c>
      <c r="S49" s="40">
        <v>57.15</v>
      </c>
      <c r="T49" s="13">
        <f t="shared" si="10"/>
        <v>857.25</v>
      </c>
      <c r="V49" s="57" t="s">
        <v>48</v>
      </c>
      <c r="W49" s="38">
        <v>0</v>
      </c>
      <c r="X49" s="40">
        <v>57.15</v>
      </c>
      <c r="Y49" s="71">
        <f t="shared" si="5"/>
        <v>0</v>
      </c>
      <c r="Z49" s="18"/>
      <c r="AA49" s="77">
        <v>0</v>
      </c>
      <c r="AB49" s="78">
        <f t="shared" si="2"/>
        <v>0</v>
      </c>
      <c r="AC49" s="79">
        <v>0</v>
      </c>
      <c r="AD49" s="80">
        <f t="shared" si="3"/>
        <v>0</v>
      </c>
      <c r="AE49" s="130">
        <f t="shared" si="8"/>
        <v>0</v>
      </c>
    </row>
    <row r="50" spans="1:31" ht="60.75" thickBot="1" x14ac:dyDescent="0.3">
      <c r="A50" s="21"/>
      <c r="B50" s="54" t="s">
        <v>76</v>
      </c>
      <c r="C50" s="54" t="s">
        <v>24</v>
      </c>
      <c r="D50" s="55" t="s">
        <v>25</v>
      </c>
      <c r="E50" s="56" t="s">
        <v>382</v>
      </c>
      <c r="F50" s="57"/>
      <c r="G50" s="57"/>
      <c r="H50" s="58">
        <v>2.2400000000000002</v>
      </c>
      <c r="I50" s="57"/>
      <c r="J50" s="59" t="s">
        <v>383</v>
      </c>
      <c r="K50" s="57" t="s">
        <v>416</v>
      </c>
      <c r="L50" s="60">
        <v>16</v>
      </c>
      <c r="M50" s="61">
        <v>0.05</v>
      </c>
      <c r="N50" s="62">
        <v>0.77</v>
      </c>
      <c r="O50" s="18"/>
      <c r="P50" s="12" t="e">
        <v>#VALUE!</v>
      </c>
      <c r="Q50" s="13" t="e">
        <f t="shared" si="9"/>
        <v>#VALUE!</v>
      </c>
      <c r="R50" s="39" t="e">
        <v>#N/A</v>
      </c>
      <c r="S50" s="40" t="e">
        <v>#N/A</v>
      </c>
      <c r="T50" s="13">
        <f t="shared" si="10"/>
        <v>0.77</v>
      </c>
      <c r="V50" s="57" t="s">
        <v>416</v>
      </c>
      <c r="W50" s="38">
        <v>0</v>
      </c>
      <c r="X50" s="40" t="e">
        <v>#N/A</v>
      </c>
      <c r="Y50" s="71">
        <v>0</v>
      </c>
      <c r="Z50" s="18"/>
      <c r="AA50" s="77">
        <v>0</v>
      </c>
      <c r="AB50" s="78">
        <f t="shared" si="2"/>
        <v>0</v>
      </c>
      <c r="AC50" s="79">
        <v>0</v>
      </c>
      <c r="AD50" s="80">
        <f t="shared" si="3"/>
        <v>0</v>
      </c>
      <c r="AE50" s="130">
        <f t="shared" si="8"/>
        <v>0</v>
      </c>
    </row>
    <row r="51" spans="1:31" ht="15.75" thickBot="1" x14ac:dyDescent="0.3">
      <c r="A51" s="21"/>
      <c r="B51" s="54" t="s">
        <v>76</v>
      </c>
      <c r="C51" s="54" t="s">
        <v>24</v>
      </c>
      <c r="D51" s="55" t="s">
        <v>25</v>
      </c>
      <c r="E51" s="56" t="s">
        <v>58</v>
      </c>
      <c r="F51" s="57"/>
      <c r="G51" s="57"/>
      <c r="H51" s="58">
        <v>2.25</v>
      </c>
      <c r="I51" s="57"/>
      <c r="J51" s="59" t="s">
        <v>59</v>
      </c>
      <c r="K51" s="57" t="s">
        <v>60</v>
      </c>
      <c r="L51" s="60">
        <v>5</v>
      </c>
      <c r="M51" s="61">
        <v>185.64</v>
      </c>
      <c r="N51" s="62">
        <v>928.2</v>
      </c>
      <c r="O51" s="18"/>
      <c r="P51" s="12" t="e">
        <v>#VALUE!</v>
      </c>
      <c r="Q51" s="13" t="e">
        <f t="shared" si="9"/>
        <v>#VALUE!</v>
      </c>
      <c r="R51" s="39">
        <v>0</v>
      </c>
      <c r="S51" s="40">
        <v>235.7628</v>
      </c>
      <c r="T51" s="13">
        <f t="shared" si="10"/>
        <v>1178.8140000000001</v>
      </c>
      <c r="V51" s="57" t="s">
        <v>60</v>
      </c>
      <c r="W51" s="38">
        <v>0</v>
      </c>
      <c r="X51" s="40">
        <v>235.7628</v>
      </c>
      <c r="Y51" s="71">
        <f t="shared" si="5"/>
        <v>0</v>
      </c>
      <c r="Z51" s="18"/>
      <c r="AA51" s="77">
        <v>0</v>
      </c>
      <c r="AB51" s="78">
        <f t="shared" si="2"/>
        <v>0</v>
      </c>
      <c r="AC51" s="79">
        <v>0</v>
      </c>
      <c r="AD51" s="80">
        <f t="shared" si="3"/>
        <v>0</v>
      </c>
      <c r="AE51" s="130">
        <f t="shared" si="8"/>
        <v>0</v>
      </c>
    </row>
    <row r="52" spans="1:31" ht="30.75" thickBot="1" x14ac:dyDescent="0.3">
      <c r="A52" s="21"/>
      <c r="B52" s="54" t="s">
        <v>76</v>
      </c>
      <c r="C52" s="54" t="s">
        <v>24</v>
      </c>
      <c r="D52" s="55" t="s">
        <v>25</v>
      </c>
      <c r="E52" s="56" t="s">
        <v>61</v>
      </c>
      <c r="F52" s="57"/>
      <c r="G52" s="57"/>
      <c r="H52" s="58">
        <v>2.2599999999999998</v>
      </c>
      <c r="I52" s="57"/>
      <c r="J52" s="59" t="s">
        <v>62</v>
      </c>
      <c r="K52" s="57" t="s">
        <v>31</v>
      </c>
      <c r="L52" s="60">
        <v>1</v>
      </c>
      <c r="M52" s="61">
        <v>1127.5</v>
      </c>
      <c r="N52" s="62">
        <v>1127.5</v>
      </c>
      <c r="O52" s="18"/>
      <c r="P52" s="12" t="e">
        <v>#VALUE!</v>
      </c>
      <c r="Q52" s="13" t="e">
        <f t="shared" si="9"/>
        <v>#VALUE!</v>
      </c>
      <c r="R52" s="39">
        <v>0</v>
      </c>
      <c r="S52" s="40">
        <v>1431.925</v>
      </c>
      <c r="T52" s="13">
        <f t="shared" si="10"/>
        <v>1431.925</v>
      </c>
      <c r="V52" s="57" t="s">
        <v>31</v>
      </c>
      <c r="W52" s="38">
        <v>0</v>
      </c>
      <c r="X52" s="118">
        <v>1431.925</v>
      </c>
      <c r="Y52" s="119">
        <f t="shared" si="5"/>
        <v>0</v>
      </c>
      <c r="Z52" s="18"/>
      <c r="AA52" s="77">
        <v>0</v>
      </c>
      <c r="AB52" s="78">
        <f t="shared" si="2"/>
        <v>0</v>
      </c>
      <c r="AC52" s="79">
        <v>0</v>
      </c>
      <c r="AD52" s="80">
        <f t="shared" si="3"/>
        <v>0</v>
      </c>
      <c r="AE52" s="130">
        <f t="shared" si="8"/>
        <v>0</v>
      </c>
    </row>
    <row r="53" spans="1:31" ht="60.75" thickBot="1" x14ac:dyDescent="0.3">
      <c r="A53" s="21"/>
      <c r="B53" s="54" t="s">
        <v>76</v>
      </c>
      <c r="C53" s="54" t="s">
        <v>24</v>
      </c>
      <c r="D53" s="55" t="s">
        <v>25</v>
      </c>
      <c r="E53" s="56" t="s">
        <v>382</v>
      </c>
      <c r="F53" s="57"/>
      <c r="G53" s="57"/>
      <c r="H53" s="58"/>
      <c r="I53" s="57"/>
      <c r="J53" s="59" t="s">
        <v>383</v>
      </c>
      <c r="K53" s="57" t="s">
        <v>31</v>
      </c>
      <c r="L53" s="60"/>
      <c r="M53" s="61">
        <v>4.8300000000000003E-2</v>
      </c>
      <c r="N53" s="62">
        <v>0</v>
      </c>
      <c r="O53" s="18"/>
      <c r="P53" s="12" t="e">
        <v>#VALUE!</v>
      </c>
      <c r="Q53" s="13" t="e">
        <f t="shared" si="9"/>
        <v>#VALUE!</v>
      </c>
      <c r="R53" s="39" t="e">
        <v>#N/A</v>
      </c>
      <c r="S53" s="40">
        <v>4.8300000000000003E-2</v>
      </c>
      <c r="T53" s="13">
        <f t="shared" si="10"/>
        <v>0</v>
      </c>
      <c r="V53" s="57" t="s">
        <v>31</v>
      </c>
      <c r="W53" s="123"/>
      <c r="X53" s="124">
        <v>4.8300000000000003E-2</v>
      </c>
      <c r="Y53" s="125"/>
      <c r="Z53" s="18"/>
      <c r="AA53" s="77">
        <v>0</v>
      </c>
      <c r="AB53" s="78">
        <f>Y53*AA53</f>
        <v>0</v>
      </c>
      <c r="AC53" s="79">
        <v>0</v>
      </c>
      <c r="AD53" s="80">
        <f>Y53*AC53</f>
        <v>0</v>
      </c>
      <c r="AE53" s="130">
        <f t="shared" si="8"/>
        <v>0</v>
      </c>
    </row>
    <row r="54" spans="1:31" ht="30.75" thickBot="1" x14ac:dyDescent="0.3">
      <c r="A54" s="21"/>
      <c r="B54" s="54" t="s">
        <v>76</v>
      </c>
      <c r="C54" s="54" t="s">
        <v>24</v>
      </c>
      <c r="D54" s="81" t="s">
        <v>25</v>
      </c>
      <c r="E54" s="56" t="s">
        <v>404</v>
      </c>
      <c r="F54" s="82"/>
      <c r="G54" s="82"/>
      <c r="H54" s="83"/>
      <c r="I54" s="84"/>
      <c r="J54" s="59" t="s">
        <v>405</v>
      </c>
      <c r="K54" s="57" t="s">
        <v>406</v>
      </c>
      <c r="L54" s="60"/>
      <c r="M54" s="61"/>
      <c r="N54" s="62">
        <v>1432</v>
      </c>
      <c r="O54" s="18"/>
      <c r="P54" s="12" t="e">
        <v>#VALUE!</v>
      </c>
      <c r="Q54" s="13" t="e">
        <f t="shared" si="9"/>
        <v>#VALUE!</v>
      </c>
      <c r="R54" s="39" t="e">
        <v>#N/A</v>
      </c>
      <c r="S54" s="40"/>
      <c r="T54" s="13"/>
      <c r="V54" s="57" t="s">
        <v>406</v>
      </c>
      <c r="W54" s="123"/>
      <c r="X54" s="124"/>
      <c r="Y54" s="125">
        <v>0</v>
      </c>
      <c r="Z54" s="18"/>
      <c r="AA54" s="77">
        <v>0</v>
      </c>
      <c r="AB54" s="78">
        <f>Y54*AA54</f>
        <v>0</v>
      </c>
      <c r="AC54" s="79">
        <v>0</v>
      </c>
      <c r="AD54" s="80">
        <f>Y54*AC54</f>
        <v>0</v>
      </c>
      <c r="AE54" s="130">
        <f t="shared" si="8"/>
        <v>0</v>
      </c>
    </row>
    <row r="55" spans="1:31" ht="15.75" thickBot="1" x14ac:dyDescent="0.3">
      <c r="A55" s="21"/>
      <c r="B55" s="22"/>
      <c r="C55" s="23"/>
      <c r="D55" s="24"/>
      <c r="E55" s="25"/>
      <c r="F55" s="21"/>
      <c r="G55" s="21"/>
      <c r="H55" s="26"/>
      <c r="I55" s="21"/>
      <c r="J55" s="27"/>
      <c r="K55" s="21"/>
      <c r="L55" s="28"/>
      <c r="M55" s="27"/>
      <c r="N55" s="17"/>
      <c r="O55" s="18"/>
      <c r="P55" s="16"/>
      <c r="Q55" s="37"/>
      <c r="R55" s="37"/>
      <c r="S55" s="37"/>
      <c r="T55" s="37"/>
    </row>
    <row r="56" spans="1:31" ht="15.75" thickBot="1" x14ac:dyDescent="0.3">
      <c r="D56" s="162"/>
      <c r="S56" s="68" t="s">
        <v>5</v>
      </c>
      <c r="T56" s="69">
        <f>SUM(T11:T54)</f>
        <v>75381.307449999993</v>
      </c>
      <c r="U56" s="65"/>
      <c r="V56" s="21"/>
      <c r="W56" s="28"/>
      <c r="X56" s="68" t="s">
        <v>5</v>
      </c>
      <c r="Y56" s="69">
        <f>SUM(Y11:Y54)</f>
        <v>0</v>
      </c>
      <c r="Z56" s="18"/>
      <c r="AA56" s="76"/>
      <c r="AB56" s="116">
        <f>SUM(AB11:AB54)</f>
        <v>0</v>
      </c>
      <c r="AC56" s="76"/>
      <c r="AD56" s="117">
        <f>SUM(AD11:AD54)</f>
        <v>0</v>
      </c>
      <c r="AE56" s="131">
        <f>SUM(AE11:AE54)</f>
        <v>0</v>
      </c>
    </row>
    <row r="57" spans="1:31" x14ac:dyDescent="0.25">
      <c r="D57" s="162"/>
    </row>
    <row r="58" spans="1:31" x14ac:dyDescent="0.25">
      <c r="C58" t="s">
        <v>308</v>
      </c>
      <c r="D58" s="162"/>
      <c r="T58" s="314">
        <f ca="1">SUMIF($C$10:$C$54,$C58,T$11:T$54)</f>
        <v>444.59999999999997</v>
      </c>
      <c r="U58" s="65"/>
      <c r="Y58" s="314">
        <f ca="1">SUMIF($C$10:$C$54,$C58,Y$11:Y$54)</f>
        <v>0</v>
      </c>
      <c r="AA58" s="317" t="e">
        <f t="shared" ref="AA58:AA63" ca="1" si="11">AB58/Y58</f>
        <v>#DIV/0!</v>
      </c>
      <c r="AB58" s="314">
        <f ca="1">SUMIF($C$10:$C$54,$C58,AB$11:AB$54)</f>
        <v>0</v>
      </c>
      <c r="AC58" s="317" t="e">
        <f t="shared" ref="AC58:AC63" ca="1" si="12">AD58/Y58</f>
        <v>#DIV/0!</v>
      </c>
      <c r="AD58" s="314">
        <f ca="1">SUMIF($C$10:$C$54,$C58,AD$11:AD$54)</f>
        <v>0</v>
      </c>
      <c r="AE58" s="314">
        <f ca="1">SUMIF($C$10:$C$54,$C58,AE$11:AE$54)</f>
        <v>0</v>
      </c>
    </row>
    <row r="59" spans="1:31" x14ac:dyDescent="0.25">
      <c r="C59" t="s">
        <v>285</v>
      </c>
      <c r="D59" s="162"/>
      <c r="T59" s="314">
        <f t="shared" ref="T59:T63" ca="1" si="13">SUMIF($C$10:$C$54,$C59,T$11:T$54)</f>
        <v>0</v>
      </c>
      <c r="U59" s="65"/>
      <c r="Y59" s="314">
        <f t="shared" ref="Y59:Y63" ca="1" si="14">SUMIF($C$10:$C$54,$C59,Y$11:Y$54)</f>
        <v>0</v>
      </c>
      <c r="AA59" s="317" t="e">
        <f t="shared" ca="1" si="11"/>
        <v>#DIV/0!</v>
      </c>
      <c r="AB59" s="314">
        <f t="shared" ref="AB59:AB63" ca="1" si="15">SUMIF($C$10:$C$54,$C59,AB$11:AB$54)</f>
        <v>0</v>
      </c>
      <c r="AC59" s="317" t="e">
        <f t="shared" ca="1" si="12"/>
        <v>#DIV/0!</v>
      </c>
      <c r="AD59" s="314">
        <f t="shared" ref="AD59:AE63" ca="1" si="16">SUMIF($C$10:$C$54,$C59,AD$11:AD$54)</f>
        <v>0</v>
      </c>
      <c r="AE59" s="314">
        <f t="shared" ca="1" si="16"/>
        <v>0</v>
      </c>
    </row>
    <row r="60" spans="1:31" x14ac:dyDescent="0.25">
      <c r="C60" t="s">
        <v>189</v>
      </c>
      <c r="D60" s="162"/>
      <c r="T60" s="314">
        <f t="shared" ca="1" si="13"/>
        <v>5127.8914999999997</v>
      </c>
      <c r="U60" s="67"/>
      <c r="Y60" s="314">
        <f t="shared" ca="1" si="14"/>
        <v>0</v>
      </c>
      <c r="AA60" s="317" t="e">
        <f t="shared" ca="1" si="11"/>
        <v>#DIV/0!</v>
      </c>
      <c r="AB60" s="314">
        <f t="shared" ca="1" si="15"/>
        <v>0</v>
      </c>
      <c r="AC60" s="317" t="e">
        <f t="shared" ca="1" si="12"/>
        <v>#DIV/0!</v>
      </c>
      <c r="AD60" s="314">
        <f t="shared" ca="1" si="16"/>
        <v>0</v>
      </c>
      <c r="AE60" s="314">
        <f t="shared" ca="1" si="16"/>
        <v>0</v>
      </c>
    </row>
    <row r="61" spans="1:31" x14ac:dyDescent="0.25">
      <c r="C61" t="s">
        <v>72</v>
      </c>
      <c r="D61" s="162"/>
      <c r="T61" s="314">
        <f t="shared" ca="1" si="13"/>
        <v>51993.087770000006</v>
      </c>
      <c r="U61" s="67"/>
      <c r="Y61" s="314">
        <f t="shared" ca="1" si="14"/>
        <v>0</v>
      </c>
      <c r="AA61" s="317" t="e">
        <f t="shared" ca="1" si="11"/>
        <v>#DIV/0!</v>
      </c>
      <c r="AB61" s="314">
        <f t="shared" ca="1" si="15"/>
        <v>0</v>
      </c>
      <c r="AC61" s="317" t="e">
        <f t="shared" ca="1" si="12"/>
        <v>#DIV/0!</v>
      </c>
      <c r="AD61" s="314">
        <f t="shared" ca="1" si="16"/>
        <v>0</v>
      </c>
      <c r="AE61" s="314">
        <f t="shared" ca="1" si="16"/>
        <v>0</v>
      </c>
    </row>
    <row r="62" spans="1:31" x14ac:dyDescent="0.25">
      <c r="C62" t="s">
        <v>164</v>
      </c>
      <c r="T62" s="314">
        <f t="shared" ca="1" si="13"/>
        <v>1443.7691799999998</v>
      </c>
      <c r="U62" s="67"/>
      <c r="Y62" s="314">
        <f t="shared" ca="1" si="14"/>
        <v>0</v>
      </c>
      <c r="AA62" s="317" t="e">
        <f t="shared" ca="1" si="11"/>
        <v>#DIV/0!</v>
      </c>
      <c r="AB62" s="314">
        <f t="shared" ca="1" si="15"/>
        <v>0</v>
      </c>
      <c r="AC62" s="317" t="e">
        <f t="shared" ca="1" si="12"/>
        <v>#DIV/0!</v>
      </c>
      <c r="AD62" s="314">
        <f t="shared" ca="1" si="16"/>
        <v>0</v>
      </c>
      <c r="AE62" s="314">
        <f t="shared" ca="1" si="16"/>
        <v>0</v>
      </c>
    </row>
    <row r="63" spans="1:31" x14ac:dyDescent="0.25">
      <c r="C63" t="s">
        <v>24</v>
      </c>
      <c r="T63" s="314">
        <f t="shared" ca="1" si="13"/>
        <v>16371.959000000001</v>
      </c>
      <c r="U63" s="67"/>
      <c r="Y63" s="314">
        <f t="shared" ca="1" si="14"/>
        <v>0</v>
      </c>
      <c r="AA63" s="317" t="e">
        <f t="shared" ca="1" si="11"/>
        <v>#DIV/0!</v>
      </c>
      <c r="AB63" s="314">
        <f t="shared" ca="1" si="15"/>
        <v>0</v>
      </c>
      <c r="AC63" s="317" t="e">
        <f t="shared" ca="1" si="12"/>
        <v>#DIV/0!</v>
      </c>
      <c r="AD63" s="314">
        <f t="shared" ca="1" si="16"/>
        <v>0</v>
      </c>
      <c r="AE63" s="314">
        <f t="shared" ca="1" si="16"/>
        <v>0</v>
      </c>
    </row>
    <row r="64" spans="1:31" x14ac:dyDescent="0.25">
      <c r="T64" s="314"/>
      <c r="U64" s="67"/>
      <c r="Y64" s="314"/>
      <c r="AA64" s="317"/>
      <c r="AB64" s="314"/>
      <c r="AC64" s="317"/>
      <c r="AD64" s="314"/>
      <c r="AE64" s="314"/>
    </row>
  </sheetData>
  <autoFilter ref="B8:AE54" xr:uid="{00000000-0009-0000-0000-000006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xr:uid="{00000000-0002-0000-0600-000000000000}">
      <formula1>P11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0070C0"/>
  </sheetPr>
  <dimension ref="A1:AG53"/>
  <sheetViews>
    <sheetView topLeftCell="B1" zoomScale="70" zoomScaleNormal="70" workbookViewId="0">
      <pane xSplit="9" ySplit="8" topLeftCell="K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9.28515625" hidden="1" customWidth="1"/>
    <col min="16" max="16" width="16.7109375" hidden="1" customWidth="1"/>
    <col min="17" max="17" width="13.42578125" hidden="1" customWidth="1"/>
    <col min="18" max="18" width="16.42578125" hidden="1" customWidth="1"/>
    <col min="19" max="20" width="15.5703125" customWidth="1"/>
    <col min="21" max="21" width="2.28515625" customWidth="1"/>
    <col min="22" max="23" width="8.5703125" customWidth="1"/>
    <col min="24" max="25" width="15.5703125" customWidth="1"/>
    <col min="26" max="26" width="1.5703125" customWidth="1"/>
    <col min="27" max="29" width="15.5703125" customWidth="1"/>
    <col min="30" max="30" width="16.7109375" customWidth="1"/>
    <col min="31" max="31" width="19.7109375" customWidth="1"/>
    <col min="32" max="32" width="59.28515625" customWidth="1"/>
    <col min="33" max="33" width="1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597</v>
      </c>
    </row>
    <row r="6" spans="1:33" s="195" customFormat="1" ht="16.5" thickBot="1" x14ac:dyDescent="0.3">
      <c r="B6" s="20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30"/>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9" t="s">
        <v>765</v>
      </c>
      <c r="AG7" s="619" t="s">
        <v>766</v>
      </c>
    </row>
    <row r="8" spans="1:33" s="279" customFormat="1" ht="75.75" thickBot="1" x14ac:dyDescent="0.3">
      <c r="A8" s="271" t="s">
        <v>377</v>
      </c>
      <c r="B8" s="292" t="s">
        <v>52</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hidden="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hidden="1" x14ac:dyDescent="0.25">
      <c r="A10" s="29"/>
      <c r="B10" s="353" t="s">
        <v>52</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76"/>
      <c r="AB10" s="76"/>
      <c r="AC10" s="76"/>
      <c r="AD10" s="76"/>
    </row>
    <row r="11" spans="1:33" ht="90" hidden="1" x14ac:dyDescent="0.25">
      <c r="A11" s="29"/>
      <c r="B11" s="353" t="s">
        <v>52</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hidden="1" x14ac:dyDescent="0.25">
      <c r="A12" s="29"/>
      <c r="B12" s="353" t="s">
        <v>52</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31" si="0">W12*X12</f>
        <v>399.99552</v>
      </c>
      <c r="Z12" s="18"/>
      <c r="AA12" s="343">
        <v>0</v>
      </c>
      <c r="AB12" s="344">
        <f t="shared" ref="AB12:AB33" si="1">Y12*AA12</f>
        <v>0</v>
      </c>
      <c r="AC12" s="345">
        <v>0</v>
      </c>
      <c r="AD12" s="346">
        <f t="shared" ref="AD12:AD32" si="2">Y12*AC12</f>
        <v>0</v>
      </c>
      <c r="AE12" s="347"/>
    </row>
    <row r="13" spans="1:33" hidden="1" x14ac:dyDescent="0.25">
      <c r="A13" s="15"/>
      <c r="B13" s="353" t="s">
        <v>52</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ref="AE13:AE33" si="3">AB13-AD13</f>
        <v>0</v>
      </c>
    </row>
    <row r="14" spans="1:33" ht="30" hidden="1" x14ac:dyDescent="0.25">
      <c r="A14" s="15"/>
      <c r="B14" s="353" t="s">
        <v>52</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hidden="1" x14ac:dyDescent="0.25">
      <c r="A15" s="15"/>
      <c r="B15" s="353" t="s">
        <v>52</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v>0</v>
      </c>
      <c r="AB15" s="344">
        <f t="shared" si="1"/>
        <v>0</v>
      </c>
      <c r="AC15" s="345">
        <v>0</v>
      </c>
      <c r="AD15" s="346">
        <f t="shared" si="2"/>
        <v>0</v>
      </c>
      <c r="AE15" s="347">
        <f t="shared" si="3"/>
        <v>0</v>
      </c>
    </row>
    <row r="16" spans="1:33" hidden="1" x14ac:dyDescent="0.25">
      <c r="A16" s="15"/>
      <c r="B16" s="632" t="s">
        <v>52</v>
      </c>
      <c r="C16" s="633" t="s">
        <v>189</v>
      </c>
      <c r="D16" s="634" t="s">
        <v>378</v>
      </c>
      <c r="E16" s="635"/>
      <c r="F16" s="636"/>
      <c r="G16" s="636"/>
      <c r="H16" s="637"/>
      <c r="I16" s="636"/>
      <c r="J16" s="638"/>
      <c r="K16" s="639"/>
      <c r="L16" s="640"/>
      <c r="M16" s="638"/>
      <c r="N16" s="640"/>
      <c r="O16" s="666"/>
      <c r="P16" s="638"/>
      <c r="Q16" s="641"/>
      <c r="R16" s="641"/>
      <c r="S16" s="641"/>
      <c r="T16" s="641"/>
      <c r="U16" s="642"/>
      <c r="V16" s="639"/>
      <c r="W16" s="640"/>
      <c r="X16" s="641"/>
      <c r="Y16" s="643"/>
      <c r="Z16" s="644"/>
      <c r="AA16" s="343">
        <v>0</v>
      </c>
      <c r="AB16" s="344">
        <f t="shared" si="1"/>
        <v>0</v>
      </c>
      <c r="AC16" s="343">
        <v>0</v>
      </c>
      <c r="AD16" s="344">
        <f t="shared" si="2"/>
        <v>0</v>
      </c>
      <c r="AE16" s="645">
        <f t="shared" si="3"/>
        <v>0</v>
      </c>
      <c r="AF16" s="647"/>
      <c r="AG16" s="647">
        <f>AG34+AG35+AG36+AG37+AG38</f>
        <v>23084.04</v>
      </c>
    </row>
    <row r="17" spans="1:32" ht="30" hidden="1" x14ac:dyDescent="0.25">
      <c r="A17" s="15"/>
      <c r="B17" s="353" t="s">
        <v>52</v>
      </c>
      <c r="C17" s="358" t="s">
        <v>189</v>
      </c>
      <c r="D17" s="329" t="s">
        <v>25</v>
      </c>
      <c r="E17" s="330" t="s">
        <v>223</v>
      </c>
      <c r="F17" s="357"/>
      <c r="G17" s="357"/>
      <c r="H17" s="332">
        <v>6.1870000000000296</v>
      </c>
      <c r="I17" s="357"/>
      <c r="J17" s="333" t="s">
        <v>224</v>
      </c>
      <c r="K17" s="331" t="s">
        <v>79</v>
      </c>
      <c r="L17" s="295">
        <v>20</v>
      </c>
      <c r="M17" s="356">
        <v>8.58</v>
      </c>
      <c r="N17" s="295">
        <v>171.6</v>
      </c>
      <c r="O17" s="334"/>
      <c r="P17" s="335" t="e">
        <v>#VALUE!</v>
      </c>
      <c r="Q17" s="336" t="e">
        <f>IF(J17="PROV SUM",N17,L17*P17)</f>
        <v>#VALUE!</v>
      </c>
      <c r="R17" s="294">
        <v>0</v>
      </c>
      <c r="S17" s="294">
        <v>7.2930000000000001</v>
      </c>
      <c r="T17" s="336">
        <f>IF(J17="SC024",N17,IF(ISERROR(S17),"",IF(J17="PROV SUM",N17,L17*S17)))</f>
        <v>145.86000000000001</v>
      </c>
      <c r="U17" s="112"/>
      <c r="V17" s="331" t="s">
        <v>79</v>
      </c>
      <c r="W17" s="295">
        <v>20</v>
      </c>
      <c r="X17" s="294">
        <v>7.2930000000000001</v>
      </c>
      <c r="Y17" s="335">
        <f t="shared" si="0"/>
        <v>145.86000000000001</v>
      </c>
      <c r="Z17" s="18"/>
      <c r="AA17" s="343">
        <v>1</v>
      </c>
      <c r="AB17" s="344">
        <f t="shared" si="1"/>
        <v>145.86000000000001</v>
      </c>
      <c r="AC17" s="345">
        <v>1</v>
      </c>
      <c r="AD17" s="346">
        <f t="shared" si="2"/>
        <v>145.86000000000001</v>
      </c>
      <c r="AE17" s="347">
        <f t="shared" si="3"/>
        <v>0</v>
      </c>
    </row>
    <row r="18" spans="1:32" ht="45" hidden="1" x14ac:dyDescent="0.25">
      <c r="A18" s="15"/>
      <c r="B18" s="353" t="s">
        <v>52</v>
      </c>
      <c r="C18" s="358" t="s">
        <v>189</v>
      </c>
      <c r="D18" s="329" t="s">
        <v>25</v>
      </c>
      <c r="E18" s="330" t="s">
        <v>407</v>
      </c>
      <c r="F18" s="357"/>
      <c r="G18" s="357"/>
      <c r="H18" s="332">
        <v>6.2150000000000398</v>
      </c>
      <c r="I18" s="357"/>
      <c r="J18" s="333" t="s">
        <v>239</v>
      </c>
      <c r="K18" s="331" t="s">
        <v>79</v>
      </c>
      <c r="L18" s="295">
        <v>160</v>
      </c>
      <c r="M18" s="356">
        <v>16.079999999999998</v>
      </c>
      <c r="N18" s="295">
        <v>2572.8000000000002</v>
      </c>
      <c r="O18" s="334"/>
      <c r="P18" s="335" t="e">
        <v>#VALUE!</v>
      </c>
      <c r="Q18" s="336" t="e">
        <f>IF(J18="PROV SUM",N18,L18*P18)</f>
        <v>#VALUE!</v>
      </c>
      <c r="R18" s="294">
        <v>0</v>
      </c>
      <c r="S18" s="294">
        <v>13.667999999999997</v>
      </c>
      <c r="T18" s="336">
        <f>IF(J18="SC024",N18,IF(ISERROR(S18),"",IF(J18="PROV SUM",N18,L18*S18)))</f>
        <v>2186.8799999999997</v>
      </c>
      <c r="U18" s="112"/>
      <c r="V18" s="331" t="s">
        <v>79</v>
      </c>
      <c r="W18" s="295">
        <v>160</v>
      </c>
      <c r="X18" s="294">
        <v>13.667999999999997</v>
      </c>
      <c r="Y18" s="335">
        <f t="shared" si="0"/>
        <v>2186.8799999999997</v>
      </c>
      <c r="Z18" s="18"/>
      <c r="AA18" s="343">
        <v>1</v>
      </c>
      <c r="AB18" s="344">
        <f t="shared" si="1"/>
        <v>2186.8799999999997</v>
      </c>
      <c r="AC18" s="345">
        <v>1</v>
      </c>
      <c r="AD18" s="346">
        <f t="shared" si="2"/>
        <v>2186.8799999999997</v>
      </c>
      <c r="AE18" s="347">
        <f t="shared" si="3"/>
        <v>0</v>
      </c>
    </row>
    <row r="19" spans="1:32" hidden="1" x14ac:dyDescent="0.25">
      <c r="A19" s="15"/>
      <c r="B19" s="353" t="s">
        <v>52</v>
      </c>
      <c r="C19" s="358" t="s">
        <v>189</v>
      </c>
      <c r="D19" s="329" t="s">
        <v>25</v>
      </c>
      <c r="E19" s="330" t="s">
        <v>408</v>
      </c>
      <c r="F19" s="357"/>
      <c r="G19" s="357"/>
      <c r="H19" s="332">
        <v>6.399</v>
      </c>
      <c r="I19" s="357"/>
      <c r="J19" s="333" t="s">
        <v>379</v>
      </c>
      <c r="K19" s="331" t="s">
        <v>380</v>
      </c>
      <c r="L19" s="295">
        <v>1</v>
      </c>
      <c r="M19" s="356">
        <v>1000</v>
      </c>
      <c r="N19" s="295">
        <v>1000</v>
      </c>
      <c r="O19" s="334"/>
      <c r="P19" s="335" t="e">
        <v>#VALUE!</v>
      </c>
      <c r="Q19" s="336">
        <f>IF(J19="PROV SUM",N19,L19*P19)</f>
        <v>1000</v>
      </c>
      <c r="R19" s="294" t="s">
        <v>381</v>
      </c>
      <c r="S19" s="294" t="s">
        <v>381</v>
      </c>
      <c r="T19" s="336">
        <f>IF(J19="SC024",N19,IF(ISERROR(S19),"",IF(J19="PROV SUM",N19,L19*S19)))</f>
        <v>1000</v>
      </c>
      <c r="U19" s="112"/>
      <c r="V19" s="331" t="s">
        <v>380</v>
      </c>
      <c r="W19" s="295">
        <v>1</v>
      </c>
      <c r="X19" s="294" t="s">
        <v>381</v>
      </c>
      <c r="Y19" s="335">
        <v>1000</v>
      </c>
      <c r="Z19" s="18"/>
      <c r="AA19" s="343">
        <v>0</v>
      </c>
      <c r="AB19" s="344">
        <f t="shared" si="1"/>
        <v>0</v>
      </c>
      <c r="AC19" s="345">
        <v>0</v>
      </c>
      <c r="AD19" s="346">
        <f t="shared" si="2"/>
        <v>0</v>
      </c>
      <c r="AE19" s="347">
        <f t="shared" si="3"/>
        <v>0</v>
      </c>
    </row>
    <row r="20" spans="1:32" hidden="1" x14ac:dyDescent="0.25">
      <c r="A20" s="15"/>
      <c r="B20" s="353" t="s">
        <v>52</v>
      </c>
      <c r="C20" s="358" t="s">
        <v>72</v>
      </c>
      <c r="D20" s="329" t="s">
        <v>378</v>
      </c>
      <c r="E20" s="330"/>
      <c r="F20" s="357"/>
      <c r="G20" s="357"/>
      <c r="H20" s="332"/>
      <c r="I20" s="357"/>
      <c r="J20" s="333"/>
      <c r="K20" s="331"/>
      <c r="L20" s="295"/>
      <c r="M20" s="333"/>
      <c r="N20" s="295"/>
      <c r="O20" s="359"/>
      <c r="P20" s="333"/>
      <c r="Q20" s="293"/>
      <c r="R20" s="293"/>
      <c r="S20" s="293"/>
      <c r="T20" s="293"/>
      <c r="U20" s="112"/>
      <c r="V20" s="331"/>
      <c r="W20" s="295"/>
      <c r="X20" s="293"/>
      <c r="Y20" s="335"/>
      <c r="Z20" s="18"/>
      <c r="AA20" s="343">
        <v>0</v>
      </c>
      <c r="AB20" s="344">
        <f t="shared" si="1"/>
        <v>0</v>
      </c>
      <c r="AC20" s="345">
        <v>0</v>
      </c>
      <c r="AD20" s="346">
        <f t="shared" si="2"/>
        <v>0</v>
      </c>
      <c r="AE20" s="347">
        <f t="shared" si="3"/>
        <v>0</v>
      </c>
    </row>
    <row r="21" spans="1:32" hidden="1" x14ac:dyDescent="0.25">
      <c r="A21" s="15"/>
      <c r="B21" s="353" t="s">
        <v>52</v>
      </c>
      <c r="C21" s="358" t="s">
        <v>72</v>
      </c>
      <c r="D21" s="329" t="s">
        <v>25</v>
      </c>
      <c r="E21" s="330" t="s">
        <v>409</v>
      </c>
      <c r="F21" s="357"/>
      <c r="G21" s="357"/>
      <c r="H21" s="332">
        <v>3.4340000000000002</v>
      </c>
      <c r="I21" s="357"/>
      <c r="J21" s="333" t="s">
        <v>379</v>
      </c>
      <c r="K21" s="331" t="s">
        <v>28</v>
      </c>
      <c r="L21" s="295">
        <v>1</v>
      </c>
      <c r="M21" s="356">
        <v>41600</v>
      </c>
      <c r="N21" s="295">
        <v>41600</v>
      </c>
      <c r="O21" s="359"/>
      <c r="P21" s="335" t="e">
        <v>#VALUE!</v>
      </c>
      <c r="Q21" s="336">
        <f>IF(J21="PROV SUM",N21,L21*P21)</f>
        <v>41600</v>
      </c>
      <c r="R21" s="294"/>
      <c r="S21" s="294">
        <v>0</v>
      </c>
      <c r="T21" s="336">
        <f>IF(J21="SC024",N21,IF(ISERROR(S21),"",IF(J21="PROV SUM",N21,L21*S21)))</f>
        <v>41600</v>
      </c>
      <c r="U21" s="112"/>
      <c r="V21" s="331" t="s">
        <v>28</v>
      </c>
      <c r="W21" s="295">
        <v>1</v>
      </c>
      <c r="X21" s="294">
        <v>0</v>
      </c>
      <c r="Y21" s="335">
        <v>41600</v>
      </c>
      <c r="Z21" s="18"/>
      <c r="AA21" s="343">
        <v>0</v>
      </c>
      <c r="AB21" s="344">
        <f t="shared" si="1"/>
        <v>0</v>
      </c>
      <c r="AC21" s="345">
        <v>0</v>
      </c>
      <c r="AD21" s="346">
        <f t="shared" si="2"/>
        <v>0</v>
      </c>
      <c r="AE21" s="347">
        <f t="shared" si="3"/>
        <v>0</v>
      </c>
    </row>
    <row r="22" spans="1:32" ht="30" hidden="1" x14ac:dyDescent="0.25">
      <c r="A22" s="15"/>
      <c r="B22" s="353" t="s">
        <v>52</v>
      </c>
      <c r="C22" s="358" t="s">
        <v>72</v>
      </c>
      <c r="D22" s="329" t="s">
        <v>25</v>
      </c>
      <c r="E22" s="330" t="s">
        <v>410</v>
      </c>
      <c r="F22" s="357"/>
      <c r="G22" s="357"/>
      <c r="H22" s="332">
        <v>3.4350000000000001</v>
      </c>
      <c r="I22" s="357"/>
      <c r="J22" s="333" t="s">
        <v>379</v>
      </c>
      <c r="K22" s="331" t="s">
        <v>28</v>
      </c>
      <c r="L22" s="295">
        <v>1</v>
      </c>
      <c r="M22" s="356">
        <v>25600</v>
      </c>
      <c r="N22" s="295">
        <v>25600</v>
      </c>
      <c r="O22" s="359"/>
      <c r="P22" s="335" t="e">
        <v>#VALUE!</v>
      </c>
      <c r="Q22" s="336">
        <f>IF(J22="PROV SUM",N22,L22*P22)</f>
        <v>25600</v>
      </c>
      <c r="R22" s="294" t="s">
        <v>381</v>
      </c>
      <c r="S22" s="294" t="s">
        <v>381</v>
      </c>
      <c r="T22" s="336">
        <f>IF(J22="SC024",N22,IF(ISERROR(S22),"",IF(J22="PROV SUM",N22,L22*S22)))</f>
        <v>25600</v>
      </c>
      <c r="U22" s="112"/>
      <c r="V22" s="331" t="s">
        <v>28</v>
      </c>
      <c r="W22" s="295">
        <v>1</v>
      </c>
      <c r="X22" s="294" t="s">
        <v>381</v>
      </c>
      <c r="Y22" s="335">
        <v>25600</v>
      </c>
      <c r="Z22" s="18"/>
      <c r="AA22" s="343">
        <v>0</v>
      </c>
      <c r="AB22" s="344">
        <f t="shared" si="1"/>
        <v>0</v>
      </c>
      <c r="AC22" s="345">
        <v>0</v>
      </c>
      <c r="AD22" s="346">
        <f t="shared" si="2"/>
        <v>0</v>
      </c>
      <c r="AE22" s="347">
        <f t="shared" si="3"/>
        <v>0</v>
      </c>
    </row>
    <row r="23" spans="1:32" hidden="1" x14ac:dyDescent="0.25">
      <c r="A23" s="15"/>
      <c r="B23" s="353" t="s">
        <v>52</v>
      </c>
      <c r="C23" s="358" t="s">
        <v>164</v>
      </c>
      <c r="D23" s="329" t="s">
        <v>378</v>
      </c>
      <c r="E23" s="330"/>
      <c r="F23" s="357"/>
      <c r="G23" s="357"/>
      <c r="H23" s="332"/>
      <c r="I23" s="357"/>
      <c r="J23" s="333"/>
      <c r="K23" s="331"/>
      <c r="L23" s="295"/>
      <c r="M23" s="333"/>
      <c r="N23" s="295"/>
      <c r="O23" s="359"/>
      <c r="P23" s="333"/>
      <c r="Q23" s="293"/>
      <c r="R23" s="293"/>
      <c r="S23" s="293"/>
      <c r="T23" s="293"/>
      <c r="U23" s="112"/>
      <c r="V23" s="331"/>
      <c r="W23" s="295"/>
      <c r="X23" s="293"/>
      <c r="Y23" s="335"/>
      <c r="Z23" s="18"/>
      <c r="AA23" s="343">
        <v>0</v>
      </c>
      <c r="AB23" s="344">
        <f t="shared" si="1"/>
        <v>0</v>
      </c>
      <c r="AC23" s="345">
        <v>0</v>
      </c>
      <c r="AD23" s="346">
        <f t="shared" si="2"/>
        <v>0</v>
      </c>
      <c r="AE23" s="347">
        <f t="shared" si="3"/>
        <v>0</v>
      </c>
    </row>
    <row r="24" spans="1:32" hidden="1" x14ac:dyDescent="0.25">
      <c r="A24" s="15"/>
      <c r="B24" s="353" t="s">
        <v>52</v>
      </c>
      <c r="C24" s="358"/>
      <c r="D24" s="329"/>
      <c r="E24" s="330"/>
      <c r="F24" s="357"/>
      <c r="G24" s="357"/>
      <c r="H24" s="332"/>
      <c r="I24" s="357"/>
      <c r="J24" s="333"/>
      <c r="K24" s="331"/>
      <c r="L24" s="295"/>
      <c r="M24" s="356"/>
      <c r="N24" s="295"/>
      <c r="O24" s="359"/>
      <c r="P24" s="333"/>
      <c r="Q24" s="293"/>
      <c r="R24" s="293"/>
      <c r="S24" s="293"/>
      <c r="T24" s="293"/>
      <c r="U24" s="112"/>
      <c r="V24" s="331"/>
      <c r="W24" s="295"/>
      <c r="X24" s="293"/>
      <c r="Y24" s="335"/>
      <c r="Z24" s="18"/>
      <c r="AA24" s="343">
        <v>0</v>
      </c>
      <c r="AB24" s="344">
        <f t="shared" si="1"/>
        <v>0</v>
      </c>
      <c r="AC24" s="345">
        <v>0</v>
      </c>
      <c r="AD24" s="346">
        <f t="shared" si="2"/>
        <v>0</v>
      </c>
      <c r="AE24" s="347">
        <f t="shared" si="3"/>
        <v>0</v>
      </c>
    </row>
    <row r="25" spans="1:32" x14ac:dyDescent="0.25">
      <c r="A25" s="15"/>
      <c r="B25" s="353" t="s">
        <v>52</v>
      </c>
      <c r="C25" s="358" t="s">
        <v>24</v>
      </c>
      <c r="D25" s="329" t="s">
        <v>378</v>
      </c>
      <c r="E25" s="330"/>
      <c r="F25" s="357"/>
      <c r="G25" s="357"/>
      <c r="H25" s="332"/>
      <c r="I25" s="357"/>
      <c r="J25" s="333"/>
      <c r="K25" s="331"/>
      <c r="L25" s="295"/>
      <c r="M25" s="333"/>
      <c r="N25" s="295"/>
      <c r="O25" s="359"/>
      <c r="P25" s="333"/>
      <c r="Q25" s="293"/>
      <c r="R25" s="293"/>
      <c r="S25" s="293"/>
      <c r="T25" s="293"/>
      <c r="U25" s="112"/>
      <c r="V25" s="331"/>
      <c r="W25" s="295"/>
      <c r="X25" s="293"/>
      <c r="Y25" s="335"/>
      <c r="Z25" s="18"/>
      <c r="AA25" s="343">
        <v>0</v>
      </c>
      <c r="AB25" s="344">
        <f t="shared" si="1"/>
        <v>0</v>
      </c>
      <c r="AC25" s="345">
        <v>0</v>
      </c>
      <c r="AD25" s="346">
        <f t="shared" si="2"/>
        <v>0</v>
      </c>
      <c r="AE25" s="347">
        <f t="shared" si="3"/>
        <v>0</v>
      </c>
    </row>
    <row r="26" spans="1:32" ht="120" x14ac:dyDescent="0.25">
      <c r="A26" s="21"/>
      <c r="B26" s="353" t="s">
        <v>52</v>
      </c>
      <c r="C26" s="328" t="s">
        <v>24</v>
      </c>
      <c r="D26" s="329" t="s">
        <v>25</v>
      </c>
      <c r="E26" s="330" t="s">
        <v>26</v>
      </c>
      <c r="F26" s="331"/>
      <c r="G26" s="331"/>
      <c r="H26" s="332">
        <v>2.1</v>
      </c>
      <c r="I26" s="331"/>
      <c r="J26" s="333" t="s">
        <v>27</v>
      </c>
      <c r="K26" s="331" t="s">
        <v>28</v>
      </c>
      <c r="L26" s="295">
        <v>40</v>
      </c>
      <c r="M26" s="124">
        <v>12.92</v>
      </c>
      <c r="N26" s="125">
        <v>516.79999999999995</v>
      </c>
      <c r="O26" s="334"/>
      <c r="P26" s="335" t="e">
        <v>#VALUE!</v>
      </c>
      <c r="Q26" s="336" t="e">
        <f t="shared" ref="Q26:Q33" si="4">IF(J26="PROV SUM",N26,L26*P26)</f>
        <v>#VALUE!</v>
      </c>
      <c r="R26" s="294">
        <v>0</v>
      </c>
      <c r="S26" s="294">
        <v>16.4084</v>
      </c>
      <c r="T26" s="336">
        <f t="shared" ref="T26:T32" si="5">IF(J26="SC024",N26,IF(ISERROR(S26),"",IF(J26="PROV SUM",N26,L26*S26)))</f>
        <v>656.33600000000001</v>
      </c>
      <c r="U26" s="112"/>
      <c r="V26" s="331" t="s">
        <v>28</v>
      </c>
      <c r="W26" s="295">
        <v>700</v>
      </c>
      <c r="X26" s="294">
        <v>16.4084</v>
      </c>
      <c r="Y26" s="335">
        <f t="shared" si="0"/>
        <v>11485.880000000001</v>
      </c>
      <c r="Z26" s="18"/>
      <c r="AA26" s="343">
        <v>1</v>
      </c>
      <c r="AB26" s="344">
        <f t="shared" si="1"/>
        <v>11485.880000000001</v>
      </c>
      <c r="AC26" s="345">
        <v>0.75</v>
      </c>
      <c r="AD26" s="346">
        <f t="shared" si="2"/>
        <v>8614.41</v>
      </c>
      <c r="AE26" s="347">
        <f t="shared" si="3"/>
        <v>2871.4700000000012</v>
      </c>
      <c r="AF26" s="149" t="s">
        <v>771</v>
      </c>
    </row>
    <row r="27" spans="1:32" ht="30" x14ac:dyDescent="0.25">
      <c r="A27" s="21"/>
      <c r="B27" s="353" t="s">
        <v>52</v>
      </c>
      <c r="C27" s="328" t="s">
        <v>24</v>
      </c>
      <c r="D27" s="329" t="s">
        <v>25</v>
      </c>
      <c r="E27" s="330" t="s">
        <v>29</v>
      </c>
      <c r="F27" s="331"/>
      <c r="G27" s="331"/>
      <c r="H27" s="332">
        <v>2.5</v>
      </c>
      <c r="I27" s="331"/>
      <c r="J27" s="333" t="s">
        <v>30</v>
      </c>
      <c r="K27" s="331" t="s">
        <v>31</v>
      </c>
      <c r="L27" s="295">
        <v>1</v>
      </c>
      <c r="M27" s="124">
        <v>420</v>
      </c>
      <c r="N27" s="125">
        <v>420</v>
      </c>
      <c r="O27" s="334"/>
      <c r="P27" s="335" t="e">
        <v>#VALUE!</v>
      </c>
      <c r="Q27" s="336" t="e">
        <f t="shared" si="4"/>
        <v>#VALUE!</v>
      </c>
      <c r="R27" s="294">
        <v>0</v>
      </c>
      <c r="S27" s="294">
        <v>533.4</v>
      </c>
      <c r="T27" s="336">
        <f t="shared" si="5"/>
        <v>533.4</v>
      </c>
      <c r="U27" s="112"/>
      <c r="V27" s="331" t="s">
        <v>31</v>
      </c>
      <c r="W27" s="295">
        <v>3</v>
      </c>
      <c r="X27" s="294">
        <v>533.4</v>
      </c>
      <c r="Y27" s="335">
        <f t="shared" si="0"/>
        <v>1600.1999999999998</v>
      </c>
      <c r="Z27" s="18"/>
      <c r="AA27" s="343">
        <v>1</v>
      </c>
      <c r="AB27" s="344">
        <f t="shared" si="1"/>
        <v>1600.1999999999998</v>
      </c>
      <c r="AC27" s="345">
        <v>0.23330000000000001</v>
      </c>
      <c r="AD27" s="346">
        <f t="shared" si="2"/>
        <v>373.32665999999995</v>
      </c>
      <c r="AE27" s="347">
        <f t="shared" si="3"/>
        <v>1226.8733399999999</v>
      </c>
      <c r="AF27" s="149" t="s">
        <v>771</v>
      </c>
    </row>
    <row r="28" spans="1:32" s="184" customFormat="1" x14ac:dyDescent="0.25">
      <c r="A28" s="182"/>
      <c r="B28" s="360" t="s">
        <v>52</v>
      </c>
      <c r="C28" s="361" t="s">
        <v>24</v>
      </c>
      <c r="D28" s="362" t="s">
        <v>25</v>
      </c>
      <c r="E28" s="363" t="s">
        <v>46</v>
      </c>
      <c r="F28" s="362"/>
      <c r="G28" s="362"/>
      <c r="H28" s="364">
        <v>2.1800000000000002</v>
      </c>
      <c r="I28" s="362"/>
      <c r="J28" s="365" t="s">
        <v>47</v>
      </c>
      <c r="K28" s="362" t="s">
        <v>48</v>
      </c>
      <c r="L28" s="366">
        <v>1</v>
      </c>
      <c r="M28" s="367">
        <v>45</v>
      </c>
      <c r="N28" s="368">
        <v>45</v>
      </c>
      <c r="O28" s="369"/>
      <c r="P28" s="370" t="e">
        <v>#VALUE!</v>
      </c>
      <c r="Q28" s="371" t="e">
        <f t="shared" si="4"/>
        <v>#VALUE!</v>
      </c>
      <c r="R28" s="372">
        <v>0</v>
      </c>
      <c r="S28" s="372">
        <v>57.15</v>
      </c>
      <c r="T28" s="371">
        <f t="shared" si="5"/>
        <v>57.15</v>
      </c>
      <c r="U28" s="373"/>
      <c r="V28" s="362" t="s">
        <v>48</v>
      </c>
      <c r="W28" s="366">
        <v>0</v>
      </c>
      <c r="X28" s="372">
        <v>57.15</v>
      </c>
      <c r="Y28" s="370">
        <f t="shared" si="0"/>
        <v>0</v>
      </c>
      <c r="Z28" s="183"/>
      <c r="AA28" s="348">
        <v>0</v>
      </c>
      <c r="AB28" s="349">
        <f t="shared" si="1"/>
        <v>0</v>
      </c>
      <c r="AC28" s="350">
        <v>0</v>
      </c>
      <c r="AD28" s="351">
        <f t="shared" si="2"/>
        <v>0</v>
      </c>
      <c r="AE28" s="352">
        <f t="shared" si="3"/>
        <v>0</v>
      </c>
    </row>
    <row r="29" spans="1:32" s="184" customFormat="1" x14ac:dyDescent="0.25">
      <c r="A29" s="182"/>
      <c r="B29" s="360" t="s">
        <v>52</v>
      </c>
      <c r="C29" s="361" t="s">
        <v>24</v>
      </c>
      <c r="D29" s="362" t="s">
        <v>25</v>
      </c>
      <c r="E29" s="363" t="s">
        <v>53</v>
      </c>
      <c r="F29" s="362"/>
      <c r="G29" s="362"/>
      <c r="H29" s="364">
        <v>2.21</v>
      </c>
      <c r="I29" s="362"/>
      <c r="J29" s="365" t="s">
        <v>54</v>
      </c>
      <c r="K29" s="362" t="s">
        <v>48</v>
      </c>
      <c r="L29" s="366">
        <v>150</v>
      </c>
      <c r="M29" s="367">
        <v>16.25</v>
      </c>
      <c r="N29" s="368">
        <v>2437.5</v>
      </c>
      <c r="O29" s="369"/>
      <c r="P29" s="370" t="e">
        <v>#VALUE!</v>
      </c>
      <c r="Q29" s="371" t="e">
        <f t="shared" si="4"/>
        <v>#VALUE!</v>
      </c>
      <c r="R29" s="372">
        <v>0</v>
      </c>
      <c r="S29" s="372">
        <v>20.637499999999999</v>
      </c>
      <c r="T29" s="371">
        <f t="shared" si="5"/>
        <v>3095.625</v>
      </c>
      <c r="U29" s="373"/>
      <c r="V29" s="362" t="s">
        <v>48</v>
      </c>
      <c r="W29" s="366">
        <v>0</v>
      </c>
      <c r="X29" s="372">
        <v>20.637499999999999</v>
      </c>
      <c r="Y29" s="370">
        <f t="shared" si="0"/>
        <v>0</v>
      </c>
      <c r="Z29" s="183"/>
      <c r="AA29" s="348">
        <v>0</v>
      </c>
      <c r="AB29" s="349">
        <f t="shared" si="1"/>
        <v>0</v>
      </c>
      <c r="AC29" s="350">
        <v>0</v>
      </c>
      <c r="AD29" s="351">
        <f t="shared" si="2"/>
        <v>0</v>
      </c>
      <c r="AE29" s="352">
        <f t="shared" si="3"/>
        <v>0</v>
      </c>
    </row>
    <row r="30" spans="1:32" s="184" customFormat="1" x14ac:dyDescent="0.25">
      <c r="A30" s="182"/>
      <c r="B30" s="360" t="s">
        <v>52</v>
      </c>
      <c r="C30" s="361" t="s">
        <v>24</v>
      </c>
      <c r="D30" s="362" t="s">
        <v>25</v>
      </c>
      <c r="E30" s="363" t="s">
        <v>58</v>
      </c>
      <c r="F30" s="362"/>
      <c r="G30" s="362"/>
      <c r="H30" s="364">
        <v>2.25</v>
      </c>
      <c r="I30" s="362"/>
      <c r="J30" s="365" t="s">
        <v>59</v>
      </c>
      <c r="K30" s="362" t="s">
        <v>60</v>
      </c>
      <c r="L30" s="366">
        <v>1</v>
      </c>
      <c r="M30" s="367">
        <v>185.64</v>
      </c>
      <c r="N30" s="368">
        <v>185.64</v>
      </c>
      <c r="O30" s="369"/>
      <c r="P30" s="370" t="e">
        <v>#VALUE!</v>
      </c>
      <c r="Q30" s="371" t="e">
        <f t="shared" si="4"/>
        <v>#VALUE!</v>
      </c>
      <c r="R30" s="372">
        <v>0</v>
      </c>
      <c r="S30" s="372">
        <v>235.7628</v>
      </c>
      <c r="T30" s="371">
        <f t="shared" si="5"/>
        <v>235.7628</v>
      </c>
      <c r="U30" s="373"/>
      <c r="V30" s="362" t="s">
        <v>60</v>
      </c>
      <c r="W30" s="366">
        <v>0</v>
      </c>
      <c r="X30" s="372">
        <v>235.7628</v>
      </c>
      <c r="Y30" s="370">
        <f t="shared" si="0"/>
        <v>0</v>
      </c>
      <c r="Z30" s="183"/>
      <c r="AA30" s="348">
        <v>0</v>
      </c>
      <c r="AB30" s="349">
        <f t="shared" si="1"/>
        <v>0</v>
      </c>
      <c r="AC30" s="350">
        <v>0</v>
      </c>
      <c r="AD30" s="351">
        <f t="shared" si="2"/>
        <v>0</v>
      </c>
      <c r="AE30" s="352">
        <f t="shared" si="3"/>
        <v>0</v>
      </c>
    </row>
    <row r="31" spans="1:32" s="184" customFormat="1" x14ac:dyDescent="0.25">
      <c r="A31" s="182"/>
      <c r="B31" s="360" t="s">
        <v>52</v>
      </c>
      <c r="C31" s="361" t="s">
        <v>24</v>
      </c>
      <c r="D31" s="362" t="s">
        <v>25</v>
      </c>
      <c r="E31" s="363" t="s">
        <v>69</v>
      </c>
      <c r="F31" s="362"/>
      <c r="G31" s="362"/>
      <c r="H31" s="364">
        <v>2.2999999999999998</v>
      </c>
      <c r="I31" s="362"/>
      <c r="J31" s="365" t="s">
        <v>70</v>
      </c>
      <c r="K31" s="362"/>
      <c r="L31" s="366">
        <v>10</v>
      </c>
      <c r="M31" s="367">
        <v>695</v>
      </c>
      <c r="N31" s="368">
        <v>6950</v>
      </c>
      <c r="O31" s="369"/>
      <c r="P31" s="370" t="e">
        <v>#VALUE!</v>
      </c>
      <c r="Q31" s="371" t="e">
        <f t="shared" si="4"/>
        <v>#VALUE!</v>
      </c>
      <c r="R31" s="372">
        <v>0</v>
      </c>
      <c r="S31" s="372">
        <v>882.65</v>
      </c>
      <c r="T31" s="371">
        <f t="shared" si="5"/>
        <v>8826.5</v>
      </c>
      <c r="U31" s="373"/>
      <c r="V31" s="362"/>
      <c r="W31" s="366">
        <v>0</v>
      </c>
      <c r="X31" s="372">
        <v>882.65</v>
      </c>
      <c r="Y31" s="370">
        <f t="shared" si="0"/>
        <v>0</v>
      </c>
      <c r="Z31" s="183"/>
      <c r="AA31" s="348">
        <v>0</v>
      </c>
      <c r="AB31" s="349">
        <f t="shared" si="1"/>
        <v>0</v>
      </c>
      <c r="AC31" s="350">
        <v>0</v>
      </c>
      <c r="AD31" s="351">
        <f t="shared" si="2"/>
        <v>0</v>
      </c>
      <c r="AE31" s="352">
        <f t="shared" si="3"/>
        <v>0</v>
      </c>
    </row>
    <row r="32" spans="1:32" ht="60" x14ac:dyDescent="0.25">
      <c r="A32" s="21"/>
      <c r="B32" s="353" t="str">
        <f>B8</f>
        <v>REPB11024</v>
      </c>
      <c r="C32" s="328" t="s">
        <v>24</v>
      </c>
      <c r="D32" s="329" t="s">
        <v>25</v>
      </c>
      <c r="E32" s="330" t="s">
        <v>382</v>
      </c>
      <c r="F32" s="331"/>
      <c r="G32" s="331"/>
      <c r="H32" s="332"/>
      <c r="I32" s="331"/>
      <c r="J32" s="333" t="s">
        <v>383</v>
      </c>
      <c r="K32" s="331" t="s">
        <v>31</v>
      </c>
      <c r="L32" s="295"/>
      <c r="M32" s="124">
        <v>4.8300000000000003E-2</v>
      </c>
      <c r="N32" s="125">
        <v>0</v>
      </c>
      <c r="O32" s="334"/>
      <c r="P32" s="335" t="e">
        <v>#VALUE!</v>
      </c>
      <c r="Q32" s="336" t="e">
        <f t="shared" si="4"/>
        <v>#VALUE!</v>
      </c>
      <c r="R32" s="294" t="e">
        <v>#N/A</v>
      </c>
      <c r="S32" s="294" t="e">
        <v>#N/A</v>
      </c>
      <c r="T32" s="336">
        <f t="shared" si="5"/>
        <v>0</v>
      </c>
      <c r="U32" s="112"/>
      <c r="V32" s="331" t="s">
        <v>31</v>
      </c>
      <c r="W32" s="295">
        <v>24.9</v>
      </c>
      <c r="X32" s="374">
        <f>SUM(Y26+Y27+Y40+Y39)*0.0483</f>
        <v>649.44566400000008</v>
      </c>
      <c r="Y32" s="335">
        <f>X32*W32</f>
        <v>16171.197033600001</v>
      </c>
      <c r="Z32" s="18"/>
      <c r="AA32" s="343">
        <v>1</v>
      </c>
      <c r="AB32" s="344">
        <f t="shared" si="1"/>
        <v>16171.197033600001</v>
      </c>
      <c r="AC32" s="345">
        <v>0.37980999999999998</v>
      </c>
      <c r="AD32" s="346">
        <f t="shared" si="2"/>
        <v>6141.9823453316158</v>
      </c>
      <c r="AE32" s="347">
        <f t="shared" si="3"/>
        <v>10029.214688268385</v>
      </c>
      <c r="AF32" s="624" t="s">
        <v>772</v>
      </c>
    </row>
    <row r="33" spans="1:33" ht="30" x14ac:dyDescent="0.25">
      <c r="A33" s="21"/>
      <c r="B33" s="353" t="s">
        <v>52</v>
      </c>
      <c r="C33" s="328" t="s">
        <v>24</v>
      </c>
      <c r="D33" s="81" t="s">
        <v>25</v>
      </c>
      <c r="E33" s="330" t="s">
        <v>404</v>
      </c>
      <c r="F33" s="82"/>
      <c r="G33" s="82"/>
      <c r="H33" s="83"/>
      <c r="I33" s="84"/>
      <c r="J33" s="333" t="s">
        <v>405</v>
      </c>
      <c r="K33" s="331" t="s">
        <v>406</v>
      </c>
      <c r="L33" s="295"/>
      <c r="M33" s="124"/>
      <c r="N33" s="125">
        <v>1432</v>
      </c>
      <c r="O33" s="334"/>
      <c r="P33" s="335" t="e">
        <v>#VALUE!</v>
      </c>
      <c r="Q33" s="336" t="e">
        <f t="shared" si="4"/>
        <v>#VALUE!</v>
      </c>
      <c r="R33" s="294" t="e">
        <v>#N/A</v>
      </c>
      <c r="S33" s="294" t="e">
        <v>#N/A</v>
      </c>
      <c r="T33" s="336">
        <f>N33</f>
        <v>1432</v>
      </c>
      <c r="U33" s="112"/>
      <c r="V33" s="331" t="s">
        <v>416</v>
      </c>
      <c r="W33" s="295"/>
      <c r="X33" s="374"/>
      <c r="Y33" s="335"/>
      <c r="Z33" s="18"/>
      <c r="AA33" s="343">
        <v>0</v>
      </c>
      <c r="AB33" s="344">
        <f t="shared" si="1"/>
        <v>0</v>
      </c>
      <c r="AC33" s="345">
        <v>0</v>
      </c>
      <c r="AD33" s="346">
        <f>Y33*AC33</f>
        <v>0</v>
      </c>
      <c r="AE33" s="347">
        <f t="shared" si="3"/>
        <v>0</v>
      </c>
    </row>
    <row r="34" spans="1:33" ht="90" hidden="1" x14ac:dyDescent="0.25">
      <c r="A34" s="21"/>
      <c r="B34" s="353" t="s">
        <v>52</v>
      </c>
      <c r="C34" s="328" t="s">
        <v>189</v>
      </c>
      <c r="D34" s="81" t="s">
        <v>25</v>
      </c>
      <c r="E34" s="330" t="s">
        <v>658</v>
      </c>
      <c r="F34" s="82"/>
      <c r="G34" s="82"/>
      <c r="H34" s="83"/>
      <c r="I34" s="84"/>
      <c r="J34" s="333"/>
      <c r="K34" s="331"/>
      <c r="L34" s="295"/>
      <c r="M34" s="124"/>
      <c r="N34" s="125"/>
      <c r="O34" s="334"/>
      <c r="P34" s="335"/>
      <c r="Q34" s="336"/>
      <c r="R34" s="294"/>
      <c r="S34" s="294"/>
      <c r="T34" s="336"/>
      <c r="U34" s="112"/>
      <c r="V34" s="331" t="s">
        <v>79</v>
      </c>
      <c r="W34" s="295">
        <v>63</v>
      </c>
      <c r="X34" s="374">
        <v>82.920000000000016</v>
      </c>
      <c r="Y34" s="335">
        <f>X34*W34</f>
        <v>5223.9600000000009</v>
      </c>
      <c r="Z34" s="18"/>
      <c r="AA34" s="343">
        <v>1</v>
      </c>
      <c r="AB34" s="344">
        <f>Y34*AA34</f>
        <v>5223.9600000000009</v>
      </c>
      <c r="AC34" s="345">
        <v>1</v>
      </c>
      <c r="AD34" s="346">
        <f>Y34*AC34</f>
        <v>5223.9600000000009</v>
      </c>
      <c r="AE34" s="347">
        <f>AB34-AD34</f>
        <v>0</v>
      </c>
      <c r="AF34" t="s">
        <v>773</v>
      </c>
      <c r="AG34" s="622">
        <v>5223.96</v>
      </c>
    </row>
    <row r="35" spans="1:33" ht="45" hidden="1" x14ac:dyDescent="0.25">
      <c r="A35" s="21"/>
      <c r="B35" s="353" t="s">
        <v>52</v>
      </c>
      <c r="C35" s="328" t="s">
        <v>189</v>
      </c>
      <c r="D35" s="81" t="s">
        <v>25</v>
      </c>
      <c r="E35" s="330" t="s">
        <v>659</v>
      </c>
      <c r="F35" s="82"/>
      <c r="G35" s="82"/>
      <c r="H35" s="83"/>
      <c r="I35" s="84"/>
      <c r="J35" s="333"/>
      <c r="K35" s="331"/>
      <c r="L35" s="295"/>
      <c r="M35" s="124"/>
      <c r="N35" s="125"/>
      <c r="O35" s="334"/>
      <c r="P35" s="335"/>
      <c r="Q35" s="336"/>
      <c r="R35" s="294"/>
      <c r="S35" s="294"/>
      <c r="T35" s="336"/>
      <c r="U35" s="112"/>
      <c r="V35" s="331" t="s">
        <v>104</v>
      </c>
      <c r="W35" s="295">
        <v>141</v>
      </c>
      <c r="X35" s="374">
        <v>32.744</v>
      </c>
      <c r="Y35" s="335">
        <f t="shared" ref="Y35:Y40" si="6">X35*W35</f>
        <v>4616.9039999999995</v>
      </c>
      <c r="Z35" s="18"/>
      <c r="AA35" s="343">
        <v>1</v>
      </c>
      <c r="AB35" s="344">
        <f t="shared" ref="AB35:AB40" si="7">Y35*AA35</f>
        <v>4616.9039999999995</v>
      </c>
      <c r="AC35" s="345">
        <v>1</v>
      </c>
      <c r="AD35" s="346">
        <f t="shared" ref="AD35:AD40" si="8">Y35*AC35</f>
        <v>4616.9039999999995</v>
      </c>
      <c r="AE35" s="347">
        <f t="shared" ref="AE35:AE40" si="9">AB35-AD35</f>
        <v>0</v>
      </c>
      <c r="AG35" s="622">
        <v>4616.8999999999996</v>
      </c>
    </row>
    <row r="36" spans="1:33" ht="90" hidden="1" x14ac:dyDescent="0.25">
      <c r="A36" s="21"/>
      <c r="B36" s="353" t="s">
        <v>52</v>
      </c>
      <c r="C36" s="328" t="s">
        <v>189</v>
      </c>
      <c r="D36" s="81" t="s">
        <v>25</v>
      </c>
      <c r="E36" s="330" t="s">
        <v>658</v>
      </c>
      <c r="F36" s="82"/>
      <c r="G36" s="82"/>
      <c r="H36" s="83"/>
      <c r="I36" s="84"/>
      <c r="J36" s="333"/>
      <c r="K36" s="331"/>
      <c r="L36" s="295"/>
      <c r="M36" s="124"/>
      <c r="N36" s="125"/>
      <c r="O36" s="334"/>
      <c r="P36" s="335"/>
      <c r="Q36" s="336"/>
      <c r="R36" s="294"/>
      <c r="S36" s="294"/>
      <c r="T36" s="336"/>
      <c r="U36" s="112"/>
      <c r="V36" s="331" t="s">
        <v>79</v>
      </c>
      <c r="W36" s="295">
        <v>91</v>
      </c>
      <c r="X36" s="374">
        <v>82.920000000000016</v>
      </c>
      <c r="Y36" s="335">
        <f t="shared" si="6"/>
        <v>7545.7200000000012</v>
      </c>
      <c r="Z36" s="18"/>
      <c r="AA36" s="343">
        <v>1</v>
      </c>
      <c r="AB36" s="344">
        <f t="shared" si="7"/>
        <v>7545.7200000000012</v>
      </c>
      <c r="AC36" s="345">
        <v>1</v>
      </c>
      <c r="AD36" s="346">
        <f t="shared" si="8"/>
        <v>7545.7200000000012</v>
      </c>
      <c r="AE36" s="347">
        <f t="shared" si="9"/>
        <v>0</v>
      </c>
      <c r="AG36" s="622">
        <v>7545.72</v>
      </c>
    </row>
    <row r="37" spans="1:33" ht="45" hidden="1" x14ac:dyDescent="0.25">
      <c r="A37" s="21"/>
      <c r="B37" s="353" t="s">
        <v>52</v>
      </c>
      <c r="C37" s="328" t="s">
        <v>189</v>
      </c>
      <c r="D37" s="81" t="s">
        <v>25</v>
      </c>
      <c r="E37" s="330" t="s">
        <v>659</v>
      </c>
      <c r="F37" s="82"/>
      <c r="G37" s="82"/>
      <c r="H37" s="83"/>
      <c r="I37" s="84"/>
      <c r="J37" s="333"/>
      <c r="K37" s="331"/>
      <c r="L37" s="295"/>
      <c r="M37" s="124"/>
      <c r="N37" s="125"/>
      <c r="O37" s="334"/>
      <c r="P37" s="335"/>
      <c r="Q37" s="336"/>
      <c r="R37" s="294"/>
      <c r="S37" s="294"/>
      <c r="T37" s="336"/>
      <c r="U37" s="112"/>
      <c r="V37" s="331" t="s">
        <v>104</v>
      </c>
      <c r="W37" s="295">
        <v>174</v>
      </c>
      <c r="X37" s="374">
        <v>32.744</v>
      </c>
      <c r="Y37" s="335">
        <f t="shared" si="6"/>
        <v>5697.4560000000001</v>
      </c>
      <c r="Z37" s="18"/>
      <c r="AA37" s="343">
        <v>1</v>
      </c>
      <c r="AB37" s="344">
        <f t="shared" si="7"/>
        <v>5697.4560000000001</v>
      </c>
      <c r="AC37" s="345">
        <v>1</v>
      </c>
      <c r="AD37" s="346">
        <f t="shared" si="8"/>
        <v>5697.4560000000001</v>
      </c>
      <c r="AE37" s="347">
        <f t="shared" si="9"/>
        <v>0</v>
      </c>
      <c r="AG37" s="622">
        <v>5697.46</v>
      </c>
    </row>
    <row r="38" spans="1:33" hidden="1" x14ac:dyDescent="0.25">
      <c r="A38" s="21"/>
      <c r="B38" s="353" t="s">
        <v>52</v>
      </c>
      <c r="C38" s="328" t="s">
        <v>189</v>
      </c>
      <c r="D38" s="81" t="s">
        <v>25</v>
      </c>
      <c r="E38" s="330" t="s">
        <v>660</v>
      </c>
      <c r="F38" s="82"/>
      <c r="G38" s="82"/>
      <c r="H38" s="83"/>
      <c r="I38" s="84"/>
      <c r="J38" s="333"/>
      <c r="K38" s="331"/>
      <c r="L38" s="295"/>
      <c r="M38" s="124"/>
      <c r="N38" s="125"/>
      <c r="O38" s="334"/>
      <c r="P38" s="335"/>
      <c r="Q38" s="336"/>
      <c r="R38" s="294"/>
      <c r="S38" s="294"/>
      <c r="T38" s="336"/>
      <c r="U38" s="112"/>
      <c r="V38" s="331" t="s">
        <v>311</v>
      </c>
      <c r="W38" s="295">
        <v>1</v>
      </c>
      <c r="X38" s="374">
        <v>11542.02</v>
      </c>
      <c r="Y38" s="335">
        <f t="shared" si="6"/>
        <v>11542.02</v>
      </c>
      <c r="Z38" s="18"/>
      <c r="AA38" s="343">
        <v>1</v>
      </c>
      <c r="AB38" s="344">
        <f t="shared" si="7"/>
        <v>11542.02</v>
      </c>
      <c r="AC38" s="345">
        <v>0</v>
      </c>
      <c r="AD38" s="346">
        <f t="shared" si="8"/>
        <v>0</v>
      </c>
      <c r="AE38" s="347">
        <f t="shared" si="9"/>
        <v>11542.02</v>
      </c>
      <c r="AF38" t="s">
        <v>774</v>
      </c>
    </row>
    <row r="39" spans="1:33" x14ac:dyDescent="0.25">
      <c r="A39" s="21"/>
      <c r="B39" s="353" t="s">
        <v>52</v>
      </c>
      <c r="C39" s="328" t="s">
        <v>24</v>
      </c>
      <c r="D39" s="81" t="s">
        <v>25</v>
      </c>
      <c r="E39" s="330" t="s">
        <v>661</v>
      </c>
      <c r="F39" s="82"/>
      <c r="G39" s="82"/>
      <c r="H39" s="83"/>
      <c r="I39" s="84"/>
      <c r="J39" s="333"/>
      <c r="K39" s="331"/>
      <c r="L39" s="295"/>
      <c r="M39" s="124"/>
      <c r="N39" s="125"/>
      <c r="O39" s="334"/>
      <c r="P39" s="335"/>
      <c r="Q39" s="336"/>
      <c r="R39" s="294"/>
      <c r="S39" s="294"/>
      <c r="T39" s="336"/>
      <c r="U39" s="112"/>
      <c r="V39" s="331" t="s">
        <v>311</v>
      </c>
      <c r="W39" s="295">
        <v>1</v>
      </c>
      <c r="X39" s="374">
        <v>250</v>
      </c>
      <c r="Y39" s="335">
        <f t="shared" si="6"/>
        <v>250</v>
      </c>
      <c r="Z39" s="18"/>
      <c r="AA39" s="343">
        <v>1</v>
      </c>
      <c r="AB39" s="344">
        <f t="shared" si="7"/>
        <v>250</v>
      </c>
      <c r="AC39" s="345">
        <v>0</v>
      </c>
      <c r="AD39" s="346">
        <f t="shared" si="8"/>
        <v>0</v>
      </c>
      <c r="AE39" s="347">
        <f t="shared" si="9"/>
        <v>250</v>
      </c>
      <c r="AF39" t="s">
        <v>771</v>
      </c>
    </row>
    <row r="40" spans="1:33" x14ac:dyDescent="0.25">
      <c r="A40" s="21"/>
      <c r="B40" s="353" t="s">
        <v>52</v>
      </c>
      <c r="C40" s="328" t="s">
        <v>24</v>
      </c>
      <c r="D40" s="81" t="s">
        <v>25</v>
      </c>
      <c r="E40" s="330" t="s">
        <v>642</v>
      </c>
      <c r="F40" s="82"/>
      <c r="G40" s="82"/>
      <c r="H40" s="83"/>
      <c r="I40" s="84"/>
      <c r="J40" s="333"/>
      <c r="K40" s="331"/>
      <c r="L40" s="295"/>
      <c r="M40" s="124"/>
      <c r="N40" s="125"/>
      <c r="O40" s="334"/>
      <c r="P40" s="335"/>
      <c r="Q40" s="336"/>
      <c r="R40" s="294"/>
      <c r="S40" s="294"/>
      <c r="T40" s="336"/>
      <c r="U40" s="112"/>
      <c r="V40" s="331" t="s">
        <v>311</v>
      </c>
      <c r="W40" s="295">
        <v>1</v>
      </c>
      <c r="X40" s="374">
        <v>110</v>
      </c>
      <c r="Y40" s="335">
        <f t="shared" si="6"/>
        <v>110</v>
      </c>
      <c r="Z40" s="18"/>
      <c r="AA40" s="343">
        <v>1</v>
      </c>
      <c r="AB40" s="344">
        <f t="shared" si="7"/>
        <v>110</v>
      </c>
      <c r="AC40" s="345">
        <v>0</v>
      </c>
      <c r="AD40" s="346">
        <f t="shared" si="8"/>
        <v>0</v>
      </c>
      <c r="AE40" s="347">
        <f t="shared" si="9"/>
        <v>110</v>
      </c>
      <c r="AF40" t="s">
        <v>771</v>
      </c>
    </row>
    <row r="41" spans="1:33" hidden="1" x14ac:dyDescent="0.25">
      <c r="A41" s="21"/>
      <c r="B41" s="353"/>
      <c r="C41" s="328"/>
      <c r="D41" s="81"/>
      <c r="E41" s="330"/>
      <c r="F41" s="82"/>
      <c r="G41" s="82"/>
      <c r="H41" s="83"/>
      <c r="I41" s="84"/>
      <c r="J41" s="333"/>
      <c r="K41" s="331"/>
      <c r="L41" s="295"/>
      <c r="M41" s="124"/>
      <c r="N41" s="125"/>
      <c r="O41" s="334"/>
      <c r="P41" s="335"/>
      <c r="Q41" s="336"/>
      <c r="R41" s="294"/>
      <c r="S41" s="294"/>
      <c r="T41" s="336"/>
      <c r="U41" s="112"/>
      <c r="V41" s="331"/>
      <c r="W41" s="295"/>
      <c r="X41" s="112"/>
      <c r="Y41" s="335"/>
      <c r="Z41" s="18"/>
      <c r="AA41" s="343"/>
      <c r="AB41" s="344"/>
      <c r="AC41" s="345"/>
      <c r="AD41" s="346"/>
      <c r="AE41" s="347"/>
    </row>
    <row r="42" spans="1:33" ht="15.75" thickBot="1" x14ac:dyDescent="0.3"/>
    <row r="43" spans="1:33" ht="15.75" thickBot="1" x14ac:dyDescent="0.3">
      <c r="S43" s="68" t="s">
        <v>5</v>
      </c>
      <c r="T43" s="69">
        <f>SUM(T11:T33)</f>
        <v>85991.809319999986</v>
      </c>
      <c r="U43" s="65"/>
      <c r="V43" s="21"/>
      <c r="W43" s="28"/>
      <c r="X43" s="68" t="s">
        <v>5</v>
      </c>
      <c r="Y43" s="69">
        <f>SUM(Y11:Y40)</f>
        <v>135398.3725536</v>
      </c>
      <c r="Z43" s="18"/>
      <c r="AA43" s="76"/>
      <c r="AB43" s="116">
        <f>SUM(AB11:AB40)</f>
        <v>66798.377033600002</v>
      </c>
      <c r="AC43" s="76"/>
      <c r="AD43" s="117">
        <f>SUM(AD11:AD40)</f>
        <v>40768.79900533161</v>
      </c>
      <c r="AE43" s="131">
        <f>SUM(AE11:AE40)</f>
        <v>26029.578028268385</v>
      </c>
      <c r="AG43" s="621"/>
    </row>
    <row r="44" spans="1:33" x14ac:dyDescent="0.25">
      <c r="D44" s="162"/>
    </row>
    <row r="45" spans="1:33" x14ac:dyDescent="0.25">
      <c r="C45" t="s">
        <v>372</v>
      </c>
      <c r="D45" s="162"/>
      <c r="T45" s="314">
        <f>SUMIF($C$10:$C$41,$C45,T$10:T$41)</f>
        <v>399.99552</v>
      </c>
      <c r="U45" s="65"/>
      <c r="Y45" s="314">
        <f>SUMIF($C$10:$C$41,$C45,Y$10:Y$41)</f>
        <v>399.99552</v>
      </c>
      <c r="AA45" s="317">
        <f>AB45/Y45</f>
        <v>0</v>
      </c>
      <c r="AB45" s="314">
        <f>SUMIF($C$10:$C$41,$C45,AB$10:AB$41)</f>
        <v>0</v>
      </c>
      <c r="AC45" s="317">
        <f>AD45/Y45</f>
        <v>0</v>
      </c>
      <c r="AD45" s="314">
        <f>SUMIF($C$10:$C$41,$C45,AD$10:AD$41)</f>
        <v>0</v>
      </c>
      <c r="AE45" s="314">
        <f>SUMIF($C$10:$C$41,$C45,AE$10:AE$41)</f>
        <v>0</v>
      </c>
    </row>
    <row r="46" spans="1:33" x14ac:dyDescent="0.25">
      <c r="C46" t="s">
        <v>308</v>
      </c>
      <c r="D46" s="162"/>
      <c r="T46" s="314">
        <f t="shared" ref="T46:T52" si="10">SUMIF($C$10:$C$41,$C46,T$10:T$41)</f>
        <v>222.29999999999998</v>
      </c>
      <c r="U46" s="65"/>
      <c r="Y46" s="314">
        <f t="shared" ref="Y46:Y52" si="11">SUMIF($C$10:$C$41,$C46,Y$10:Y$41)</f>
        <v>222.29999999999998</v>
      </c>
      <c r="AA46" s="317">
        <f t="shared" ref="AA46:AA52" si="12">AB46/Y46</f>
        <v>1</v>
      </c>
      <c r="AB46" s="314">
        <f t="shared" ref="AB46:AB52" si="13">SUMIF($C$10:$C$41,$C46,AB$10:AB$41)</f>
        <v>222.29999999999998</v>
      </c>
      <c r="AC46" s="317">
        <f t="shared" ref="AC46:AC52" si="14">AD46/Y46</f>
        <v>1</v>
      </c>
      <c r="AD46" s="314">
        <f t="shared" ref="AD46:AE52" si="15">SUMIF($C$10:$C$41,$C46,AD$10:AD$41)</f>
        <v>222.29999999999998</v>
      </c>
      <c r="AE46" s="314">
        <f t="shared" si="15"/>
        <v>0</v>
      </c>
    </row>
    <row r="47" spans="1:33" x14ac:dyDescent="0.25">
      <c r="C47" t="s">
        <v>285</v>
      </c>
      <c r="D47" s="162"/>
      <c r="T47" s="314">
        <f t="shared" si="10"/>
        <v>0</v>
      </c>
      <c r="U47" s="67"/>
      <c r="Y47" s="314">
        <f t="shared" si="11"/>
        <v>0</v>
      </c>
      <c r="AA47" s="317" t="e">
        <f t="shared" si="12"/>
        <v>#DIV/0!</v>
      </c>
      <c r="AB47" s="314">
        <f t="shared" si="13"/>
        <v>0</v>
      </c>
      <c r="AC47" s="317" t="e">
        <f t="shared" si="14"/>
        <v>#DIV/0!</v>
      </c>
      <c r="AD47" s="314">
        <f t="shared" si="15"/>
        <v>0</v>
      </c>
      <c r="AE47" s="314">
        <f t="shared" si="15"/>
        <v>0</v>
      </c>
    </row>
    <row r="48" spans="1:33" x14ac:dyDescent="0.25">
      <c r="C48" t="s">
        <v>189</v>
      </c>
      <c r="D48" s="162"/>
      <c r="T48" s="314">
        <f t="shared" si="10"/>
        <v>3332.74</v>
      </c>
      <c r="U48" s="67"/>
      <c r="Y48" s="314">
        <f t="shared" si="11"/>
        <v>37958.800000000003</v>
      </c>
      <c r="AA48" s="317">
        <f t="shared" si="12"/>
        <v>0.97365564770224555</v>
      </c>
      <c r="AB48" s="314">
        <f t="shared" si="13"/>
        <v>36958.800000000003</v>
      </c>
      <c r="AC48" s="317">
        <f t="shared" si="14"/>
        <v>0.66958860659451813</v>
      </c>
      <c r="AD48" s="314">
        <f t="shared" si="15"/>
        <v>25416.78</v>
      </c>
      <c r="AE48" s="314">
        <f t="shared" si="15"/>
        <v>11542.02</v>
      </c>
    </row>
    <row r="49" spans="3:31" x14ac:dyDescent="0.25">
      <c r="C49" t="s">
        <v>72</v>
      </c>
      <c r="D49" s="162"/>
      <c r="T49" s="314">
        <f t="shared" si="10"/>
        <v>67200</v>
      </c>
      <c r="U49" s="67"/>
      <c r="Y49" s="314">
        <f t="shared" si="11"/>
        <v>67200</v>
      </c>
      <c r="AA49" s="317">
        <f t="shared" si="12"/>
        <v>0</v>
      </c>
      <c r="AB49" s="314">
        <f t="shared" si="13"/>
        <v>0</v>
      </c>
      <c r="AC49" s="317">
        <f t="shared" si="14"/>
        <v>0</v>
      </c>
      <c r="AD49" s="314">
        <f t="shared" si="15"/>
        <v>0</v>
      </c>
      <c r="AE49" s="314">
        <f t="shared" si="15"/>
        <v>0</v>
      </c>
    </row>
    <row r="50" spans="3:31" x14ac:dyDescent="0.25">
      <c r="C50" t="s">
        <v>164</v>
      </c>
      <c r="D50" s="162"/>
      <c r="T50" s="314">
        <f t="shared" si="10"/>
        <v>0</v>
      </c>
      <c r="U50" s="67"/>
      <c r="Y50" s="314">
        <f t="shared" si="11"/>
        <v>0</v>
      </c>
      <c r="AA50" s="317" t="e">
        <f t="shared" si="12"/>
        <v>#DIV/0!</v>
      </c>
      <c r="AB50" s="314">
        <f t="shared" si="13"/>
        <v>0</v>
      </c>
      <c r="AC50" s="317" t="e">
        <f t="shared" si="14"/>
        <v>#DIV/0!</v>
      </c>
      <c r="AD50" s="314">
        <f t="shared" si="15"/>
        <v>0</v>
      </c>
      <c r="AE50" s="314">
        <f t="shared" si="15"/>
        <v>0</v>
      </c>
    </row>
    <row r="51" spans="3:31" x14ac:dyDescent="0.25">
      <c r="C51" t="s">
        <v>24</v>
      </c>
      <c r="T51" s="314">
        <f t="shared" si="10"/>
        <v>14836.773800000001</v>
      </c>
      <c r="U51" s="67"/>
      <c r="Y51" s="314">
        <f t="shared" si="11"/>
        <v>29617.277033600003</v>
      </c>
      <c r="AA51" s="317">
        <f t="shared" si="12"/>
        <v>1</v>
      </c>
      <c r="AB51" s="314">
        <f t="shared" si="13"/>
        <v>29617.277033600003</v>
      </c>
      <c r="AC51" s="317">
        <f t="shared" si="14"/>
        <v>0.51084098609630302</v>
      </c>
      <c r="AD51" s="314">
        <f t="shared" si="15"/>
        <v>15129.719005331615</v>
      </c>
      <c r="AE51" s="314">
        <f t="shared" si="15"/>
        <v>14487.558028268386</v>
      </c>
    </row>
    <row r="52" spans="3:31" x14ac:dyDescent="0.25">
      <c r="C52" t="s">
        <v>662</v>
      </c>
      <c r="T52" s="314">
        <f t="shared" si="10"/>
        <v>0</v>
      </c>
      <c r="Y52" s="314">
        <f t="shared" si="11"/>
        <v>0</v>
      </c>
      <c r="AA52" s="317" t="e">
        <f t="shared" si="12"/>
        <v>#DIV/0!</v>
      </c>
      <c r="AB52" s="314">
        <f t="shared" si="13"/>
        <v>0</v>
      </c>
      <c r="AC52" s="317" t="e">
        <f t="shared" si="14"/>
        <v>#DIV/0!</v>
      </c>
      <c r="AD52" s="314">
        <f t="shared" si="15"/>
        <v>0</v>
      </c>
      <c r="AE52" s="314">
        <f t="shared" si="15"/>
        <v>0</v>
      </c>
    </row>
    <row r="53" spans="3:31" x14ac:dyDescent="0.25">
      <c r="Y53" s="314"/>
      <c r="AA53" s="317"/>
      <c r="AB53" s="314"/>
      <c r="AC53" s="317"/>
      <c r="AD53" s="314"/>
      <c r="AE53" s="314"/>
    </row>
  </sheetData>
  <autoFilter ref="B8:AE41" xr:uid="{00000000-0009-0000-0000-000007000000}">
    <filterColumn colId="1">
      <filters>
        <filter val="SCAFFOLD"/>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1:S22 S11:S12 S14 S17:S19 S26:S41 X21:X22 X11:X12 X14 X17:X19 X26:X31" xr:uid="{00000000-0002-0000-0700-000000000000}">
      <formula1>P11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G72"/>
  <sheetViews>
    <sheetView topLeftCell="B1" zoomScale="70" zoomScaleNormal="70" workbookViewId="0">
      <pane xSplit="9" ySplit="8" topLeftCell="S9" activePane="bottomRight" state="frozen"/>
      <selection activeCell="E57" sqref="E57"/>
      <selection pane="topRight" activeCell="E57" sqref="E57"/>
      <selection pane="bottomLeft" activeCell="E57" sqref="E57"/>
      <selection pane="bottomRight" activeCell="X75" sqref="X75"/>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38" style="622" customWidth="1"/>
    <col min="33" max="33" width="25.7109375" style="622" customWidth="1"/>
  </cols>
  <sheetData>
    <row r="1" spans="1:33" s="195" customFormat="1" x14ac:dyDescent="0.25">
      <c r="B1" s="195" t="str">
        <f>'Valuation Summary'!A1</f>
        <v>Mulalley &amp; Co Ltd</v>
      </c>
      <c r="AF1" s="621"/>
      <c r="AG1" s="621"/>
    </row>
    <row r="2" spans="1:33" s="195" customFormat="1" x14ac:dyDescent="0.25">
      <c r="AF2" s="621"/>
      <c r="AG2" s="621"/>
    </row>
    <row r="3" spans="1:33" s="195" customFormat="1" x14ac:dyDescent="0.25">
      <c r="B3" s="195" t="str">
        <f>'Valuation Summary'!A3</f>
        <v>Camden Better Homes - NW5 Blocks</v>
      </c>
      <c r="AF3" s="621"/>
      <c r="AG3" s="621"/>
    </row>
    <row r="4" spans="1:33" s="195" customFormat="1" x14ac:dyDescent="0.25">
      <c r="AF4" s="621"/>
      <c r="AG4" s="621"/>
    </row>
    <row r="5" spans="1:33" s="195" customFormat="1" x14ac:dyDescent="0.25">
      <c r="B5" s="195" t="s">
        <v>505</v>
      </c>
      <c r="AF5" s="621"/>
      <c r="AG5" s="621"/>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c r="AF6" s="621"/>
      <c r="AG6" s="621"/>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9" t="s">
        <v>765</v>
      </c>
      <c r="AG7" s="619" t="s">
        <v>766</v>
      </c>
    </row>
    <row r="8" spans="1:33" s="279" customFormat="1" ht="75.75" thickBot="1" x14ac:dyDescent="0.3">
      <c r="A8" s="271" t="s">
        <v>377</v>
      </c>
      <c r="B8" s="272" t="s">
        <v>40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18"/>
      <c r="AG8" s="618"/>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c r="B10" s="353" t="s">
        <v>40</v>
      </c>
      <c r="C10" s="328" t="s">
        <v>775</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40</v>
      </c>
      <c r="C11" s="328" t="s">
        <v>775</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40</v>
      </c>
      <c r="C12" s="328" t="s">
        <v>775</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47" si="0">W12*X12</f>
        <v>399.99552</v>
      </c>
      <c r="Z12" s="18"/>
      <c r="AA12" s="343">
        <v>1</v>
      </c>
      <c r="AB12" s="344">
        <f t="shared" ref="AB12:AB48" si="1">Y12*AA12</f>
        <v>399.99552</v>
      </c>
      <c r="AC12" s="345">
        <v>1</v>
      </c>
      <c r="AD12" s="346">
        <f t="shared" ref="AD12:AD48" si="2">Y12*AC12</f>
        <v>399.99552</v>
      </c>
      <c r="AE12" s="347">
        <f>AB12-AD12</f>
        <v>0</v>
      </c>
      <c r="AF12" s="626" t="s">
        <v>778</v>
      </c>
      <c r="AG12" s="623"/>
    </row>
    <row r="13" spans="1:33" x14ac:dyDescent="0.25">
      <c r="A13" s="15"/>
      <c r="B13" s="353" t="s">
        <v>40</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c r="AB13" s="344"/>
      <c r="AC13" s="345"/>
      <c r="AD13" s="346"/>
      <c r="AE13" s="347"/>
    </row>
    <row r="14" spans="1:33" ht="30" x14ac:dyDescent="0.25">
      <c r="A14" s="15"/>
      <c r="B14" s="353" t="s">
        <v>40</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AB14-AD14</f>
        <v>0</v>
      </c>
    </row>
    <row r="15" spans="1:33" x14ac:dyDescent="0.25">
      <c r="A15" s="15"/>
      <c r="B15" s="353" t="s">
        <v>40</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row>
    <row r="16" spans="1:33" x14ac:dyDescent="0.25">
      <c r="A16" s="15"/>
      <c r="B16" s="353" t="s">
        <v>40</v>
      </c>
      <c r="C16" s="358" t="s">
        <v>189</v>
      </c>
      <c r="D16" s="329" t="s">
        <v>378</v>
      </c>
      <c r="E16" s="330"/>
      <c r="F16" s="357"/>
      <c r="G16" s="357"/>
      <c r="H16" s="332"/>
      <c r="I16" s="357"/>
      <c r="J16" s="333"/>
      <c r="K16" s="331"/>
      <c r="L16" s="295"/>
      <c r="M16" s="356"/>
      <c r="N16" s="125"/>
      <c r="O16" s="334"/>
      <c r="P16" s="354"/>
      <c r="Q16" s="355"/>
      <c r="R16" s="355"/>
      <c r="S16" s="355"/>
      <c r="T16" s="355"/>
      <c r="U16" s="112"/>
      <c r="V16" s="331"/>
      <c r="W16" s="295"/>
      <c r="X16" s="355"/>
      <c r="Y16" s="335"/>
      <c r="Z16" s="18"/>
      <c r="AA16" s="343"/>
      <c r="AB16" s="344"/>
      <c r="AC16" s="345"/>
      <c r="AD16" s="346"/>
      <c r="AE16" s="347"/>
      <c r="AG16" s="646">
        <f>SUM(AG17:AG25)</f>
        <v>329.51</v>
      </c>
    </row>
    <row r="17" spans="1:33" ht="60.75" x14ac:dyDescent="0.25">
      <c r="A17" s="15"/>
      <c r="B17" s="353" t="s">
        <v>40</v>
      </c>
      <c r="C17" s="358" t="s">
        <v>189</v>
      </c>
      <c r="D17" s="329" t="s">
        <v>25</v>
      </c>
      <c r="E17" s="375" t="s">
        <v>500</v>
      </c>
      <c r="F17" s="357"/>
      <c r="G17" s="357"/>
      <c r="H17" s="332"/>
      <c r="I17" s="357"/>
      <c r="J17" s="333"/>
      <c r="K17" s="331"/>
      <c r="L17" s="295"/>
      <c r="M17" s="333"/>
      <c r="N17" s="295"/>
      <c r="O17" s="334"/>
      <c r="P17" s="333"/>
      <c r="Q17" s="293"/>
      <c r="R17" s="293"/>
      <c r="S17" s="293"/>
      <c r="T17" s="293"/>
      <c r="U17" s="112"/>
      <c r="V17" s="331"/>
      <c r="W17" s="295"/>
      <c r="X17" s="293"/>
      <c r="Y17" s="335"/>
      <c r="Z17" s="18"/>
      <c r="AA17" s="343"/>
      <c r="AB17" s="344"/>
      <c r="AC17" s="345"/>
      <c r="AD17" s="346"/>
      <c r="AE17" s="347"/>
    </row>
    <row r="18" spans="1:33" ht="75" x14ac:dyDescent="0.25">
      <c r="A18" s="15"/>
      <c r="B18" s="353" t="s">
        <v>40</v>
      </c>
      <c r="C18" s="358" t="s">
        <v>189</v>
      </c>
      <c r="D18" s="329" t="s">
        <v>25</v>
      </c>
      <c r="E18" s="330" t="s">
        <v>282</v>
      </c>
      <c r="F18" s="357"/>
      <c r="G18" s="357"/>
      <c r="H18" s="332">
        <v>6.11</v>
      </c>
      <c r="I18" s="357"/>
      <c r="J18" s="333" t="s">
        <v>283</v>
      </c>
      <c r="K18" s="331" t="s">
        <v>284</v>
      </c>
      <c r="L18" s="295">
        <v>1</v>
      </c>
      <c r="M18" s="356">
        <v>79.14</v>
      </c>
      <c r="N18" s="295">
        <v>79.14</v>
      </c>
      <c r="O18" s="334"/>
      <c r="P18" s="335" t="e">
        <v>#VALUE!</v>
      </c>
      <c r="Q18" s="336" t="e">
        <f t="shared" ref="Q18:Q26" si="3">IF(J18="PROV SUM",N18,L18*P18)</f>
        <v>#VALUE!</v>
      </c>
      <c r="R18" s="294">
        <v>0</v>
      </c>
      <c r="S18" s="294">
        <v>63.312000000000005</v>
      </c>
      <c r="T18" s="336">
        <f t="shared" ref="T18:T26" si="4">IF(J18="SC024",N18,IF(ISERROR(S18),"",IF(J18="PROV SUM",N18,L18*S18)))</f>
        <v>63.312000000000005</v>
      </c>
      <c r="U18" s="112"/>
      <c r="V18" s="331" t="s">
        <v>284</v>
      </c>
      <c r="W18" s="295">
        <v>1</v>
      </c>
      <c r="X18" s="294">
        <v>63.312000000000005</v>
      </c>
      <c r="Y18" s="335">
        <f t="shared" si="0"/>
        <v>63.312000000000005</v>
      </c>
      <c r="Z18" s="18"/>
      <c r="AA18" s="343">
        <v>1</v>
      </c>
      <c r="AB18" s="344">
        <f t="shared" si="1"/>
        <v>63.312000000000005</v>
      </c>
      <c r="AC18" s="345">
        <v>1</v>
      </c>
      <c r="AD18" s="346">
        <f t="shared" si="2"/>
        <v>63.312000000000005</v>
      </c>
      <c r="AE18" s="347">
        <f t="shared" ref="AE18:AE48" si="5">AB18-AD18</f>
        <v>0</v>
      </c>
      <c r="AG18" s="622">
        <v>18.989999999999998</v>
      </c>
    </row>
    <row r="19" spans="1:33" ht="60" x14ac:dyDescent="0.25">
      <c r="A19" s="15"/>
      <c r="B19" s="353" t="s">
        <v>40</v>
      </c>
      <c r="C19" s="358" t="s">
        <v>189</v>
      </c>
      <c r="D19" s="329" t="s">
        <v>25</v>
      </c>
      <c r="E19" s="330" t="s">
        <v>190</v>
      </c>
      <c r="F19" s="357"/>
      <c r="G19" s="357"/>
      <c r="H19" s="332">
        <v>6.82</v>
      </c>
      <c r="I19" s="357"/>
      <c r="J19" s="333" t="s">
        <v>191</v>
      </c>
      <c r="K19" s="331" t="s">
        <v>104</v>
      </c>
      <c r="L19" s="295">
        <v>8</v>
      </c>
      <c r="M19" s="356">
        <v>44.12</v>
      </c>
      <c r="N19" s="295">
        <v>352.96</v>
      </c>
      <c r="O19" s="334"/>
      <c r="P19" s="335" t="e">
        <v>#VALUE!</v>
      </c>
      <c r="Q19" s="336" t="e">
        <f t="shared" si="3"/>
        <v>#VALUE!</v>
      </c>
      <c r="R19" s="294">
        <v>0</v>
      </c>
      <c r="S19" s="294">
        <v>31.986999999999998</v>
      </c>
      <c r="T19" s="336">
        <f t="shared" si="4"/>
        <v>255.89599999999999</v>
      </c>
      <c r="U19" s="112"/>
      <c r="V19" s="331" t="s">
        <v>104</v>
      </c>
      <c r="W19" s="295">
        <v>8</v>
      </c>
      <c r="X19" s="294">
        <v>31.986999999999998</v>
      </c>
      <c r="Y19" s="335">
        <f t="shared" si="0"/>
        <v>255.89599999999999</v>
      </c>
      <c r="Z19" s="18"/>
      <c r="AA19" s="343">
        <v>1</v>
      </c>
      <c r="AB19" s="344">
        <f t="shared" si="1"/>
        <v>255.89599999999999</v>
      </c>
      <c r="AC19" s="345">
        <v>1</v>
      </c>
      <c r="AD19" s="346">
        <f t="shared" si="2"/>
        <v>255.89599999999999</v>
      </c>
      <c r="AE19" s="347">
        <f>AB19-AD19</f>
        <v>0</v>
      </c>
      <c r="AG19" s="622">
        <v>76.77</v>
      </c>
    </row>
    <row r="20" spans="1:33" ht="45" x14ac:dyDescent="0.25">
      <c r="A20" s="15"/>
      <c r="B20" s="353" t="s">
        <v>40</v>
      </c>
      <c r="C20" s="358" t="s">
        <v>189</v>
      </c>
      <c r="D20" s="329" t="s">
        <v>25</v>
      </c>
      <c r="E20" s="330" t="s">
        <v>417</v>
      </c>
      <c r="F20" s="357"/>
      <c r="G20" s="357"/>
      <c r="H20" s="332">
        <v>6.16100000000002</v>
      </c>
      <c r="I20" s="357"/>
      <c r="J20" s="333" t="s">
        <v>206</v>
      </c>
      <c r="K20" s="331" t="s">
        <v>104</v>
      </c>
      <c r="L20" s="295">
        <v>10</v>
      </c>
      <c r="M20" s="356">
        <v>38.25</v>
      </c>
      <c r="N20" s="295">
        <v>382.5</v>
      </c>
      <c r="O20" s="334"/>
      <c r="P20" s="335" t="e">
        <v>#VALUE!</v>
      </c>
      <c r="Q20" s="336" t="e">
        <f t="shared" si="3"/>
        <v>#VALUE!</v>
      </c>
      <c r="R20" s="294">
        <v>0</v>
      </c>
      <c r="S20" s="294">
        <v>27.731249999999999</v>
      </c>
      <c r="T20" s="336">
        <f t="shared" si="4"/>
        <v>277.3125</v>
      </c>
      <c r="U20" s="112"/>
      <c r="V20" s="331" t="s">
        <v>104</v>
      </c>
      <c r="W20" s="295">
        <v>10</v>
      </c>
      <c r="X20" s="294">
        <v>27.731249999999999</v>
      </c>
      <c r="Y20" s="335">
        <f t="shared" si="0"/>
        <v>277.3125</v>
      </c>
      <c r="Z20" s="18"/>
      <c r="AA20" s="343">
        <v>1</v>
      </c>
      <c r="AB20" s="344">
        <f t="shared" si="1"/>
        <v>277.3125</v>
      </c>
      <c r="AC20" s="345">
        <v>1</v>
      </c>
      <c r="AD20" s="346">
        <f t="shared" si="2"/>
        <v>277.3125</v>
      </c>
      <c r="AE20" s="347">
        <f t="shared" si="5"/>
        <v>0</v>
      </c>
      <c r="AG20" s="622">
        <v>83.19</v>
      </c>
    </row>
    <row r="21" spans="1:33" ht="45" x14ac:dyDescent="0.25">
      <c r="A21" s="15"/>
      <c r="B21" s="353" t="s">
        <v>40</v>
      </c>
      <c r="C21" s="358" t="s">
        <v>189</v>
      </c>
      <c r="D21" s="329" t="s">
        <v>25</v>
      </c>
      <c r="E21" s="330" t="s">
        <v>219</v>
      </c>
      <c r="F21" s="357"/>
      <c r="G21" s="357"/>
      <c r="H21" s="332">
        <v>6.1850000000000298</v>
      </c>
      <c r="I21" s="357"/>
      <c r="J21" s="333" t="s">
        <v>220</v>
      </c>
      <c r="K21" s="331" t="s">
        <v>79</v>
      </c>
      <c r="L21" s="295">
        <v>35</v>
      </c>
      <c r="M21" s="356">
        <v>11.01</v>
      </c>
      <c r="N21" s="295">
        <v>385.35</v>
      </c>
      <c r="O21" s="334"/>
      <c r="P21" s="335" t="e">
        <v>#VALUE!</v>
      </c>
      <c r="Q21" s="336" t="e">
        <f t="shared" si="3"/>
        <v>#VALUE!</v>
      </c>
      <c r="R21" s="294">
        <v>0</v>
      </c>
      <c r="S21" s="294">
        <v>9.3584999999999994</v>
      </c>
      <c r="T21" s="336">
        <f t="shared" si="4"/>
        <v>327.54749999999996</v>
      </c>
      <c r="U21" s="112"/>
      <c r="V21" s="331" t="s">
        <v>79</v>
      </c>
      <c r="W21" s="295">
        <v>35</v>
      </c>
      <c r="X21" s="294">
        <v>9.3584999999999994</v>
      </c>
      <c r="Y21" s="335">
        <f t="shared" si="0"/>
        <v>327.54749999999996</v>
      </c>
      <c r="Z21" s="18"/>
      <c r="AA21" s="343">
        <v>1</v>
      </c>
      <c r="AB21" s="344">
        <f t="shared" si="1"/>
        <v>327.54749999999996</v>
      </c>
      <c r="AC21" s="345">
        <v>1</v>
      </c>
      <c r="AD21" s="346">
        <f t="shared" si="2"/>
        <v>327.54749999999996</v>
      </c>
      <c r="AE21" s="347">
        <f t="shared" si="5"/>
        <v>0</v>
      </c>
      <c r="AG21" s="622">
        <v>98.26</v>
      </c>
    </row>
    <row r="22" spans="1:33" ht="30" x14ac:dyDescent="0.25">
      <c r="A22" s="15"/>
      <c r="B22" s="353" t="s">
        <v>40</v>
      </c>
      <c r="C22" s="358" t="s">
        <v>189</v>
      </c>
      <c r="D22" s="329" t="s">
        <v>25</v>
      </c>
      <c r="E22" s="330" t="s">
        <v>269</v>
      </c>
      <c r="F22" s="357"/>
      <c r="G22" s="357"/>
      <c r="H22" s="332">
        <v>6.2620000000000502</v>
      </c>
      <c r="I22" s="357"/>
      <c r="J22" s="333" t="s">
        <v>270</v>
      </c>
      <c r="K22" s="331" t="s">
        <v>79</v>
      </c>
      <c r="L22" s="295">
        <v>10</v>
      </c>
      <c r="M22" s="356">
        <v>16.86</v>
      </c>
      <c r="N22" s="295">
        <v>168.6</v>
      </c>
      <c r="O22" s="334"/>
      <c r="P22" s="335" t="e">
        <v>#VALUE!</v>
      </c>
      <c r="Q22" s="336" t="e">
        <f t="shared" si="3"/>
        <v>#VALUE!</v>
      </c>
      <c r="R22" s="294">
        <v>0</v>
      </c>
      <c r="S22" s="294">
        <v>14.331</v>
      </c>
      <c r="T22" s="336">
        <f t="shared" si="4"/>
        <v>143.31</v>
      </c>
      <c r="U22" s="112"/>
      <c r="V22" s="331" t="s">
        <v>79</v>
      </c>
      <c r="W22" s="295">
        <v>10</v>
      </c>
      <c r="X22" s="294">
        <v>14.331</v>
      </c>
      <c r="Y22" s="335">
        <f t="shared" si="0"/>
        <v>143.31</v>
      </c>
      <c r="Z22" s="18"/>
      <c r="AA22" s="343">
        <v>1</v>
      </c>
      <c r="AB22" s="344">
        <f t="shared" si="1"/>
        <v>143.31</v>
      </c>
      <c r="AC22" s="345">
        <v>1</v>
      </c>
      <c r="AD22" s="346">
        <f t="shared" si="2"/>
        <v>143.31</v>
      </c>
      <c r="AE22" s="347">
        <f t="shared" si="5"/>
        <v>0</v>
      </c>
    </row>
    <row r="23" spans="1:33" ht="30" x14ac:dyDescent="0.25">
      <c r="A23" s="15"/>
      <c r="B23" s="353" t="s">
        <v>40</v>
      </c>
      <c r="C23" s="358" t="s">
        <v>189</v>
      </c>
      <c r="D23" s="329" t="s">
        <v>25</v>
      </c>
      <c r="E23" s="330" t="s">
        <v>278</v>
      </c>
      <c r="F23" s="357"/>
      <c r="G23" s="357"/>
      <c r="H23" s="332">
        <v>6.2710000000000603</v>
      </c>
      <c r="I23" s="357"/>
      <c r="J23" s="333" t="s">
        <v>279</v>
      </c>
      <c r="K23" s="331" t="s">
        <v>79</v>
      </c>
      <c r="L23" s="295">
        <v>1</v>
      </c>
      <c r="M23" s="356">
        <v>8.17</v>
      </c>
      <c r="N23" s="295">
        <v>8.17</v>
      </c>
      <c r="O23" s="334"/>
      <c r="P23" s="335" t="e">
        <v>#VALUE!</v>
      </c>
      <c r="Q23" s="336" t="e">
        <f t="shared" si="3"/>
        <v>#VALUE!</v>
      </c>
      <c r="R23" s="294">
        <v>0</v>
      </c>
      <c r="S23" s="294">
        <v>6.9444999999999997</v>
      </c>
      <c r="T23" s="336">
        <f t="shared" si="4"/>
        <v>6.9444999999999997</v>
      </c>
      <c r="U23" s="112"/>
      <c r="V23" s="331" t="s">
        <v>79</v>
      </c>
      <c r="W23" s="295">
        <v>1</v>
      </c>
      <c r="X23" s="294">
        <v>6.9444999999999997</v>
      </c>
      <c r="Y23" s="335">
        <f t="shared" si="0"/>
        <v>6.9444999999999997</v>
      </c>
      <c r="Z23" s="18"/>
      <c r="AA23" s="343">
        <v>0</v>
      </c>
      <c r="AB23" s="344">
        <f t="shared" si="1"/>
        <v>0</v>
      </c>
      <c r="AC23" s="345">
        <v>0</v>
      </c>
      <c r="AD23" s="346">
        <f t="shared" si="2"/>
        <v>0</v>
      </c>
      <c r="AE23" s="347">
        <f t="shared" si="5"/>
        <v>0</v>
      </c>
    </row>
    <row r="24" spans="1:33" ht="30" x14ac:dyDescent="0.25">
      <c r="A24" s="15"/>
      <c r="B24" s="353" t="s">
        <v>40</v>
      </c>
      <c r="C24" s="358" t="s">
        <v>189</v>
      </c>
      <c r="D24" s="329" t="s">
        <v>25</v>
      </c>
      <c r="E24" s="330" t="s">
        <v>280</v>
      </c>
      <c r="F24" s="357"/>
      <c r="G24" s="357"/>
      <c r="H24" s="332">
        <v>6.2760000000000602</v>
      </c>
      <c r="I24" s="357"/>
      <c r="J24" s="333" t="s">
        <v>281</v>
      </c>
      <c r="K24" s="331" t="s">
        <v>139</v>
      </c>
      <c r="L24" s="295">
        <v>1</v>
      </c>
      <c r="M24" s="356">
        <v>33.520000000000003</v>
      </c>
      <c r="N24" s="295">
        <v>33.520000000000003</v>
      </c>
      <c r="O24" s="334"/>
      <c r="P24" s="335" t="e">
        <v>#VALUE!</v>
      </c>
      <c r="Q24" s="336" t="e">
        <f t="shared" si="3"/>
        <v>#VALUE!</v>
      </c>
      <c r="R24" s="294">
        <v>0</v>
      </c>
      <c r="S24" s="294">
        <v>28.492000000000001</v>
      </c>
      <c r="T24" s="336">
        <f t="shared" si="4"/>
        <v>28.492000000000001</v>
      </c>
      <c r="U24" s="112"/>
      <c r="V24" s="331" t="s">
        <v>139</v>
      </c>
      <c r="W24" s="295">
        <v>1</v>
      </c>
      <c r="X24" s="294">
        <v>28.492000000000001</v>
      </c>
      <c r="Y24" s="335">
        <f t="shared" si="0"/>
        <v>28.492000000000001</v>
      </c>
      <c r="Z24" s="18"/>
      <c r="AA24" s="343">
        <v>1</v>
      </c>
      <c r="AB24" s="344">
        <f t="shared" si="1"/>
        <v>28.492000000000001</v>
      </c>
      <c r="AC24" s="345">
        <v>1</v>
      </c>
      <c r="AD24" s="346">
        <f t="shared" si="2"/>
        <v>28.492000000000001</v>
      </c>
      <c r="AE24" s="347">
        <f t="shared" si="5"/>
        <v>0</v>
      </c>
    </row>
    <row r="25" spans="1:33" ht="45" x14ac:dyDescent="0.25">
      <c r="A25" s="15"/>
      <c r="B25" s="353" t="s">
        <v>40</v>
      </c>
      <c r="C25" s="358" t="s">
        <v>189</v>
      </c>
      <c r="D25" s="329" t="s">
        <v>25</v>
      </c>
      <c r="E25" s="330" t="s">
        <v>211</v>
      </c>
      <c r="F25" s="357"/>
      <c r="G25" s="357"/>
      <c r="H25" s="332">
        <v>6.3060000000000702</v>
      </c>
      <c r="I25" s="357"/>
      <c r="J25" s="333" t="s">
        <v>212</v>
      </c>
      <c r="K25" s="331" t="s">
        <v>104</v>
      </c>
      <c r="L25" s="295">
        <v>35</v>
      </c>
      <c r="M25" s="356">
        <v>6.87</v>
      </c>
      <c r="N25" s="295">
        <v>240.45</v>
      </c>
      <c r="O25" s="334"/>
      <c r="P25" s="335" t="e">
        <v>#VALUE!</v>
      </c>
      <c r="Q25" s="336" t="e">
        <f t="shared" si="3"/>
        <v>#VALUE!</v>
      </c>
      <c r="R25" s="294">
        <v>0</v>
      </c>
      <c r="S25" s="294">
        <v>4.9807499999999996</v>
      </c>
      <c r="T25" s="336">
        <f t="shared" si="4"/>
        <v>174.32624999999999</v>
      </c>
      <c r="U25" s="112"/>
      <c r="V25" s="331" t="s">
        <v>104</v>
      </c>
      <c r="W25" s="295">
        <v>35</v>
      </c>
      <c r="X25" s="294">
        <v>4.9807499999999996</v>
      </c>
      <c r="Y25" s="335">
        <f t="shared" si="0"/>
        <v>174.32624999999999</v>
      </c>
      <c r="Z25" s="18"/>
      <c r="AA25" s="343">
        <v>1</v>
      </c>
      <c r="AB25" s="344">
        <f t="shared" si="1"/>
        <v>174.32624999999999</v>
      </c>
      <c r="AC25" s="345">
        <v>1</v>
      </c>
      <c r="AD25" s="346">
        <f t="shared" si="2"/>
        <v>174.32624999999999</v>
      </c>
      <c r="AE25" s="347">
        <f t="shared" si="5"/>
        <v>0</v>
      </c>
      <c r="AG25" s="623">
        <v>52.3</v>
      </c>
    </row>
    <row r="26" spans="1:33" ht="15.75" x14ac:dyDescent="0.25">
      <c r="A26" s="15"/>
      <c r="B26" s="353" t="s">
        <v>40</v>
      </c>
      <c r="C26" s="358" t="s">
        <v>189</v>
      </c>
      <c r="D26" s="329" t="s">
        <v>25</v>
      </c>
      <c r="E26" s="330" t="s">
        <v>418</v>
      </c>
      <c r="F26" s="357"/>
      <c r="G26" s="357"/>
      <c r="H26" s="332">
        <v>6.399</v>
      </c>
      <c r="I26" s="357"/>
      <c r="J26" s="333" t="s">
        <v>379</v>
      </c>
      <c r="K26" s="331" t="s">
        <v>380</v>
      </c>
      <c r="L26" s="295">
        <v>1</v>
      </c>
      <c r="M26" s="295">
        <v>300</v>
      </c>
      <c r="N26" s="295">
        <v>300</v>
      </c>
      <c r="O26" s="334"/>
      <c r="P26" s="335" t="e">
        <v>#VALUE!</v>
      </c>
      <c r="Q26" s="336">
        <f t="shared" si="3"/>
        <v>300</v>
      </c>
      <c r="R26" s="294" t="s">
        <v>381</v>
      </c>
      <c r="S26" s="294" t="s">
        <v>381</v>
      </c>
      <c r="T26" s="336">
        <f t="shared" si="4"/>
        <v>300</v>
      </c>
      <c r="U26" s="112"/>
      <c r="V26" s="331" t="s">
        <v>380</v>
      </c>
      <c r="W26" s="295">
        <v>1</v>
      </c>
      <c r="X26" s="294" t="s">
        <v>381</v>
      </c>
      <c r="Y26" s="335">
        <v>300</v>
      </c>
      <c r="Z26" s="18"/>
      <c r="AA26" s="343">
        <v>0</v>
      </c>
      <c r="AB26" s="344">
        <f t="shared" si="1"/>
        <v>0</v>
      </c>
      <c r="AC26" s="345">
        <v>0</v>
      </c>
      <c r="AD26" s="346">
        <f t="shared" si="2"/>
        <v>0</v>
      </c>
      <c r="AE26" s="347">
        <f t="shared" si="5"/>
        <v>0</v>
      </c>
    </row>
    <row r="27" spans="1:33" x14ac:dyDescent="0.25">
      <c r="A27" s="15"/>
      <c r="B27" s="353" t="s">
        <v>40</v>
      </c>
      <c r="C27" s="358" t="s">
        <v>72</v>
      </c>
      <c r="D27" s="329" t="s">
        <v>378</v>
      </c>
      <c r="E27" s="330"/>
      <c r="F27" s="357"/>
      <c r="G27" s="357"/>
      <c r="H27" s="332"/>
      <c r="I27" s="357"/>
      <c r="J27" s="333"/>
      <c r="K27" s="331"/>
      <c r="L27" s="295"/>
      <c r="M27" s="333"/>
      <c r="N27" s="295"/>
      <c r="O27" s="359"/>
      <c r="P27" s="333"/>
      <c r="Q27" s="293"/>
      <c r="R27" s="293"/>
      <c r="S27" s="293"/>
      <c r="T27" s="293"/>
      <c r="U27" s="112"/>
      <c r="V27" s="331"/>
      <c r="W27" s="295"/>
      <c r="X27" s="293"/>
      <c r="Y27" s="335"/>
      <c r="Z27" s="18"/>
      <c r="AA27" s="343">
        <v>0</v>
      </c>
      <c r="AB27" s="344">
        <f t="shared" si="1"/>
        <v>0</v>
      </c>
      <c r="AC27" s="345">
        <v>0</v>
      </c>
      <c r="AD27" s="346">
        <f t="shared" si="2"/>
        <v>0</v>
      </c>
      <c r="AE27" s="347">
        <f t="shared" si="5"/>
        <v>0</v>
      </c>
    </row>
    <row r="28" spans="1:33" ht="120" x14ac:dyDescent="0.25">
      <c r="A28" s="15"/>
      <c r="B28" s="353" t="s">
        <v>40</v>
      </c>
      <c r="C28" s="358" t="s">
        <v>72</v>
      </c>
      <c r="D28" s="329" t="s">
        <v>25</v>
      </c>
      <c r="E28" s="330" t="s">
        <v>419</v>
      </c>
      <c r="F28" s="357"/>
      <c r="G28" s="357"/>
      <c r="H28" s="332">
        <v>3.1799999999999899</v>
      </c>
      <c r="I28" s="357"/>
      <c r="J28" s="333" t="s">
        <v>106</v>
      </c>
      <c r="K28" s="331" t="s">
        <v>79</v>
      </c>
      <c r="L28" s="295">
        <v>50</v>
      </c>
      <c r="M28" s="356">
        <v>10.17</v>
      </c>
      <c r="N28" s="295">
        <v>508.5</v>
      </c>
      <c r="O28" s="359"/>
      <c r="P28" s="335" t="e">
        <v>#VALUE!</v>
      </c>
      <c r="Q28" s="336" t="e">
        <f>IF(J28="PROV SUM",N28,L28*P28)</f>
        <v>#VALUE!</v>
      </c>
      <c r="R28" s="294">
        <v>0</v>
      </c>
      <c r="S28" s="294">
        <v>8.136000000000001</v>
      </c>
      <c r="T28" s="336">
        <f>IF(J28="SC024",N28,IF(ISERROR(S28),"",IF(J28="PROV SUM",N28,L28*S28)))</f>
        <v>406.80000000000007</v>
      </c>
      <c r="U28" s="112"/>
      <c r="V28" s="331" t="s">
        <v>79</v>
      </c>
      <c r="W28" s="295">
        <v>0</v>
      </c>
      <c r="X28" s="294">
        <v>8.136000000000001</v>
      </c>
      <c r="Y28" s="335">
        <f>W28*X28</f>
        <v>0</v>
      </c>
      <c r="Z28" s="18"/>
      <c r="AA28" s="343">
        <v>0</v>
      </c>
      <c r="AB28" s="344">
        <f t="shared" si="1"/>
        <v>0</v>
      </c>
      <c r="AC28" s="345">
        <v>0</v>
      </c>
      <c r="AD28" s="346">
        <f t="shared" si="2"/>
        <v>0</v>
      </c>
      <c r="AE28" s="347">
        <f t="shared" si="5"/>
        <v>0</v>
      </c>
    </row>
    <row r="29" spans="1:33" ht="45" x14ac:dyDescent="0.25">
      <c r="A29" s="15"/>
      <c r="B29" s="353" t="s">
        <v>40</v>
      </c>
      <c r="C29" s="358" t="s">
        <v>72</v>
      </c>
      <c r="D29" s="329" t="s">
        <v>25</v>
      </c>
      <c r="E29" s="330" t="s">
        <v>109</v>
      </c>
      <c r="F29" s="357"/>
      <c r="G29" s="357"/>
      <c r="H29" s="332">
        <v>3.1859999999999902</v>
      </c>
      <c r="I29" s="357"/>
      <c r="J29" s="333" t="s">
        <v>110</v>
      </c>
      <c r="K29" s="331" t="s">
        <v>104</v>
      </c>
      <c r="L29" s="295">
        <v>10</v>
      </c>
      <c r="M29" s="356">
        <v>17.43</v>
      </c>
      <c r="N29" s="295">
        <v>174.3</v>
      </c>
      <c r="O29" s="359"/>
      <c r="P29" s="335" t="e">
        <v>#VALUE!</v>
      </c>
      <c r="Q29" s="336" t="e">
        <f>IF(J29="PROV SUM",N29,L29*P29)</f>
        <v>#VALUE!</v>
      </c>
      <c r="R29" s="294">
        <v>0</v>
      </c>
      <c r="S29" s="294">
        <v>13.944000000000001</v>
      </c>
      <c r="T29" s="336">
        <f>IF(J29="SC024",N29,IF(ISERROR(S29),"",IF(J29="PROV SUM",N29,L29*S29)))</f>
        <v>139.44</v>
      </c>
      <c r="U29" s="112"/>
      <c r="V29" s="331" t="s">
        <v>104</v>
      </c>
      <c r="W29" s="295">
        <v>0</v>
      </c>
      <c r="X29" s="294">
        <v>13.944000000000001</v>
      </c>
      <c r="Y29" s="335">
        <f t="shared" ref="Y29:Y32" si="6">W29*X29</f>
        <v>0</v>
      </c>
      <c r="Z29" s="18"/>
      <c r="AA29" s="343">
        <v>0</v>
      </c>
      <c r="AB29" s="344">
        <f t="shared" si="1"/>
        <v>0</v>
      </c>
      <c r="AC29" s="345">
        <v>0</v>
      </c>
      <c r="AD29" s="346">
        <f t="shared" si="2"/>
        <v>0</v>
      </c>
      <c r="AE29" s="347">
        <f t="shared" si="5"/>
        <v>0</v>
      </c>
    </row>
    <row r="30" spans="1:33" x14ac:dyDescent="0.25">
      <c r="A30" s="15"/>
      <c r="B30" s="353" t="s">
        <v>40</v>
      </c>
      <c r="C30" s="358" t="s">
        <v>72</v>
      </c>
      <c r="D30" s="329" t="s">
        <v>25</v>
      </c>
      <c r="E30" s="330" t="s">
        <v>144</v>
      </c>
      <c r="F30" s="357"/>
      <c r="G30" s="357"/>
      <c r="H30" s="332">
        <v>3.33</v>
      </c>
      <c r="I30" s="357"/>
      <c r="J30" s="333" t="s">
        <v>145</v>
      </c>
      <c r="K30" s="331" t="s">
        <v>75</v>
      </c>
      <c r="L30" s="295">
        <v>1</v>
      </c>
      <c r="M30" s="356">
        <v>6.76</v>
      </c>
      <c r="N30" s="295">
        <v>6.76</v>
      </c>
      <c r="O30" s="359"/>
      <c r="P30" s="335" t="e">
        <v>#VALUE!</v>
      </c>
      <c r="Q30" s="336" t="e">
        <f>IF(J30="PROV SUM",N30,L30*P30)</f>
        <v>#VALUE!</v>
      </c>
      <c r="R30" s="294">
        <v>0</v>
      </c>
      <c r="S30" s="294">
        <v>5.009836</v>
      </c>
      <c r="T30" s="336">
        <f>IF(J30="SC024",N30,IF(ISERROR(S30),"",IF(J30="PROV SUM",N30,L30*S30)))</f>
        <v>5.009836</v>
      </c>
      <c r="U30" s="112"/>
      <c r="V30" s="331" t="s">
        <v>75</v>
      </c>
      <c r="W30" s="295">
        <v>0</v>
      </c>
      <c r="X30" s="294">
        <v>5.009836</v>
      </c>
      <c r="Y30" s="335">
        <f t="shared" si="6"/>
        <v>0</v>
      </c>
      <c r="Z30" s="18"/>
      <c r="AA30" s="343">
        <v>0</v>
      </c>
      <c r="AB30" s="344">
        <f t="shared" si="1"/>
        <v>0</v>
      </c>
      <c r="AC30" s="345">
        <v>0</v>
      </c>
      <c r="AD30" s="346">
        <f t="shared" si="2"/>
        <v>0</v>
      </c>
      <c r="AE30" s="347">
        <f t="shared" si="5"/>
        <v>0</v>
      </c>
    </row>
    <row r="31" spans="1:33" ht="15.75" x14ac:dyDescent="0.25">
      <c r="A31" s="15"/>
      <c r="B31" s="353" t="s">
        <v>40</v>
      </c>
      <c r="C31" s="358" t="s">
        <v>72</v>
      </c>
      <c r="D31" s="329" t="s">
        <v>25</v>
      </c>
      <c r="E31" s="330" t="s">
        <v>420</v>
      </c>
      <c r="F31" s="357"/>
      <c r="G31" s="357"/>
      <c r="H31" s="332">
        <v>3.4340000000000002</v>
      </c>
      <c r="I31" s="357"/>
      <c r="J31" s="333" t="s">
        <v>379</v>
      </c>
      <c r="K31" s="331" t="s">
        <v>380</v>
      </c>
      <c r="L31" s="295">
        <v>1</v>
      </c>
      <c r="M31" s="295">
        <v>150</v>
      </c>
      <c r="N31" s="295">
        <v>150</v>
      </c>
      <c r="O31" s="359"/>
      <c r="P31" s="335" t="e">
        <v>#VALUE!</v>
      </c>
      <c r="Q31" s="336">
        <f>IF(J31="PROV SUM",N31,L31*P31)</f>
        <v>150</v>
      </c>
      <c r="R31" s="294" t="s">
        <v>381</v>
      </c>
      <c r="S31" s="294" t="s">
        <v>381</v>
      </c>
      <c r="T31" s="336">
        <f>IF(J31="SC024",N31,IF(ISERROR(S31),"",IF(J31="PROV SUM",N31,L31*S31)))</f>
        <v>150</v>
      </c>
      <c r="U31" s="112"/>
      <c r="V31" s="331" t="s">
        <v>380</v>
      </c>
      <c r="W31" s="295">
        <v>0</v>
      </c>
      <c r="X31" s="294">
        <v>150</v>
      </c>
      <c r="Y31" s="335">
        <f t="shared" si="6"/>
        <v>0</v>
      </c>
      <c r="Z31" s="18"/>
      <c r="AA31" s="343">
        <v>0</v>
      </c>
      <c r="AB31" s="344">
        <f t="shared" si="1"/>
        <v>0</v>
      </c>
      <c r="AC31" s="345">
        <v>0</v>
      </c>
      <c r="AD31" s="346">
        <f t="shared" si="2"/>
        <v>0</v>
      </c>
      <c r="AE31" s="347">
        <f t="shared" si="5"/>
        <v>0</v>
      </c>
    </row>
    <row r="32" spans="1:33" ht="30.75" x14ac:dyDescent="0.25">
      <c r="A32" s="15"/>
      <c r="B32" s="353" t="s">
        <v>40</v>
      </c>
      <c r="C32" s="358" t="s">
        <v>72</v>
      </c>
      <c r="D32" s="329" t="s">
        <v>25</v>
      </c>
      <c r="E32" s="330" t="s">
        <v>421</v>
      </c>
      <c r="F32" s="357"/>
      <c r="G32" s="357"/>
      <c r="H32" s="332">
        <v>3.4350000000000001</v>
      </c>
      <c r="I32" s="357"/>
      <c r="J32" s="333" t="s">
        <v>379</v>
      </c>
      <c r="K32" s="331" t="s">
        <v>380</v>
      </c>
      <c r="L32" s="295">
        <v>1</v>
      </c>
      <c r="M32" s="295">
        <v>200</v>
      </c>
      <c r="N32" s="295">
        <v>200</v>
      </c>
      <c r="O32" s="359"/>
      <c r="P32" s="335" t="e">
        <v>#VALUE!</v>
      </c>
      <c r="Q32" s="336">
        <f>IF(J32="PROV SUM",N32,L32*P32)</f>
        <v>200</v>
      </c>
      <c r="R32" s="294" t="s">
        <v>381</v>
      </c>
      <c r="S32" s="294" t="s">
        <v>381</v>
      </c>
      <c r="T32" s="336">
        <f>IF(J32="SC024",N32,IF(ISERROR(S32),"",IF(J32="PROV SUM",N32,L32*S32)))</f>
        <v>200</v>
      </c>
      <c r="U32" s="112"/>
      <c r="V32" s="331" t="s">
        <v>380</v>
      </c>
      <c r="W32" s="295">
        <v>0</v>
      </c>
      <c r="X32" s="294">
        <v>200</v>
      </c>
      <c r="Y32" s="335">
        <f t="shared" si="6"/>
        <v>0</v>
      </c>
      <c r="Z32" s="18"/>
      <c r="AA32" s="343">
        <v>0</v>
      </c>
      <c r="AB32" s="344">
        <f t="shared" si="1"/>
        <v>0</v>
      </c>
      <c r="AC32" s="345">
        <v>0</v>
      </c>
      <c r="AD32" s="346">
        <f t="shared" si="2"/>
        <v>0</v>
      </c>
      <c r="AE32" s="347">
        <f t="shared" si="5"/>
        <v>0</v>
      </c>
    </row>
    <row r="33" spans="1:33" x14ac:dyDescent="0.25">
      <c r="A33" s="15"/>
      <c r="B33" s="353" t="s">
        <v>40</v>
      </c>
      <c r="C33" s="358" t="s">
        <v>164</v>
      </c>
      <c r="D33" s="329" t="s">
        <v>378</v>
      </c>
      <c r="E33" s="330"/>
      <c r="F33" s="357"/>
      <c r="G33" s="357"/>
      <c r="H33" s="332"/>
      <c r="I33" s="357"/>
      <c r="J33" s="333"/>
      <c r="K33" s="331"/>
      <c r="L33" s="295"/>
      <c r="M33" s="333"/>
      <c r="N33" s="295"/>
      <c r="O33" s="359"/>
      <c r="P33" s="333"/>
      <c r="Q33" s="293"/>
      <c r="R33" s="293"/>
      <c r="S33" s="293"/>
      <c r="T33" s="293"/>
      <c r="U33" s="112"/>
      <c r="V33" s="331"/>
      <c r="W33" s="295"/>
      <c r="X33" s="293"/>
      <c r="Y33" s="335">
        <f t="shared" si="0"/>
        <v>0</v>
      </c>
      <c r="Z33" s="18"/>
      <c r="AA33" s="343">
        <v>0</v>
      </c>
      <c r="AB33" s="344">
        <f t="shared" si="1"/>
        <v>0</v>
      </c>
      <c r="AC33" s="345">
        <v>0</v>
      </c>
      <c r="AD33" s="346">
        <f t="shared" si="2"/>
        <v>0</v>
      </c>
      <c r="AE33" s="347">
        <f t="shared" si="5"/>
        <v>0</v>
      </c>
    </row>
    <row r="34" spans="1:33" ht="60" x14ac:dyDescent="0.25">
      <c r="A34" s="15"/>
      <c r="B34" s="353" t="s">
        <v>40</v>
      </c>
      <c r="C34" s="358" t="s">
        <v>164</v>
      </c>
      <c r="D34" s="329" t="s">
        <v>25</v>
      </c>
      <c r="E34" s="330" t="s">
        <v>187</v>
      </c>
      <c r="F34" s="357"/>
      <c r="G34" s="357"/>
      <c r="H34" s="332">
        <v>4.1399999999999997</v>
      </c>
      <c r="I34" s="357"/>
      <c r="J34" s="333" t="s">
        <v>188</v>
      </c>
      <c r="K34" s="331" t="s">
        <v>57</v>
      </c>
      <c r="L34" s="295">
        <v>10</v>
      </c>
      <c r="M34" s="356">
        <v>6.75</v>
      </c>
      <c r="N34" s="295">
        <v>67.5</v>
      </c>
      <c r="O34" s="359"/>
      <c r="P34" s="335" t="e">
        <v>#VALUE!</v>
      </c>
      <c r="Q34" s="336" t="e">
        <f>IF(J34="PROV SUM",N34,L34*P34)</f>
        <v>#VALUE!</v>
      </c>
      <c r="R34" s="294">
        <v>0</v>
      </c>
      <c r="S34" s="294">
        <v>6.4124999999999996</v>
      </c>
      <c r="T34" s="336">
        <f>IF(J34="SC024",N34,IF(ISERROR(S34),"",IF(J34="PROV SUM",N34,L34*S34)))</f>
        <v>64.125</v>
      </c>
      <c r="U34" s="112"/>
      <c r="V34" s="331" t="s">
        <v>57</v>
      </c>
      <c r="W34" s="295">
        <v>12</v>
      </c>
      <c r="X34" s="294">
        <v>6.4124999999999996</v>
      </c>
      <c r="Y34" s="335">
        <f t="shared" si="0"/>
        <v>76.949999999999989</v>
      </c>
      <c r="Z34" s="18"/>
      <c r="AA34" s="343">
        <v>1</v>
      </c>
      <c r="AB34" s="344">
        <f t="shared" si="1"/>
        <v>76.949999999999989</v>
      </c>
      <c r="AC34" s="345">
        <v>1</v>
      </c>
      <c r="AD34" s="346">
        <f t="shared" si="2"/>
        <v>76.949999999999989</v>
      </c>
      <c r="AE34" s="347">
        <f t="shared" si="5"/>
        <v>0</v>
      </c>
      <c r="AG34" s="622">
        <v>12.82</v>
      </c>
    </row>
    <row r="35" spans="1:33" ht="90" x14ac:dyDescent="0.25">
      <c r="A35" s="15"/>
      <c r="B35" s="353" t="s">
        <v>40</v>
      </c>
      <c r="C35" s="358" t="s">
        <v>164</v>
      </c>
      <c r="D35" s="329" t="s">
        <v>25</v>
      </c>
      <c r="E35" s="330" t="s">
        <v>169</v>
      </c>
      <c r="F35" s="357"/>
      <c r="G35" s="357"/>
      <c r="H35" s="332">
        <v>4.8899999999999801</v>
      </c>
      <c r="I35" s="357"/>
      <c r="J35" s="333" t="s">
        <v>170</v>
      </c>
      <c r="K35" s="331" t="s">
        <v>75</v>
      </c>
      <c r="L35" s="295">
        <v>2</v>
      </c>
      <c r="M35" s="356">
        <v>29.05</v>
      </c>
      <c r="N35" s="295">
        <v>58.1</v>
      </c>
      <c r="O35" s="359"/>
      <c r="P35" s="335" t="e">
        <v>#VALUE!</v>
      </c>
      <c r="Q35" s="336" t="e">
        <f>IF(J35="PROV SUM",N35,L35*P35)</f>
        <v>#VALUE!</v>
      </c>
      <c r="R35" s="294">
        <v>0</v>
      </c>
      <c r="S35" s="294">
        <v>25.752824999999998</v>
      </c>
      <c r="T35" s="336">
        <f>IF(J35="SC024",N35,IF(ISERROR(S35),"",IF(J35="PROV SUM",N35,L35*S35)))</f>
        <v>51.505649999999996</v>
      </c>
      <c r="U35" s="112"/>
      <c r="V35" s="331" t="s">
        <v>75</v>
      </c>
      <c r="W35" s="295">
        <v>3</v>
      </c>
      <c r="X35" s="294">
        <v>25.752824999999998</v>
      </c>
      <c r="Y35" s="335">
        <f t="shared" si="0"/>
        <v>77.25847499999999</v>
      </c>
      <c r="Z35" s="18"/>
      <c r="AA35" s="343">
        <v>1</v>
      </c>
      <c r="AB35" s="344">
        <f t="shared" si="1"/>
        <v>77.25847499999999</v>
      </c>
      <c r="AC35" s="345">
        <v>1</v>
      </c>
      <c r="AD35" s="346">
        <f t="shared" si="2"/>
        <v>77.25847499999999</v>
      </c>
      <c r="AE35" s="347">
        <f t="shared" si="5"/>
        <v>0</v>
      </c>
      <c r="AG35" s="622">
        <v>25.75</v>
      </c>
    </row>
    <row r="36" spans="1:33" ht="90" x14ac:dyDescent="0.25">
      <c r="A36" s="15"/>
      <c r="B36" s="353" t="s">
        <v>40</v>
      </c>
      <c r="C36" s="358" t="s">
        <v>164</v>
      </c>
      <c r="D36" s="329" t="s">
        <v>25</v>
      </c>
      <c r="E36" s="330" t="s">
        <v>171</v>
      </c>
      <c r="F36" s="357"/>
      <c r="G36" s="357"/>
      <c r="H36" s="332">
        <v>4.8999999999999799</v>
      </c>
      <c r="I36" s="357"/>
      <c r="J36" s="333" t="s">
        <v>172</v>
      </c>
      <c r="K36" s="331" t="s">
        <v>75</v>
      </c>
      <c r="L36" s="295">
        <v>9</v>
      </c>
      <c r="M36" s="356">
        <v>35.61</v>
      </c>
      <c r="N36" s="295">
        <v>320.49</v>
      </c>
      <c r="O36" s="359"/>
      <c r="P36" s="335" t="e">
        <v>#VALUE!</v>
      </c>
      <c r="Q36" s="336" t="e">
        <f>IF(J36="PROV SUM",N36,L36*P36)</f>
        <v>#VALUE!</v>
      </c>
      <c r="R36" s="294">
        <v>0</v>
      </c>
      <c r="S36" s="294">
        <v>31.568264999999997</v>
      </c>
      <c r="T36" s="336">
        <f>IF(J36="SC024",N36,IF(ISERROR(S36),"",IF(J36="PROV SUM",N36,L36*S36)))</f>
        <v>284.11438499999997</v>
      </c>
      <c r="U36" s="112"/>
      <c r="V36" s="331" t="s">
        <v>75</v>
      </c>
      <c r="W36" s="295">
        <v>9</v>
      </c>
      <c r="X36" s="294">
        <v>31.568264999999997</v>
      </c>
      <c r="Y36" s="335">
        <f t="shared" si="0"/>
        <v>284.11438499999997</v>
      </c>
      <c r="Z36" s="18"/>
      <c r="AA36" s="343">
        <v>1</v>
      </c>
      <c r="AB36" s="344">
        <f t="shared" si="1"/>
        <v>284.11438499999997</v>
      </c>
      <c r="AC36" s="345">
        <v>1</v>
      </c>
      <c r="AD36" s="346">
        <f t="shared" si="2"/>
        <v>284.11438499999997</v>
      </c>
      <c r="AE36" s="347">
        <f>AB36-AD36</f>
        <v>0</v>
      </c>
    </row>
    <row r="37" spans="1:33" x14ac:dyDescent="0.25">
      <c r="A37" s="15"/>
      <c r="B37" s="353" t="s">
        <v>40</v>
      </c>
      <c r="C37" s="358" t="s">
        <v>24</v>
      </c>
      <c r="D37" s="329" t="s">
        <v>378</v>
      </c>
      <c r="E37" s="330"/>
      <c r="F37" s="357"/>
      <c r="G37" s="357"/>
      <c r="H37" s="332"/>
      <c r="I37" s="357"/>
      <c r="J37" s="333"/>
      <c r="K37" s="331"/>
      <c r="L37" s="295"/>
      <c r="M37" s="333"/>
      <c r="N37" s="295"/>
      <c r="O37" s="359"/>
      <c r="P37" s="333"/>
      <c r="Q37" s="293"/>
      <c r="R37" s="293"/>
      <c r="S37" s="293"/>
      <c r="T37" s="293"/>
      <c r="U37" s="112"/>
      <c r="V37" s="331"/>
      <c r="W37" s="295"/>
      <c r="X37" s="293"/>
      <c r="Y37" s="335">
        <f t="shared" si="0"/>
        <v>0</v>
      </c>
      <c r="Z37" s="18"/>
      <c r="AA37" s="343">
        <v>0</v>
      </c>
      <c r="AB37" s="344">
        <f t="shared" si="1"/>
        <v>0</v>
      </c>
      <c r="AC37" s="345">
        <v>0</v>
      </c>
      <c r="AD37" s="346">
        <f t="shared" si="2"/>
        <v>0</v>
      </c>
      <c r="AE37" s="347">
        <f t="shared" si="5"/>
        <v>0</v>
      </c>
      <c r="AG37" s="646"/>
    </row>
    <row r="38" spans="1:33" ht="120" x14ac:dyDescent="0.25">
      <c r="A38" s="21"/>
      <c r="B38" s="328" t="s">
        <v>40</v>
      </c>
      <c r="C38" s="328" t="s">
        <v>24</v>
      </c>
      <c r="D38" s="329" t="s">
        <v>25</v>
      </c>
      <c r="E38" s="330" t="s">
        <v>26</v>
      </c>
      <c r="F38" s="331"/>
      <c r="G38" s="331"/>
      <c r="H38" s="332">
        <v>2.1</v>
      </c>
      <c r="I38" s="331"/>
      <c r="J38" s="333" t="s">
        <v>27</v>
      </c>
      <c r="K38" s="331" t="s">
        <v>28</v>
      </c>
      <c r="L38" s="295">
        <v>90</v>
      </c>
      <c r="M38" s="124">
        <v>12.92</v>
      </c>
      <c r="N38" s="125">
        <v>1162.8</v>
      </c>
      <c r="O38" s="334"/>
      <c r="P38" s="335" t="e">
        <v>#VALUE!</v>
      </c>
      <c r="Q38" s="336" t="e">
        <f>IF(J38="PROV SUM",N38,L38*P38)</f>
        <v>#VALUE!</v>
      </c>
      <c r="R38" s="294">
        <v>0</v>
      </c>
      <c r="S38" s="294">
        <v>16.4084</v>
      </c>
      <c r="T38" s="336">
        <f>IF(J38="SC024",N38,IF(ISERROR(S38),"",IF(J38="PROV SUM",N38,L38*S38)))</f>
        <v>1476.7560000000001</v>
      </c>
      <c r="U38" s="112"/>
      <c r="V38" s="331" t="s">
        <v>28</v>
      </c>
      <c r="W38" s="295">
        <v>110</v>
      </c>
      <c r="X38" s="294">
        <v>16.4084</v>
      </c>
      <c r="Y38" s="335">
        <f t="shared" si="0"/>
        <v>1804.924</v>
      </c>
      <c r="Z38" s="18"/>
      <c r="AA38" s="343">
        <v>1</v>
      </c>
      <c r="AB38" s="344">
        <f t="shared" si="1"/>
        <v>1804.924</v>
      </c>
      <c r="AC38" s="345">
        <v>1</v>
      </c>
      <c r="AD38" s="346">
        <f t="shared" si="2"/>
        <v>1804.924</v>
      </c>
      <c r="AE38" s="347">
        <f t="shared" si="5"/>
        <v>0</v>
      </c>
    </row>
    <row r="39" spans="1:33" ht="30" x14ac:dyDescent="0.25">
      <c r="A39" s="21"/>
      <c r="B39" s="328" t="s">
        <v>40</v>
      </c>
      <c r="C39" s="328" t="s">
        <v>24</v>
      </c>
      <c r="D39" s="329" t="s">
        <v>25</v>
      </c>
      <c r="E39" s="330" t="s">
        <v>29</v>
      </c>
      <c r="F39" s="331"/>
      <c r="G39" s="331"/>
      <c r="H39" s="332">
        <v>2.5</v>
      </c>
      <c r="I39" s="331"/>
      <c r="J39" s="333" t="s">
        <v>30</v>
      </c>
      <c r="K39" s="331" t="s">
        <v>31</v>
      </c>
      <c r="L39" s="295">
        <v>1</v>
      </c>
      <c r="M39" s="124">
        <v>420</v>
      </c>
      <c r="N39" s="125">
        <v>420</v>
      </c>
      <c r="O39" s="334"/>
      <c r="P39" s="335" t="e">
        <v>#VALUE!</v>
      </c>
      <c r="Q39" s="336" t="e">
        <f>IF(J39="PROV SUM",N39,L39*P39)</f>
        <v>#VALUE!</v>
      </c>
      <c r="R39" s="294">
        <v>0</v>
      </c>
      <c r="S39" s="294">
        <v>533.4</v>
      </c>
      <c r="T39" s="336">
        <f>IF(J39="SC024",N39,IF(ISERROR(S39),"",IF(J39="PROV SUM",N39,L39*S39)))</f>
        <v>533.4</v>
      </c>
      <c r="U39" s="112"/>
      <c r="V39" s="331" t="s">
        <v>31</v>
      </c>
      <c r="W39" s="295">
        <v>1</v>
      </c>
      <c r="X39" s="294">
        <v>533.4</v>
      </c>
      <c r="Y39" s="335">
        <f t="shared" si="0"/>
        <v>533.4</v>
      </c>
      <c r="Z39" s="18"/>
      <c r="AA39" s="343">
        <v>1</v>
      </c>
      <c r="AB39" s="344">
        <f t="shared" si="1"/>
        <v>533.4</v>
      </c>
      <c r="AC39" s="345">
        <v>1</v>
      </c>
      <c r="AD39" s="346">
        <f t="shared" si="2"/>
        <v>533.4</v>
      </c>
      <c r="AE39" s="347">
        <f t="shared" si="5"/>
        <v>0</v>
      </c>
    </row>
    <row r="40" spans="1:33" x14ac:dyDescent="0.25">
      <c r="A40" s="21"/>
      <c r="B40" s="328" t="s">
        <v>40</v>
      </c>
      <c r="C40" s="328" t="s">
        <v>24</v>
      </c>
      <c r="D40" s="329" t="s">
        <v>25</v>
      </c>
      <c r="E40" s="330" t="s">
        <v>32</v>
      </c>
      <c r="F40" s="331"/>
      <c r="G40" s="331"/>
      <c r="H40" s="332">
        <v>2.6</v>
      </c>
      <c r="I40" s="331"/>
      <c r="J40" s="333" t="s">
        <v>33</v>
      </c>
      <c r="K40" s="331" t="s">
        <v>31</v>
      </c>
      <c r="L40" s="295">
        <v>1</v>
      </c>
      <c r="M40" s="124">
        <v>50</v>
      </c>
      <c r="N40" s="125">
        <v>50</v>
      </c>
      <c r="O40" s="334"/>
      <c r="P40" s="335" t="e">
        <v>#VALUE!</v>
      </c>
      <c r="Q40" s="336" t="e">
        <f>IF(J40="PROV SUM",N40,L40*P40)</f>
        <v>#VALUE!</v>
      </c>
      <c r="R40" s="294">
        <v>0</v>
      </c>
      <c r="S40" s="294">
        <v>63.5</v>
      </c>
      <c r="T40" s="336">
        <f>IF(J40="SC024",N40,IF(ISERROR(S40),"",IF(J40="PROV SUM",N40,L40*S40)))</f>
        <v>63.5</v>
      </c>
      <c r="U40" s="112"/>
      <c r="V40" s="331" t="s">
        <v>31</v>
      </c>
      <c r="W40" s="295">
        <v>1</v>
      </c>
      <c r="X40" s="294">
        <v>63.5</v>
      </c>
      <c r="Y40" s="335">
        <f t="shared" si="0"/>
        <v>63.5</v>
      </c>
      <c r="Z40" s="18"/>
      <c r="AA40" s="343">
        <v>1</v>
      </c>
      <c r="AB40" s="344">
        <f t="shared" si="1"/>
        <v>63.5</v>
      </c>
      <c r="AC40" s="345">
        <v>0</v>
      </c>
      <c r="AD40" s="346">
        <f t="shared" si="2"/>
        <v>0</v>
      </c>
      <c r="AE40" s="347">
        <f t="shared" si="5"/>
        <v>63.5</v>
      </c>
      <c r="AF40" s="622" t="s">
        <v>794</v>
      </c>
      <c r="AG40" s="623"/>
    </row>
    <row r="41" spans="1:33" x14ac:dyDescent="0.25">
      <c r="A41" s="21"/>
      <c r="B41" s="328" t="s">
        <v>40</v>
      </c>
      <c r="C41" s="328" t="s">
        <v>24</v>
      </c>
      <c r="D41" s="329" t="s">
        <v>25</v>
      </c>
      <c r="E41" s="330" t="s">
        <v>41</v>
      </c>
      <c r="F41" s="331"/>
      <c r="G41" s="331"/>
      <c r="H41" s="332">
        <v>2.16</v>
      </c>
      <c r="I41" s="331"/>
      <c r="J41" s="333" t="s">
        <v>42</v>
      </c>
      <c r="K41" s="331" t="s">
        <v>31</v>
      </c>
      <c r="L41" s="295">
        <v>1</v>
      </c>
      <c r="M41" s="124">
        <v>379.8</v>
      </c>
      <c r="N41" s="125">
        <v>379.8</v>
      </c>
      <c r="O41" s="334"/>
      <c r="P41" s="335" t="e">
        <v>#VALUE!</v>
      </c>
      <c r="Q41" s="336" t="e">
        <f>IF(J41="PROV SUM",N41,L41*P41)</f>
        <v>#VALUE!</v>
      </c>
      <c r="R41" s="294">
        <v>0</v>
      </c>
      <c r="S41" s="294">
        <v>482.346</v>
      </c>
      <c r="T41" s="336">
        <f>IF(J41="SC024",N41,IF(ISERROR(S41),"",IF(J41="PROV SUM",N41,L41*S41)))</f>
        <v>482.346</v>
      </c>
      <c r="U41" s="112"/>
      <c r="V41" s="331" t="s">
        <v>31</v>
      </c>
      <c r="W41" s="295">
        <v>1</v>
      </c>
      <c r="X41" s="294">
        <v>482.346</v>
      </c>
      <c r="Y41" s="335">
        <f t="shared" si="0"/>
        <v>482.346</v>
      </c>
      <c r="Z41" s="18"/>
      <c r="AA41" s="343">
        <v>1</v>
      </c>
      <c r="AB41" s="344">
        <f t="shared" si="1"/>
        <v>482.346</v>
      </c>
      <c r="AC41" s="345">
        <v>0</v>
      </c>
      <c r="AD41" s="346">
        <f t="shared" si="2"/>
        <v>0</v>
      </c>
      <c r="AE41" s="347">
        <f t="shared" si="5"/>
        <v>482.346</v>
      </c>
      <c r="AF41" s="622" t="s">
        <v>794</v>
      </c>
      <c r="AG41" s="623"/>
    </row>
    <row r="42" spans="1:33" ht="30" x14ac:dyDescent="0.25">
      <c r="A42" s="21"/>
      <c r="B42" s="328"/>
      <c r="C42" s="328" t="s">
        <v>24</v>
      </c>
      <c r="D42" s="329" t="s">
        <v>25</v>
      </c>
      <c r="E42" s="330" t="s">
        <v>50</v>
      </c>
      <c r="F42" s="331"/>
      <c r="G42" s="331"/>
      <c r="H42" s="332"/>
      <c r="I42" s="331"/>
      <c r="J42" s="333"/>
      <c r="K42" s="331"/>
      <c r="L42" s="295"/>
      <c r="M42" s="124"/>
      <c r="N42" s="125"/>
      <c r="O42" s="334"/>
      <c r="P42" s="335"/>
      <c r="Q42" s="336"/>
      <c r="R42" s="294"/>
      <c r="S42" s="294"/>
      <c r="T42" s="336"/>
      <c r="U42" s="112"/>
      <c r="V42" s="331" t="s">
        <v>757</v>
      </c>
      <c r="W42" s="295">
        <v>61</v>
      </c>
      <c r="X42" s="294">
        <v>40.322499999999998</v>
      </c>
      <c r="Y42" s="335">
        <f t="shared" si="0"/>
        <v>2459.6724999999997</v>
      </c>
      <c r="Z42" s="18"/>
      <c r="AA42" s="343">
        <v>1</v>
      </c>
      <c r="AB42" s="344">
        <f t="shared" si="1"/>
        <v>2459.6724999999997</v>
      </c>
      <c r="AC42" s="345">
        <v>0</v>
      </c>
      <c r="AD42" s="346">
        <f t="shared" si="2"/>
        <v>0</v>
      </c>
      <c r="AE42" s="347">
        <f t="shared" si="5"/>
        <v>2459.6724999999997</v>
      </c>
      <c r="AF42" s="622" t="s">
        <v>769</v>
      </c>
      <c r="AG42" s="623"/>
    </row>
    <row r="43" spans="1:33" x14ac:dyDescent="0.25">
      <c r="A43" s="21"/>
      <c r="B43" s="328"/>
      <c r="C43" s="328" t="s">
        <v>24</v>
      </c>
      <c r="D43" s="329" t="s">
        <v>25</v>
      </c>
      <c r="E43" s="330" t="s">
        <v>53</v>
      </c>
      <c r="F43" s="331"/>
      <c r="G43" s="331"/>
      <c r="H43" s="332"/>
      <c r="I43" s="331"/>
      <c r="J43" s="333"/>
      <c r="K43" s="331"/>
      <c r="L43" s="295"/>
      <c r="M43" s="124"/>
      <c r="N43" s="125"/>
      <c r="O43" s="334"/>
      <c r="P43" s="335"/>
      <c r="Q43" s="336"/>
      <c r="R43" s="294"/>
      <c r="S43" s="294"/>
      <c r="T43" s="336"/>
      <c r="U43" s="112"/>
      <c r="V43" s="331" t="s">
        <v>757</v>
      </c>
      <c r="W43" s="295">
        <v>24</v>
      </c>
      <c r="X43" s="294">
        <v>20.637499999999999</v>
      </c>
      <c r="Y43" s="335">
        <f t="shared" si="0"/>
        <v>495.29999999999995</v>
      </c>
      <c r="Z43" s="18"/>
      <c r="AA43" s="343">
        <v>1</v>
      </c>
      <c r="AB43" s="344">
        <f t="shared" si="1"/>
        <v>495.29999999999995</v>
      </c>
      <c r="AC43" s="345">
        <v>0</v>
      </c>
      <c r="AD43" s="346">
        <f t="shared" si="2"/>
        <v>0</v>
      </c>
      <c r="AE43" s="347">
        <f t="shared" si="5"/>
        <v>495.29999999999995</v>
      </c>
      <c r="AF43" s="622" t="s">
        <v>794</v>
      </c>
      <c r="AG43" s="623"/>
    </row>
    <row r="44" spans="1:33" ht="60" x14ac:dyDescent="0.25">
      <c r="A44" s="21"/>
      <c r="B44" s="328" t="s">
        <v>40</v>
      </c>
      <c r="C44" s="328" t="s">
        <v>24</v>
      </c>
      <c r="D44" s="329" t="s">
        <v>25</v>
      </c>
      <c r="E44" s="330" t="s">
        <v>382</v>
      </c>
      <c r="F44" s="331"/>
      <c r="G44" s="331"/>
      <c r="H44" s="332"/>
      <c r="I44" s="331"/>
      <c r="J44" s="333" t="s">
        <v>383</v>
      </c>
      <c r="K44" s="331" t="s">
        <v>31</v>
      </c>
      <c r="L44" s="295"/>
      <c r="M44" s="124">
        <v>4.8300000000000003E-2</v>
      </c>
      <c r="N44" s="125">
        <v>0</v>
      </c>
      <c r="O44" s="334"/>
      <c r="P44" s="335" t="e">
        <v>#VALUE!</v>
      </c>
      <c r="Q44" s="336" t="e">
        <f>IF(J44="PROV SUM",N44,L44*P44)</f>
        <v>#VALUE!</v>
      </c>
      <c r="R44" s="294" t="e">
        <v>#N/A</v>
      </c>
      <c r="S44" s="294" t="e">
        <v>#N/A</v>
      </c>
      <c r="T44" s="336">
        <f>IF(J44="SC024",N44,IF(ISERROR(S44),"",IF(J44="PROV SUM",N44,L44*S44)))</f>
        <v>0</v>
      </c>
      <c r="U44" s="112"/>
      <c r="V44" s="331" t="s">
        <v>416</v>
      </c>
      <c r="W44" s="295">
        <v>11.1</v>
      </c>
      <c r="X44" s="376">
        <f>SUM(Y38+Y39+Y40)*0.0483</f>
        <v>116.0080992</v>
      </c>
      <c r="Y44" s="335">
        <f>X44*W44</f>
        <v>1287.6899011200001</v>
      </c>
      <c r="Z44" s="18"/>
      <c r="AA44" s="343">
        <v>1</v>
      </c>
      <c r="AB44" s="344">
        <f t="shared" si="1"/>
        <v>1287.6899011200001</v>
      </c>
      <c r="AC44" s="345">
        <v>0</v>
      </c>
      <c r="AD44" s="346">
        <f t="shared" si="2"/>
        <v>0</v>
      </c>
      <c r="AE44" s="347">
        <f t="shared" si="5"/>
        <v>1287.6899011200001</v>
      </c>
      <c r="AF44" s="626" t="s">
        <v>777</v>
      </c>
      <c r="AG44" s="623"/>
    </row>
    <row r="45" spans="1:33" x14ac:dyDescent="0.25">
      <c r="A45" s="21"/>
      <c r="B45" s="327" t="s">
        <v>40</v>
      </c>
      <c r="C45" s="328" t="s">
        <v>312</v>
      </c>
      <c r="D45" s="329" t="s">
        <v>378</v>
      </c>
      <c r="E45" s="330"/>
      <c r="F45" s="331"/>
      <c r="G45" s="331"/>
      <c r="H45" s="332"/>
      <c r="I45" s="331"/>
      <c r="J45" s="333"/>
      <c r="K45" s="331"/>
      <c r="L45" s="295"/>
      <c r="M45" s="333"/>
      <c r="N45" s="125"/>
      <c r="O45" s="334"/>
      <c r="P45" s="354"/>
      <c r="Q45" s="355"/>
      <c r="R45" s="355"/>
      <c r="S45" s="355"/>
      <c r="T45" s="355"/>
      <c r="U45" s="112"/>
      <c r="V45" s="331"/>
      <c r="W45" s="295"/>
      <c r="X45" s="355"/>
      <c r="Y45" s="335">
        <f t="shared" si="0"/>
        <v>0</v>
      </c>
      <c r="Z45" s="18"/>
      <c r="AA45" s="343">
        <v>0</v>
      </c>
      <c r="AB45" s="344">
        <f t="shared" si="1"/>
        <v>0</v>
      </c>
      <c r="AC45" s="345">
        <v>0</v>
      </c>
      <c r="AD45" s="346">
        <f t="shared" si="2"/>
        <v>0</v>
      </c>
      <c r="AE45" s="347">
        <f t="shared" si="5"/>
        <v>0</v>
      </c>
    </row>
    <row r="46" spans="1:33" ht="90" x14ac:dyDescent="0.25">
      <c r="A46" s="21"/>
      <c r="B46" s="327" t="s">
        <v>40</v>
      </c>
      <c r="C46" s="328" t="s">
        <v>312</v>
      </c>
      <c r="D46" s="329" t="s">
        <v>25</v>
      </c>
      <c r="E46" s="330" t="s">
        <v>317</v>
      </c>
      <c r="F46" s="331"/>
      <c r="G46" s="331"/>
      <c r="H46" s="332">
        <v>7.79</v>
      </c>
      <c r="I46" s="331"/>
      <c r="J46" s="333" t="s">
        <v>318</v>
      </c>
      <c r="K46" s="331" t="s">
        <v>104</v>
      </c>
      <c r="L46" s="295">
        <v>7</v>
      </c>
      <c r="M46" s="356">
        <v>93.18</v>
      </c>
      <c r="N46" s="125">
        <v>652.26</v>
      </c>
      <c r="O46" s="334"/>
      <c r="P46" s="335" t="e">
        <v>#VALUE!</v>
      </c>
      <c r="Q46" s="336" t="e">
        <f>IF(J46="PROV SUM",N46,L46*P46)</f>
        <v>#VALUE!</v>
      </c>
      <c r="R46" s="294">
        <v>0</v>
      </c>
      <c r="S46" s="294">
        <v>76.500780000000006</v>
      </c>
      <c r="T46" s="336">
        <f>IF(J46="SC024",N46,IF(ISERROR(S46),"",IF(J46="PROV SUM",N46,L46*S46)))</f>
        <v>535.50546000000008</v>
      </c>
      <c r="U46" s="112"/>
      <c r="V46" s="331" t="s">
        <v>104</v>
      </c>
      <c r="W46" s="295">
        <v>7</v>
      </c>
      <c r="X46" s="294">
        <v>76.500780000000006</v>
      </c>
      <c r="Y46" s="335">
        <f t="shared" si="0"/>
        <v>535.50546000000008</v>
      </c>
      <c r="Z46" s="18"/>
      <c r="AA46" s="343">
        <v>1</v>
      </c>
      <c r="AB46" s="344">
        <f t="shared" si="1"/>
        <v>535.50546000000008</v>
      </c>
      <c r="AC46" s="345">
        <v>1</v>
      </c>
      <c r="AD46" s="346">
        <f>Y46*AC46</f>
        <v>535.50546000000008</v>
      </c>
      <c r="AE46" s="347">
        <f t="shared" si="5"/>
        <v>0</v>
      </c>
    </row>
    <row r="47" spans="1:33" ht="60" x14ac:dyDescent="0.25">
      <c r="A47" s="21"/>
      <c r="B47" s="327" t="s">
        <v>40</v>
      </c>
      <c r="C47" s="328" t="s">
        <v>312</v>
      </c>
      <c r="D47" s="329" t="s">
        <v>25</v>
      </c>
      <c r="E47" s="330" t="s">
        <v>323</v>
      </c>
      <c r="F47" s="331"/>
      <c r="G47" s="331"/>
      <c r="H47" s="332">
        <v>7.1860000000000301</v>
      </c>
      <c r="I47" s="331"/>
      <c r="J47" s="333" t="s">
        <v>324</v>
      </c>
      <c r="K47" s="331" t="s">
        <v>75</v>
      </c>
      <c r="L47" s="295">
        <v>1</v>
      </c>
      <c r="M47" s="356">
        <v>12.05</v>
      </c>
      <c r="N47" s="125">
        <v>12.05</v>
      </c>
      <c r="O47" s="334"/>
      <c r="P47" s="335" t="e">
        <v>#VALUE!</v>
      </c>
      <c r="Q47" s="336" t="e">
        <f>IF(J47="PROV SUM",N47,L47*P47)</f>
        <v>#VALUE!</v>
      </c>
      <c r="R47" s="294">
        <v>0</v>
      </c>
      <c r="S47" s="294">
        <v>9.8930500000000006</v>
      </c>
      <c r="T47" s="336">
        <f>IF(J47="SC024",N47,IF(ISERROR(S47),"",IF(J47="PROV SUM",N47,L47*S47)))</f>
        <v>9.8930500000000006</v>
      </c>
      <c r="U47" s="112"/>
      <c r="V47" s="331" t="s">
        <v>75</v>
      </c>
      <c r="W47" s="295">
        <v>1</v>
      </c>
      <c r="X47" s="294">
        <v>9.8930500000000006</v>
      </c>
      <c r="Y47" s="335">
        <f t="shared" si="0"/>
        <v>9.8930500000000006</v>
      </c>
      <c r="Z47" s="18"/>
      <c r="AA47" s="343">
        <v>1</v>
      </c>
      <c r="AB47" s="344">
        <f t="shared" si="1"/>
        <v>9.8930500000000006</v>
      </c>
      <c r="AC47" s="345">
        <v>1</v>
      </c>
      <c r="AD47" s="346">
        <f t="shared" si="2"/>
        <v>9.8930500000000006</v>
      </c>
      <c r="AE47" s="347">
        <f>AB47-AD47</f>
        <v>0</v>
      </c>
    </row>
    <row r="48" spans="1:33" ht="30.75" x14ac:dyDescent="0.25">
      <c r="A48" s="21"/>
      <c r="B48" s="327" t="s">
        <v>40</v>
      </c>
      <c r="C48" s="328" t="s">
        <v>312</v>
      </c>
      <c r="D48" s="329" t="s">
        <v>25</v>
      </c>
      <c r="E48" s="330" t="s">
        <v>422</v>
      </c>
      <c r="F48" s="331"/>
      <c r="G48" s="331"/>
      <c r="H48" s="332">
        <v>7.3159999999999998</v>
      </c>
      <c r="I48" s="331"/>
      <c r="J48" s="333" t="s">
        <v>379</v>
      </c>
      <c r="K48" s="331" t="s">
        <v>380</v>
      </c>
      <c r="L48" s="295">
        <v>1</v>
      </c>
      <c r="M48" s="295">
        <v>400</v>
      </c>
      <c r="N48" s="125">
        <v>400</v>
      </c>
      <c r="O48" s="334"/>
      <c r="P48" s="335" t="e">
        <v>#VALUE!</v>
      </c>
      <c r="Q48" s="336">
        <f>IF(J48="PROV SUM",N48,L48*P48)</f>
        <v>400</v>
      </c>
      <c r="R48" s="294" t="s">
        <v>381</v>
      </c>
      <c r="S48" s="294" t="s">
        <v>381</v>
      </c>
      <c r="T48" s="336">
        <f>IF(J48="SC024",N48,IF(ISERROR(S48),"",IF(J48="PROV SUM",N48,L48*S48)))</f>
        <v>400</v>
      </c>
      <c r="U48" s="112"/>
      <c r="V48" s="331" t="s">
        <v>380</v>
      </c>
      <c r="W48" s="295">
        <v>1</v>
      </c>
      <c r="X48" s="294">
        <v>400</v>
      </c>
      <c r="Y48" s="335">
        <v>400</v>
      </c>
      <c r="Z48" s="18"/>
      <c r="AA48" s="343">
        <v>0</v>
      </c>
      <c r="AB48" s="344">
        <f t="shared" si="1"/>
        <v>0</v>
      </c>
      <c r="AC48" s="345">
        <v>0</v>
      </c>
      <c r="AD48" s="346">
        <f t="shared" si="2"/>
        <v>0</v>
      </c>
      <c r="AE48" s="347">
        <f t="shared" si="5"/>
        <v>0</v>
      </c>
    </row>
    <row r="49" spans="1:33" ht="120" x14ac:dyDescent="0.25">
      <c r="A49" s="21"/>
      <c r="B49" s="327" t="s">
        <v>40</v>
      </c>
      <c r="C49" s="328" t="s">
        <v>72</v>
      </c>
      <c r="D49" s="329" t="s">
        <v>25</v>
      </c>
      <c r="E49" s="330" t="s">
        <v>663</v>
      </c>
      <c r="F49" s="331"/>
      <c r="G49" s="331"/>
      <c r="H49" s="332"/>
      <c r="I49" s="331"/>
      <c r="J49" s="333"/>
      <c r="K49" s="331"/>
      <c r="L49" s="295"/>
      <c r="M49" s="295"/>
      <c r="N49" s="125"/>
      <c r="O49" s="334"/>
      <c r="P49" s="335"/>
      <c r="Q49" s="336"/>
      <c r="R49" s="294"/>
      <c r="S49" s="294"/>
      <c r="T49" s="336"/>
      <c r="U49" s="112"/>
      <c r="V49" s="331" t="s">
        <v>79</v>
      </c>
      <c r="W49" s="295">
        <v>57</v>
      </c>
      <c r="X49" s="294">
        <v>69.040000000000006</v>
      </c>
      <c r="Y49" s="335">
        <f>W49*X49</f>
        <v>3935.28</v>
      </c>
      <c r="Z49" s="18"/>
      <c r="AA49" s="343">
        <v>1</v>
      </c>
      <c r="AB49" s="344">
        <f>Y49*AA49</f>
        <v>3935.28</v>
      </c>
      <c r="AC49" s="345">
        <v>1</v>
      </c>
      <c r="AD49" s="346">
        <f>Y49*AC49</f>
        <v>3935.28</v>
      </c>
      <c r="AE49" s="347">
        <f>AB49-AD49</f>
        <v>0</v>
      </c>
    </row>
    <row r="50" spans="1:33" ht="30" x14ac:dyDescent="0.25">
      <c r="A50" s="21"/>
      <c r="B50" s="327" t="s">
        <v>40</v>
      </c>
      <c r="C50" s="328" t="s">
        <v>72</v>
      </c>
      <c r="D50" s="329" t="s">
        <v>25</v>
      </c>
      <c r="E50" s="330" t="s">
        <v>664</v>
      </c>
      <c r="F50" s="331"/>
      <c r="G50" s="331"/>
      <c r="H50" s="332"/>
      <c r="I50" s="331"/>
      <c r="J50" s="333"/>
      <c r="K50" s="331"/>
      <c r="L50" s="295"/>
      <c r="M50" s="295"/>
      <c r="N50" s="125"/>
      <c r="O50" s="334"/>
      <c r="P50" s="335"/>
      <c r="Q50" s="336"/>
      <c r="R50" s="294"/>
      <c r="S50" s="294"/>
      <c r="T50" s="336"/>
      <c r="U50" s="112"/>
      <c r="V50" s="331" t="s">
        <v>75</v>
      </c>
      <c r="W50" s="295">
        <v>80</v>
      </c>
      <c r="X50" s="294">
        <v>11.918999999999999</v>
      </c>
      <c r="Y50" s="335">
        <f t="shared" ref="Y50:Y59" si="7">W50*X50</f>
        <v>953.51999999999987</v>
      </c>
      <c r="Z50" s="18"/>
      <c r="AA50" s="343">
        <v>1</v>
      </c>
      <c r="AB50" s="344">
        <f t="shared" ref="AB50:AB59" si="8">Y50*AA50</f>
        <v>953.51999999999987</v>
      </c>
      <c r="AC50" s="345">
        <v>1</v>
      </c>
      <c r="AD50" s="346">
        <f t="shared" ref="AD50:AD59" si="9">Y50*AC50</f>
        <v>953.51999999999987</v>
      </c>
      <c r="AE50" s="347">
        <f t="shared" ref="AE50:AE59" si="10">AB50-AD50</f>
        <v>0</v>
      </c>
    </row>
    <row r="51" spans="1:33" ht="60" x14ac:dyDescent="0.25">
      <c r="A51" s="21"/>
      <c r="B51" s="327" t="s">
        <v>40</v>
      </c>
      <c r="C51" s="328" t="s">
        <v>72</v>
      </c>
      <c r="D51" s="329" t="s">
        <v>25</v>
      </c>
      <c r="E51" s="330" t="s">
        <v>665</v>
      </c>
      <c r="F51" s="331"/>
      <c r="G51" s="331"/>
      <c r="H51" s="332"/>
      <c r="I51" s="331"/>
      <c r="J51" s="333"/>
      <c r="K51" s="331"/>
      <c r="L51" s="295"/>
      <c r="M51" s="295"/>
      <c r="N51" s="125"/>
      <c r="O51" s="334"/>
      <c r="P51" s="335"/>
      <c r="Q51" s="336"/>
      <c r="R51" s="294"/>
      <c r="S51" s="294"/>
      <c r="T51" s="336"/>
      <c r="U51" s="112"/>
      <c r="V51" s="331" t="s">
        <v>104</v>
      </c>
      <c r="W51" s="295">
        <v>11</v>
      </c>
      <c r="X51" s="294">
        <v>15.103999999999999</v>
      </c>
      <c r="Y51" s="335">
        <f t="shared" si="7"/>
        <v>166.14400000000001</v>
      </c>
      <c r="Z51" s="18"/>
      <c r="AA51" s="343">
        <v>1</v>
      </c>
      <c r="AB51" s="344">
        <f t="shared" si="8"/>
        <v>166.14400000000001</v>
      </c>
      <c r="AC51" s="345">
        <v>1</v>
      </c>
      <c r="AD51" s="346">
        <f t="shared" si="9"/>
        <v>166.14400000000001</v>
      </c>
      <c r="AE51" s="347">
        <f t="shared" si="10"/>
        <v>0</v>
      </c>
    </row>
    <row r="52" spans="1:33" ht="60" x14ac:dyDescent="0.25">
      <c r="A52" s="21"/>
      <c r="B52" s="327" t="s">
        <v>40</v>
      </c>
      <c r="C52" s="328" t="s">
        <v>72</v>
      </c>
      <c r="D52" s="329" t="s">
        <v>25</v>
      </c>
      <c r="E52" s="330" t="s">
        <v>666</v>
      </c>
      <c r="F52" s="331"/>
      <c r="G52" s="331"/>
      <c r="H52" s="332"/>
      <c r="I52" s="331"/>
      <c r="J52" s="333"/>
      <c r="K52" s="331"/>
      <c r="L52" s="295"/>
      <c r="M52" s="295"/>
      <c r="N52" s="125"/>
      <c r="O52" s="334"/>
      <c r="P52" s="335"/>
      <c r="Q52" s="336"/>
      <c r="R52" s="294"/>
      <c r="S52" s="294"/>
      <c r="T52" s="336"/>
      <c r="U52" s="112"/>
      <c r="V52" s="331" t="s">
        <v>104</v>
      </c>
      <c r="W52" s="295">
        <v>11</v>
      </c>
      <c r="X52" s="294">
        <v>21.847999999999999</v>
      </c>
      <c r="Y52" s="335">
        <f t="shared" si="7"/>
        <v>240.32799999999997</v>
      </c>
      <c r="Z52" s="18"/>
      <c r="AA52" s="343">
        <v>1</v>
      </c>
      <c r="AB52" s="344">
        <f t="shared" si="8"/>
        <v>240.32799999999997</v>
      </c>
      <c r="AC52" s="345">
        <v>1</v>
      </c>
      <c r="AD52" s="346">
        <f t="shared" si="9"/>
        <v>240.32799999999997</v>
      </c>
      <c r="AE52" s="347">
        <f t="shared" si="10"/>
        <v>0</v>
      </c>
    </row>
    <row r="53" spans="1:33" ht="75" x14ac:dyDescent="0.25">
      <c r="A53" s="21"/>
      <c r="B53" s="327" t="s">
        <v>40</v>
      </c>
      <c r="C53" s="328" t="s">
        <v>72</v>
      </c>
      <c r="D53" s="329" t="s">
        <v>25</v>
      </c>
      <c r="E53" s="330" t="s">
        <v>667</v>
      </c>
      <c r="F53" s="331"/>
      <c r="G53" s="331"/>
      <c r="H53" s="332"/>
      <c r="I53" s="331"/>
      <c r="J53" s="333"/>
      <c r="K53" s="331"/>
      <c r="L53" s="295"/>
      <c r="M53" s="295"/>
      <c r="N53" s="125"/>
      <c r="O53" s="334"/>
      <c r="P53" s="335"/>
      <c r="Q53" s="336"/>
      <c r="R53" s="294"/>
      <c r="S53" s="294"/>
      <c r="T53" s="336"/>
      <c r="U53" s="112"/>
      <c r="V53" s="331" t="s">
        <v>139</v>
      </c>
      <c r="W53" s="295">
        <v>2</v>
      </c>
      <c r="X53" s="294">
        <v>130.12800000000001</v>
      </c>
      <c r="Y53" s="335">
        <f t="shared" si="7"/>
        <v>260.25600000000003</v>
      </c>
      <c r="Z53" s="18"/>
      <c r="AA53" s="343">
        <v>1</v>
      </c>
      <c r="AB53" s="344">
        <f t="shared" si="8"/>
        <v>260.25600000000003</v>
      </c>
      <c r="AC53" s="345">
        <v>1</v>
      </c>
      <c r="AD53" s="346">
        <f t="shared" si="9"/>
        <v>260.25600000000003</v>
      </c>
      <c r="AE53" s="347">
        <f t="shared" si="10"/>
        <v>0</v>
      </c>
    </row>
    <row r="54" spans="1:33" ht="45" x14ac:dyDescent="0.25">
      <c r="A54" s="21"/>
      <c r="B54" s="327" t="s">
        <v>40</v>
      </c>
      <c r="C54" s="328" t="s">
        <v>72</v>
      </c>
      <c r="D54" s="329" t="s">
        <v>25</v>
      </c>
      <c r="E54" s="330" t="s">
        <v>668</v>
      </c>
      <c r="F54" s="331"/>
      <c r="G54" s="331"/>
      <c r="H54" s="332"/>
      <c r="I54" s="331"/>
      <c r="J54" s="333"/>
      <c r="K54" s="331"/>
      <c r="L54" s="295"/>
      <c r="M54" s="295"/>
      <c r="N54" s="125"/>
      <c r="O54" s="334"/>
      <c r="P54" s="335"/>
      <c r="Q54" s="336"/>
      <c r="R54" s="294"/>
      <c r="S54" s="294"/>
      <c r="T54" s="336"/>
      <c r="U54" s="112"/>
      <c r="V54" s="331" t="s">
        <v>79</v>
      </c>
      <c r="W54" s="295">
        <v>47</v>
      </c>
      <c r="X54" s="294">
        <v>8.6880000000000006</v>
      </c>
      <c r="Y54" s="335">
        <f t="shared" si="7"/>
        <v>408.33600000000001</v>
      </c>
      <c r="Z54" s="18"/>
      <c r="AA54" s="343">
        <v>1</v>
      </c>
      <c r="AB54" s="344">
        <f t="shared" si="8"/>
        <v>408.33600000000001</v>
      </c>
      <c r="AC54" s="345">
        <v>1</v>
      </c>
      <c r="AD54" s="346">
        <f t="shared" si="9"/>
        <v>408.33600000000001</v>
      </c>
      <c r="AE54" s="347">
        <f t="shared" si="10"/>
        <v>0</v>
      </c>
    </row>
    <row r="55" spans="1:33" ht="45" x14ac:dyDescent="0.25">
      <c r="A55" s="21"/>
      <c r="B55" s="327" t="s">
        <v>40</v>
      </c>
      <c r="C55" s="328" t="s">
        <v>72</v>
      </c>
      <c r="D55" s="329" t="s">
        <v>25</v>
      </c>
      <c r="E55" s="330" t="s">
        <v>669</v>
      </c>
      <c r="F55" s="331"/>
      <c r="G55" s="331"/>
      <c r="H55" s="332"/>
      <c r="I55" s="331"/>
      <c r="J55" s="333"/>
      <c r="K55" s="331"/>
      <c r="L55" s="295"/>
      <c r="M55" s="295"/>
      <c r="N55" s="125"/>
      <c r="O55" s="334"/>
      <c r="P55" s="335"/>
      <c r="Q55" s="336"/>
      <c r="R55" s="294"/>
      <c r="S55" s="294"/>
      <c r="T55" s="336"/>
      <c r="U55" s="112"/>
      <c r="V55" s="331" t="s">
        <v>104</v>
      </c>
      <c r="W55" s="295">
        <v>1</v>
      </c>
      <c r="X55" s="294">
        <v>55.655999999999999</v>
      </c>
      <c r="Y55" s="335">
        <f t="shared" si="7"/>
        <v>55.655999999999999</v>
      </c>
      <c r="Z55" s="18"/>
      <c r="AA55" s="343">
        <v>1</v>
      </c>
      <c r="AB55" s="344">
        <f t="shared" si="8"/>
        <v>55.655999999999999</v>
      </c>
      <c r="AC55" s="345">
        <v>1</v>
      </c>
      <c r="AD55" s="346">
        <f t="shared" si="9"/>
        <v>55.655999999999999</v>
      </c>
      <c r="AE55" s="347">
        <f t="shared" si="10"/>
        <v>0</v>
      </c>
    </row>
    <row r="56" spans="1:33" ht="30" x14ac:dyDescent="0.25">
      <c r="A56" s="21"/>
      <c r="B56" s="327" t="s">
        <v>40</v>
      </c>
      <c r="C56" s="328" t="s">
        <v>72</v>
      </c>
      <c r="D56" s="329" t="s">
        <v>25</v>
      </c>
      <c r="E56" s="330" t="s">
        <v>670</v>
      </c>
      <c r="F56" s="331"/>
      <c r="G56" s="331"/>
      <c r="H56" s="332"/>
      <c r="I56" s="331"/>
      <c r="J56" s="333"/>
      <c r="K56" s="331"/>
      <c r="L56" s="295"/>
      <c r="M56" s="295"/>
      <c r="N56" s="125"/>
      <c r="O56" s="334"/>
      <c r="P56" s="335"/>
      <c r="Q56" s="336"/>
      <c r="R56" s="294"/>
      <c r="S56" s="294"/>
      <c r="T56" s="336"/>
      <c r="U56" s="112"/>
      <c r="V56" s="331" t="s">
        <v>79</v>
      </c>
      <c r="W56" s="295">
        <v>10</v>
      </c>
      <c r="X56" s="294">
        <v>17.832000000000001</v>
      </c>
      <c r="Y56" s="335">
        <f t="shared" si="7"/>
        <v>178.32</v>
      </c>
      <c r="Z56" s="18"/>
      <c r="AA56" s="343">
        <v>1</v>
      </c>
      <c r="AB56" s="344">
        <f t="shared" si="8"/>
        <v>178.32</v>
      </c>
      <c r="AC56" s="345">
        <v>1</v>
      </c>
      <c r="AD56" s="346">
        <f t="shared" si="9"/>
        <v>178.32</v>
      </c>
      <c r="AE56" s="347">
        <f t="shared" si="10"/>
        <v>0</v>
      </c>
    </row>
    <row r="57" spans="1:33" ht="30" x14ac:dyDescent="0.25">
      <c r="A57" s="21"/>
      <c r="B57" s="327" t="s">
        <v>80</v>
      </c>
      <c r="C57" s="328" t="s">
        <v>164</v>
      </c>
      <c r="D57" s="329" t="s">
        <v>25</v>
      </c>
      <c r="E57" s="330" t="s">
        <v>671</v>
      </c>
      <c r="F57" s="331"/>
      <c r="G57" s="331"/>
      <c r="H57" s="332"/>
      <c r="I57" s="331"/>
      <c r="J57" s="333"/>
      <c r="K57" s="331"/>
      <c r="L57" s="295"/>
      <c r="M57" s="295"/>
      <c r="N57" s="125"/>
      <c r="O57" s="334"/>
      <c r="P57" s="335"/>
      <c r="Q57" s="336"/>
      <c r="R57" s="294"/>
      <c r="S57" s="294"/>
      <c r="T57" s="336"/>
      <c r="U57" s="112"/>
      <c r="V57" s="331" t="s">
        <v>674</v>
      </c>
      <c r="W57" s="295">
        <v>13</v>
      </c>
      <c r="X57" s="294">
        <v>143.43</v>
      </c>
      <c r="Y57" s="335">
        <f t="shared" si="7"/>
        <v>1864.5900000000001</v>
      </c>
      <c r="Z57" s="18"/>
      <c r="AA57" s="343">
        <v>1</v>
      </c>
      <c r="AB57" s="344">
        <f t="shared" si="8"/>
        <v>1864.5900000000001</v>
      </c>
      <c r="AC57" s="345">
        <v>1</v>
      </c>
      <c r="AD57" s="346">
        <f t="shared" si="9"/>
        <v>1864.5900000000001</v>
      </c>
      <c r="AE57" s="347">
        <f t="shared" si="10"/>
        <v>0</v>
      </c>
    </row>
    <row r="58" spans="1:33" x14ac:dyDescent="0.25">
      <c r="A58" s="21"/>
      <c r="B58" s="327" t="s">
        <v>80</v>
      </c>
      <c r="C58" s="328" t="s">
        <v>675</v>
      </c>
      <c r="D58" s="329" t="s">
        <v>25</v>
      </c>
      <c r="E58" s="330" t="s">
        <v>672</v>
      </c>
      <c r="F58" s="331"/>
      <c r="G58" s="331"/>
      <c r="H58" s="332"/>
      <c r="I58" s="331"/>
      <c r="J58" s="333"/>
      <c r="K58" s="331"/>
      <c r="L58" s="295"/>
      <c r="M58" s="295"/>
      <c r="N58" s="125"/>
      <c r="O58" s="334"/>
      <c r="P58" s="335"/>
      <c r="Q58" s="336"/>
      <c r="R58" s="294"/>
      <c r="S58" s="294"/>
      <c r="T58" s="336"/>
      <c r="U58" s="112"/>
      <c r="V58" s="331" t="s">
        <v>311</v>
      </c>
      <c r="W58" s="295">
        <v>1</v>
      </c>
      <c r="X58" s="294">
        <v>3000</v>
      </c>
      <c r="Y58" s="335">
        <f t="shared" si="7"/>
        <v>3000</v>
      </c>
      <c r="Z58" s="18"/>
      <c r="AA58" s="343">
        <v>1</v>
      </c>
      <c r="AB58" s="344">
        <f t="shared" si="8"/>
        <v>3000</v>
      </c>
      <c r="AC58" s="345">
        <v>0</v>
      </c>
      <c r="AD58" s="346">
        <f t="shared" si="9"/>
        <v>0</v>
      </c>
      <c r="AE58" s="347">
        <f t="shared" si="10"/>
        <v>3000</v>
      </c>
      <c r="AF58" s="622" t="s">
        <v>776</v>
      </c>
    </row>
    <row r="59" spans="1:33" ht="60" x14ac:dyDescent="0.25">
      <c r="A59" s="21"/>
      <c r="B59" s="327" t="s">
        <v>80</v>
      </c>
      <c r="C59" s="328" t="s">
        <v>285</v>
      </c>
      <c r="D59" s="329" t="s">
        <v>25</v>
      </c>
      <c r="E59" s="330" t="s">
        <v>673</v>
      </c>
      <c r="F59" s="331"/>
      <c r="G59" s="331"/>
      <c r="H59" s="332"/>
      <c r="I59" s="331"/>
      <c r="J59" s="333"/>
      <c r="K59" s="331"/>
      <c r="L59" s="295"/>
      <c r="M59" s="295"/>
      <c r="N59" s="125"/>
      <c r="O59" s="334"/>
      <c r="P59" s="335"/>
      <c r="Q59" s="336"/>
      <c r="R59" s="294"/>
      <c r="S59" s="294"/>
      <c r="T59" s="336"/>
      <c r="U59" s="112"/>
      <c r="V59" s="331" t="s">
        <v>311</v>
      </c>
      <c r="W59" s="295">
        <v>1</v>
      </c>
      <c r="X59" s="294">
        <v>50</v>
      </c>
      <c r="Y59" s="335">
        <f t="shared" si="7"/>
        <v>50</v>
      </c>
      <c r="Z59" s="18"/>
      <c r="AA59" s="343">
        <v>0</v>
      </c>
      <c r="AB59" s="344">
        <f t="shared" si="8"/>
        <v>0</v>
      </c>
      <c r="AC59" s="345">
        <v>0</v>
      </c>
      <c r="AD59" s="346">
        <f t="shared" si="9"/>
        <v>0</v>
      </c>
      <c r="AE59" s="347">
        <f t="shared" si="10"/>
        <v>0</v>
      </c>
    </row>
    <row r="60" spans="1:33" x14ac:dyDescent="0.25">
      <c r="A60" s="21"/>
      <c r="B60" s="327"/>
      <c r="C60" s="328"/>
      <c r="D60" s="329"/>
      <c r="E60" s="330"/>
      <c r="F60" s="331"/>
      <c r="G60" s="331"/>
      <c r="H60" s="332"/>
      <c r="I60" s="331"/>
      <c r="J60" s="333"/>
      <c r="K60" s="331"/>
      <c r="L60" s="295"/>
      <c r="M60" s="295"/>
      <c r="N60" s="125"/>
      <c r="O60" s="334"/>
      <c r="P60" s="335"/>
      <c r="Q60" s="336"/>
      <c r="R60" s="294"/>
      <c r="S60" s="294"/>
      <c r="T60" s="336"/>
      <c r="U60" s="112"/>
      <c r="V60" s="331"/>
      <c r="W60" s="295"/>
      <c r="X60" s="294"/>
      <c r="Y60" s="335"/>
      <c r="Z60" s="18"/>
      <c r="AA60" s="343"/>
      <c r="AB60" s="344"/>
      <c r="AC60" s="345"/>
      <c r="AD60" s="346"/>
      <c r="AE60" s="347"/>
    </row>
    <row r="61" spans="1:33" ht="15.75" thickBot="1" x14ac:dyDescent="0.3"/>
    <row r="62" spans="1:33" ht="15.75" thickBot="1" x14ac:dyDescent="0.3">
      <c r="D62" s="162"/>
      <c r="S62" s="68" t="s">
        <v>5</v>
      </c>
      <c r="T62" s="69">
        <f>SUM(T11:T48)</f>
        <v>7001.8316509999995</v>
      </c>
      <c r="U62" s="65"/>
      <c r="V62" s="21"/>
      <c r="W62" s="28"/>
      <c r="X62" s="68" t="s">
        <v>5</v>
      </c>
      <c r="Y62" s="69">
        <f>SUM(Y11:Y60)</f>
        <v>21822.42004112</v>
      </c>
      <c r="Z62" s="18"/>
      <c r="AA62" s="76"/>
      <c r="AB62" s="116">
        <f>SUM(AB11:AB60)</f>
        <v>21065.475541120002</v>
      </c>
      <c r="AC62" s="76"/>
      <c r="AD62" s="117">
        <f>SUM(AD11:AD60)</f>
        <v>13276.967139999999</v>
      </c>
      <c r="AE62" s="131">
        <f>SUM(AE11:AE60)</f>
        <v>7788.5084011199997</v>
      </c>
      <c r="AG62" s="621"/>
    </row>
    <row r="63" spans="1:33" x14ac:dyDescent="0.25">
      <c r="D63" s="162"/>
    </row>
    <row r="64" spans="1:33" x14ac:dyDescent="0.25">
      <c r="C64" t="s">
        <v>775</v>
      </c>
      <c r="D64" s="162"/>
      <c r="T64" s="314">
        <f>SUMIF($C$10:$C$60,$C64,T$10:T$60)</f>
        <v>399.99552</v>
      </c>
      <c r="U64" s="65"/>
      <c r="Y64" s="314">
        <f>SUMIF($C$10:$C$60,$C64,Y$10:Y$60)</f>
        <v>399.99552</v>
      </c>
      <c r="AA64" s="317">
        <f>AB64/Y64</f>
        <v>1</v>
      </c>
      <c r="AB64" s="314">
        <f>SUMIF($C$10:$C$60,$C64,AB$10:AB$60)</f>
        <v>399.99552</v>
      </c>
      <c r="AC64" s="317">
        <f>AD64/Y64</f>
        <v>1</v>
      </c>
      <c r="AD64" s="314">
        <f>SUMIF($C$10:$C$60,$C64,AD$10:AD$60)</f>
        <v>399.99552</v>
      </c>
      <c r="AE64" s="314">
        <f>SUMIF($C$10:$C$60,$C64,AE$10:AE$60)</f>
        <v>0</v>
      </c>
    </row>
    <row r="65" spans="3:31" x14ac:dyDescent="0.25">
      <c r="C65" t="s">
        <v>308</v>
      </c>
      <c r="D65" s="162"/>
      <c r="T65" s="314">
        <f t="shared" ref="T65:T72" si="11">SUMIF($C$10:$C$60,$C65,T$10:T$60)</f>
        <v>222.29999999999998</v>
      </c>
      <c r="U65" s="65"/>
      <c r="Y65" s="314">
        <f t="shared" ref="Y65:Y72" si="12">SUMIF($C$10:$C$60,$C65,Y$10:Y$60)</f>
        <v>222.29999999999998</v>
      </c>
      <c r="AA65" s="317">
        <f t="shared" ref="AA65:AA72" si="13">AB65/Y65</f>
        <v>1</v>
      </c>
      <c r="AB65" s="314">
        <f t="shared" ref="AB65:AB72" si="14">SUMIF($C$10:$C$60,$C65,AB$10:AB$60)</f>
        <v>222.29999999999998</v>
      </c>
      <c r="AC65" s="317">
        <f t="shared" ref="AC65:AC72" si="15">AD65/Y65</f>
        <v>1</v>
      </c>
      <c r="AD65" s="314">
        <f t="shared" ref="AD65:AE72" si="16">SUMIF($C$10:$C$60,$C65,AD$10:AD$60)</f>
        <v>222.29999999999998</v>
      </c>
      <c r="AE65" s="314">
        <f t="shared" si="16"/>
        <v>0</v>
      </c>
    </row>
    <row r="66" spans="3:31" x14ac:dyDescent="0.25">
      <c r="C66" t="s">
        <v>285</v>
      </c>
      <c r="D66" s="162"/>
      <c r="T66" s="314">
        <f t="shared" si="11"/>
        <v>0</v>
      </c>
      <c r="U66" s="67"/>
      <c r="Y66" s="314">
        <f t="shared" si="12"/>
        <v>50</v>
      </c>
      <c r="AA66" s="317">
        <f t="shared" si="13"/>
        <v>0</v>
      </c>
      <c r="AB66" s="314">
        <f t="shared" si="14"/>
        <v>0</v>
      </c>
      <c r="AC66" s="317">
        <f t="shared" si="15"/>
        <v>0</v>
      </c>
      <c r="AD66" s="314">
        <f t="shared" si="16"/>
        <v>0</v>
      </c>
      <c r="AE66" s="314">
        <f t="shared" si="16"/>
        <v>0</v>
      </c>
    </row>
    <row r="67" spans="3:31" x14ac:dyDescent="0.25">
      <c r="C67" t="s">
        <v>189</v>
      </c>
      <c r="D67" s="162"/>
      <c r="T67" s="314">
        <f t="shared" si="11"/>
        <v>1577.14075</v>
      </c>
      <c r="U67" s="67"/>
      <c r="Y67" s="314">
        <f t="shared" si="12"/>
        <v>1577.14075</v>
      </c>
      <c r="AA67" s="317">
        <f t="shared" si="13"/>
        <v>0.80537913309259168</v>
      </c>
      <c r="AB67" s="314">
        <f t="shared" si="14"/>
        <v>1270.19625</v>
      </c>
      <c r="AC67" s="317">
        <f t="shared" si="15"/>
        <v>0.80537913309259168</v>
      </c>
      <c r="AD67" s="314">
        <f t="shared" si="16"/>
        <v>1270.19625</v>
      </c>
      <c r="AE67" s="314">
        <f t="shared" si="16"/>
        <v>0</v>
      </c>
    </row>
    <row r="68" spans="3:31" x14ac:dyDescent="0.25">
      <c r="C68" t="s">
        <v>72</v>
      </c>
      <c r="D68" s="162"/>
      <c r="T68" s="314">
        <f t="shared" si="11"/>
        <v>901.24983599999996</v>
      </c>
      <c r="U68" s="67"/>
      <c r="Y68" s="314">
        <f t="shared" si="12"/>
        <v>6197.8400000000011</v>
      </c>
      <c r="AA68" s="317">
        <f t="shared" si="13"/>
        <v>1</v>
      </c>
      <c r="AB68" s="314">
        <f t="shared" si="14"/>
        <v>6197.8400000000011</v>
      </c>
      <c r="AC68" s="317">
        <f t="shared" si="15"/>
        <v>1</v>
      </c>
      <c r="AD68" s="314">
        <f t="shared" si="16"/>
        <v>6197.8400000000011</v>
      </c>
      <c r="AE68" s="314">
        <f t="shared" si="16"/>
        <v>0</v>
      </c>
    </row>
    <row r="69" spans="3:31" x14ac:dyDescent="0.25">
      <c r="C69" t="s">
        <v>164</v>
      </c>
      <c r="D69" s="162"/>
      <c r="T69" s="314">
        <f t="shared" si="11"/>
        <v>399.74503499999997</v>
      </c>
      <c r="U69" s="67"/>
      <c r="Y69" s="314">
        <f t="shared" si="12"/>
        <v>2302.9128599999999</v>
      </c>
      <c r="AA69" s="317">
        <f t="shared" si="13"/>
        <v>1</v>
      </c>
      <c r="AB69" s="314">
        <f t="shared" si="14"/>
        <v>2302.9128599999999</v>
      </c>
      <c r="AC69" s="317">
        <f t="shared" si="15"/>
        <v>1</v>
      </c>
      <c r="AD69" s="314">
        <f t="shared" si="16"/>
        <v>2302.9128599999999</v>
      </c>
      <c r="AE69" s="314">
        <f t="shared" si="16"/>
        <v>0</v>
      </c>
    </row>
    <row r="70" spans="3:31" x14ac:dyDescent="0.25">
      <c r="C70" t="s">
        <v>24</v>
      </c>
      <c r="T70" s="314">
        <f t="shared" si="11"/>
        <v>2556.002</v>
      </c>
      <c r="U70" s="67"/>
      <c r="Y70" s="314">
        <f t="shared" si="12"/>
        <v>7126.8324011200002</v>
      </c>
      <c r="AA70" s="317">
        <f t="shared" si="13"/>
        <v>1</v>
      </c>
      <c r="AB70" s="314">
        <f t="shared" si="14"/>
        <v>7126.8324011200002</v>
      </c>
      <c r="AC70" s="317">
        <f t="shared" si="15"/>
        <v>0.32810144372590078</v>
      </c>
      <c r="AD70" s="314">
        <f t="shared" si="16"/>
        <v>2338.3240000000001</v>
      </c>
      <c r="AE70" s="314">
        <f t="shared" si="16"/>
        <v>4788.5084011199997</v>
      </c>
    </row>
    <row r="71" spans="3:31" x14ac:dyDescent="0.25">
      <c r="C71" t="s">
        <v>312</v>
      </c>
      <c r="T71" s="314">
        <f t="shared" si="11"/>
        <v>945.3985100000001</v>
      </c>
      <c r="Y71" s="314">
        <f t="shared" si="12"/>
        <v>945.3985100000001</v>
      </c>
      <c r="AA71" s="317">
        <f t="shared" si="13"/>
        <v>0.57689800039985262</v>
      </c>
      <c r="AB71" s="314">
        <f t="shared" si="14"/>
        <v>545.3985100000001</v>
      </c>
      <c r="AC71" s="317">
        <f t="shared" si="15"/>
        <v>0.57689800039985262</v>
      </c>
      <c r="AD71" s="314">
        <f t="shared" si="16"/>
        <v>545.3985100000001</v>
      </c>
      <c r="AE71" s="314">
        <f t="shared" si="16"/>
        <v>0</v>
      </c>
    </row>
    <row r="72" spans="3:31" x14ac:dyDescent="0.25">
      <c r="C72" t="s">
        <v>675</v>
      </c>
      <c r="T72" s="314">
        <f t="shared" si="11"/>
        <v>0</v>
      </c>
      <c r="Y72" s="314">
        <f t="shared" si="12"/>
        <v>3000</v>
      </c>
      <c r="AA72" s="317">
        <f t="shared" si="13"/>
        <v>1</v>
      </c>
      <c r="AB72" s="314">
        <f t="shared" si="14"/>
        <v>3000</v>
      </c>
      <c r="AC72" s="317">
        <f t="shared" si="15"/>
        <v>0</v>
      </c>
      <c r="AD72" s="314">
        <f t="shared" si="16"/>
        <v>0</v>
      </c>
      <c r="AE72" s="314">
        <f t="shared" si="16"/>
        <v>3000</v>
      </c>
    </row>
  </sheetData>
  <autoFilter ref="B8:AE59" xr:uid="{00000000-0009-0000-0000-000008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4 S11:S12 S14 S18:S26 S28:S32 S34:S36 S46:S60 X46:X60 X11:X12 X14 X18:X26 X28:X32 X34:X36 X38:X43" xr:uid="{00000000-0002-0000-0800-000000000000}">
      <formula1>P11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G69"/>
  <sheetViews>
    <sheetView topLeftCell="B1" zoomScale="70" zoomScaleNormal="70" workbookViewId="0">
      <pane xSplit="8" ySplit="8" topLeftCell="S30"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3.42578125"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7.28515625" style="622" customWidth="1"/>
    <col min="33" max="33" width="15.7109375" style="622" customWidth="1"/>
  </cols>
  <sheetData>
    <row r="1" spans="1:33" s="195" customFormat="1" x14ac:dyDescent="0.25">
      <c r="B1" s="195" t="str">
        <f>'Valuation Summary'!A1</f>
        <v>Mulalley &amp; Co Ltd</v>
      </c>
      <c r="AF1" s="621"/>
      <c r="AG1" s="621"/>
    </row>
    <row r="2" spans="1:33" s="195" customFormat="1" x14ac:dyDescent="0.25">
      <c r="AF2" s="621"/>
      <c r="AG2" s="621"/>
    </row>
    <row r="3" spans="1:33" s="195" customFormat="1" x14ac:dyDescent="0.25">
      <c r="B3" s="195" t="str">
        <f>'Valuation Summary'!A3</f>
        <v>Camden Better Homes - NW5 Blocks</v>
      </c>
      <c r="AF3" s="621"/>
      <c r="AG3" s="621"/>
    </row>
    <row r="4" spans="1:33" s="195" customFormat="1" x14ac:dyDescent="0.25">
      <c r="AF4" s="621"/>
      <c r="AG4" s="621"/>
    </row>
    <row r="5" spans="1:33" s="195" customFormat="1" x14ac:dyDescent="0.25">
      <c r="B5" s="195" t="s">
        <v>506</v>
      </c>
      <c r="AF5" s="621"/>
      <c r="AG5" s="621"/>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c r="AF6" s="621"/>
      <c r="AG6" s="621"/>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9" t="s">
        <v>765</v>
      </c>
      <c r="AG7" s="619" t="s">
        <v>766</v>
      </c>
    </row>
    <row r="8" spans="1:33" s="279" customFormat="1" ht="75.75" thickBot="1" x14ac:dyDescent="0.3">
      <c r="A8" s="271" t="s">
        <v>377</v>
      </c>
      <c r="B8" s="272" t="s">
        <v>34</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18"/>
      <c r="AG8" s="618"/>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c r="B10" s="353" t="s">
        <v>34</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76"/>
      <c r="AB10" s="76"/>
      <c r="AC10" s="76"/>
      <c r="AD10" s="76"/>
    </row>
    <row r="11" spans="1:33" ht="90" x14ac:dyDescent="0.25">
      <c r="A11" s="29"/>
      <c r="B11" s="353" t="s">
        <v>34</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34</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51" si="0">W12*X12</f>
        <v>399.99552</v>
      </c>
      <c r="Z12" s="18"/>
      <c r="AA12" s="343">
        <v>1</v>
      </c>
      <c r="AB12" s="344">
        <f t="shared" ref="AB12:AB54" si="1">Y12*AA12</f>
        <v>399.99552</v>
      </c>
      <c r="AC12" s="345">
        <v>1</v>
      </c>
      <c r="AD12" s="346">
        <f t="shared" ref="AD12:AD54" si="2">Y12*AC12</f>
        <v>399.99552</v>
      </c>
      <c r="AE12" s="347">
        <f t="shared" ref="AE12:AE56" si="3">AB12-AD12</f>
        <v>0</v>
      </c>
    </row>
    <row r="13" spans="1:33" x14ac:dyDescent="0.25">
      <c r="A13" s="15"/>
      <c r="B13" s="353" t="s">
        <v>34</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34</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c r="AG14" s="667">
        <v>222.3</v>
      </c>
    </row>
    <row r="15" spans="1:33" x14ac:dyDescent="0.25">
      <c r="A15" s="15"/>
      <c r="B15" s="353" t="s">
        <v>34</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3"/>
        <v>0</v>
      </c>
    </row>
    <row r="16" spans="1:33" x14ac:dyDescent="0.25">
      <c r="A16" s="15"/>
      <c r="B16" s="353" t="s">
        <v>34</v>
      </c>
      <c r="C16" s="328"/>
      <c r="D16" s="329"/>
      <c r="E16" s="330"/>
      <c r="F16" s="357"/>
      <c r="G16" s="357"/>
      <c r="H16" s="332"/>
      <c r="I16" s="357"/>
      <c r="J16" s="333"/>
      <c r="K16" s="331"/>
      <c r="L16" s="295"/>
      <c r="M16" s="356"/>
      <c r="N16" s="125"/>
      <c r="O16" s="334"/>
      <c r="P16" s="354"/>
      <c r="Q16" s="355"/>
      <c r="R16" s="355"/>
      <c r="S16" s="355"/>
      <c r="T16" s="355"/>
      <c r="U16" s="112"/>
      <c r="V16" s="331"/>
      <c r="W16" s="295"/>
      <c r="X16" s="355"/>
      <c r="Y16" s="335"/>
      <c r="Z16" s="18"/>
      <c r="AA16" s="343"/>
      <c r="AB16" s="344"/>
      <c r="AC16" s="345"/>
      <c r="AD16" s="346"/>
      <c r="AE16" s="347">
        <f t="shared" si="3"/>
        <v>0</v>
      </c>
    </row>
    <row r="17" spans="1:33" ht="60.75" x14ac:dyDescent="0.25">
      <c r="A17" s="15"/>
      <c r="B17" s="353" t="s">
        <v>34</v>
      </c>
      <c r="C17" s="358" t="s">
        <v>189</v>
      </c>
      <c r="D17" s="329" t="s">
        <v>378</v>
      </c>
      <c r="E17" s="375" t="s">
        <v>500</v>
      </c>
      <c r="F17" s="357"/>
      <c r="G17" s="357"/>
      <c r="H17" s="332"/>
      <c r="I17" s="357"/>
      <c r="J17" s="333"/>
      <c r="K17" s="331"/>
      <c r="L17" s="295"/>
      <c r="M17" s="333"/>
      <c r="N17" s="295"/>
      <c r="O17" s="334"/>
      <c r="P17" s="333"/>
      <c r="Q17" s="293"/>
      <c r="R17" s="293"/>
      <c r="S17" s="293"/>
      <c r="T17" s="293"/>
      <c r="U17" s="112"/>
      <c r="V17" s="331"/>
      <c r="W17" s="295"/>
      <c r="X17" s="293"/>
      <c r="Y17" s="335"/>
      <c r="Z17" s="18"/>
      <c r="AA17" s="343"/>
      <c r="AB17" s="344"/>
      <c r="AC17" s="345"/>
      <c r="AD17" s="346"/>
      <c r="AE17" s="347">
        <f t="shared" si="3"/>
        <v>0</v>
      </c>
    </row>
    <row r="18" spans="1:33" ht="45" x14ac:dyDescent="0.25">
      <c r="A18" s="15"/>
      <c r="B18" s="353" t="s">
        <v>34</v>
      </c>
      <c r="C18" s="358" t="s">
        <v>189</v>
      </c>
      <c r="D18" s="329" t="s">
        <v>25</v>
      </c>
      <c r="E18" s="330" t="s">
        <v>192</v>
      </c>
      <c r="F18" s="357"/>
      <c r="G18" s="357"/>
      <c r="H18" s="332">
        <v>6.83</v>
      </c>
      <c r="I18" s="357"/>
      <c r="J18" s="333" t="s">
        <v>193</v>
      </c>
      <c r="K18" s="331" t="s">
        <v>139</v>
      </c>
      <c r="L18" s="295">
        <v>3</v>
      </c>
      <c r="M18" s="356">
        <v>18.93</v>
      </c>
      <c r="N18" s="295">
        <v>56.79</v>
      </c>
      <c r="O18" s="334"/>
      <c r="P18" s="335" t="e">
        <v>#VALUE!</v>
      </c>
      <c r="Q18" s="336" t="e">
        <f t="shared" ref="Q18:Q23" si="4">IF(J18="PROV SUM",N18,L18*P18)</f>
        <v>#VALUE!</v>
      </c>
      <c r="R18" s="294">
        <v>0</v>
      </c>
      <c r="S18" s="294">
        <v>13.72425</v>
      </c>
      <c r="T18" s="336">
        <f t="shared" ref="T18:T23" si="5">IF(J18="SC024",N18,IF(ISERROR(S18),"",IF(J18="PROV SUM",N18,L18*S18)))</f>
        <v>41.172750000000001</v>
      </c>
      <c r="U18" s="112"/>
      <c r="V18" s="331" t="s">
        <v>139</v>
      </c>
      <c r="W18" s="295">
        <v>3</v>
      </c>
      <c r="X18" s="294">
        <v>13.72425</v>
      </c>
      <c r="Y18" s="335">
        <f t="shared" si="0"/>
        <v>41.172750000000001</v>
      </c>
      <c r="Z18" s="18"/>
      <c r="AA18" s="343">
        <v>1</v>
      </c>
      <c r="AB18" s="344">
        <f t="shared" si="1"/>
        <v>41.172750000000001</v>
      </c>
      <c r="AC18" s="345">
        <v>1</v>
      </c>
      <c r="AD18" s="346">
        <f t="shared" si="2"/>
        <v>41.172750000000001</v>
      </c>
      <c r="AE18" s="347">
        <f t="shared" si="3"/>
        <v>0</v>
      </c>
    </row>
    <row r="19" spans="1:33" ht="30" x14ac:dyDescent="0.25">
      <c r="A19" s="15"/>
      <c r="B19" s="353" t="s">
        <v>34</v>
      </c>
      <c r="C19" s="358" t="s">
        <v>189</v>
      </c>
      <c r="D19" s="329" t="s">
        <v>25</v>
      </c>
      <c r="E19" s="330" t="s">
        <v>337</v>
      </c>
      <c r="F19" s="357"/>
      <c r="G19" s="357"/>
      <c r="H19" s="332">
        <v>6.91</v>
      </c>
      <c r="I19" s="357"/>
      <c r="J19" s="333" t="s">
        <v>338</v>
      </c>
      <c r="K19" s="331" t="s">
        <v>79</v>
      </c>
      <c r="L19" s="295">
        <v>2</v>
      </c>
      <c r="M19" s="356">
        <v>20.13</v>
      </c>
      <c r="N19" s="295">
        <v>40.26</v>
      </c>
      <c r="O19" s="334"/>
      <c r="P19" s="335" t="e">
        <v>#VALUE!</v>
      </c>
      <c r="Q19" s="336" t="e">
        <f t="shared" si="4"/>
        <v>#VALUE!</v>
      </c>
      <c r="R19" s="294">
        <v>0</v>
      </c>
      <c r="S19" s="294">
        <v>14.594249999999999</v>
      </c>
      <c r="T19" s="336">
        <f t="shared" si="5"/>
        <v>29.188499999999998</v>
      </c>
      <c r="U19" s="112"/>
      <c r="V19" s="331" t="s">
        <v>79</v>
      </c>
      <c r="W19" s="295">
        <v>2</v>
      </c>
      <c r="X19" s="294">
        <v>14.594249999999999</v>
      </c>
      <c r="Y19" s="335">
        <f t="shared" si="0"/>
        <v>29.188499999999998</v>
      </c>
      <c r="Z19" s="18"/>
      <c r="AA19" s="343">
        <v>1</v>
      </c>
      <c r="AB19" s="344">
        <f t="shared" si="1"/>
        <v>29.188499999999998</v>
      </c>
      <c r="AC19" s="345">
        <v>1</v>
      </c>
      <c r="AD19" s="346">
        <f t="shared" si="2"/>
        <v>29.188499999999998</v>
      </c>
      <c r="AE19" s="347">
        <f t="shared" si="3"/>
        <v>0</v>
      </c>
    </row>
    <row r="20" spans="1:33" ht="45" x14ac:dyDescent="0.25">
      <c r="A20" s="15"/>
      <c r="B20" s="353" t="s">
        <v>34</v>
      </c>
      <c r="C20" s="358" t="s">
        <v>189</v>
      </c>
      <c r="D20" s="329" t="s">
        <v>25</v>
      </c>
      <c r="E20" s="330" t="s">
        <v>221</v>
      </c>
      <c r="F20" s="357"/>
      <c r="G20" s="357"/>
      <c r="H20" s="332">
        <v>6.1860000000000301</v>
      </c>
      <c r="I20" s="357"/>
      <c r="J20" s="333" t="s">
        <v>222</v>
      </c>
      <c r="K20" s="331" t="s">
        <v>79</v>
      </c>
      <c r="L20" s="295">
        <v>8</v>
      </c>
      <c r="M20" s="356">
        <v>11.63</v>
      </c>
      <c r="N20" s="295">
        <v>93.04</v>
      </c>
      <c r="O20" s="334"/>
      <c r="P20" s="335" t="e">
        <v>#VALUE!</v>
      </c>
      <c r="Q20" s="336" t="e">
        <f t="shared" si="4"/>
        <v>#VALUE!</v>
      </c>
      <c r="R20" s="294">
        <v>0</v>
      </c>
      <c r="S20" s="294">
        <v>9.8855000000000004</v>
      </c>
      <c r="T20" s="336">
        <f t="shared" si="5"/>
        <v>79.084000000000003</v>
      </c>
      <c r="U20" s="112"/>
      <c r="V20" s="331" t="s">
        <v>79</v>
      </c>
      <c r="W20" s="295">
        <v>8</v>
      </c>
      <c r="X20" s="294">
        <v>9.8855000000000004</v>
      </c>
      <c r="Y20" s="335">
        <f t="shared" si="0"/>
        <v>79.084000000000003</v>
      </c>
      <c r="Z20" s="18"/>
      <c r="AA20" s="343">
        <v>1</v>
      </c>
      <c r="AB20" s="344">
        <f t="shared" si="1"/>
        <v>79.084000000000003</v>
      </c>
      <c r="AC20" s="345">
        <v>1</v>
      </c>
      <c r="AD20" s="346">
        <f t="shared" si="2"/>
        <v>79.084000000000003</v>
      </c>
      <c r="AE20" s="347">
        <f t="shared" si="3"/>
        <v>0</v>
      </c>
    </row>
    <row r="21" spans="1:33" ht="30" x14ac:dyDescent="0.25">
      <c r="A21" s="15"/>
      <c r="B21" s="353" t="s">
        <v>34</v>
      </c>
      <c r="C21" s="358" t="s">
        <v>189</v>
      </c>
      <c r="D21" s="329" t="s">
        <v>25</v>
      </c>
      <c r="E21" s="330" t="s">
        <v>411</v>
      </c>
      <c r="F21" s="357"/>
      <c r="G21" s="357"/>
      <c r="H21" s="332">
        <v>6.2360000000000504</v>
      </c>
      <c r="I21" s="357"/>
      <c r="J21" s="333" t="s">
        <v>251</v>
      </c>
      <c r="K21" s="331" t="s">
        <v>79</v>
      </c>
      <c r="L21" s="295">
        <v>20</v>
      </c>
      <c r="M21" s="356">
        <v>25.87</v>
      </c>
      <c r="N21" s="295">
        <v>517.4</v>
      </c>
      <c r="O21" s="334"/>
      <c r="P21" s="335" t="e">
        <v>#VALUE!</v>
      </c>
      <c r="Q21" s="336" t="e">
        <f t="shared" si="4"/>
        <v>#VALUE!</v>
      </c>
      <c r="R21" s="294">
        <v>0</v>
      </c>
      <c r="S21" s="294">
        <v>21.9895</v>
      </c>
      <c r="T21" s="336">
        <f t="shared" si="5"/>
        <v>439.78999999999996</v>
      </c>
      <c r="U21" s="112"/>
      <c r="V21" s="331" t="s">
        <v>79</v>
      </c>
      <c r="W21" s="295">
        <v>20</v>
      </c>
      <c r="X21" s="294">
        <v>21.9895</v>
      </c>
      <c r="Y21" s="335">
        <f t="shared" si="0"/>
        <v>439.78999999999996</v>
      </c>
      <c r="Z21" s="18"/>
      <c r="AA21" s="343">
        <v>1</v>
      </c>
      <c r="AB21" s="344">
        <f t="shared" si="1"/>
        <v>439.78999999999996</v>
      </c>
      <c r="AC21" s="345">
        <v>1</v>
      </c>
      <c r="AD21" s="346">
        <f t="shared" si="2"/>
        <v>439.78999999999996</v>
      </c>
      <c r="AE21" s="347">
        <f t="shared" si="3"/>
        <v>0</v>
      </c>
    </row>
    <row r="22" spans="1:33" ht="30" x14ac:dyDescent="0.25">
      <c r="A22" s="15"/>
      <c r="B22" s="353" t="s">
        <v>34</v>
      </c>
      <c r="C22" s="358" t="s">
        <v>189</v>
      </c>
      <c r="D22" s="329" t="s">
        <v>25</v>
      </c>
      <c r="E22" s="330" t="s">
        <v>412</v>
      </c>
      <c r="F22" s="357"/>
      <c r="G22" s="357"/>
      <c r="H22" s="332">
        <v>6.2370000000000498</v>
      </c>
      <c r="I22" s="357"/>
      <c r="J22" s="333" t="s">
        <v>253</v>
      </c>
      <c r="K22" s="331" t="s">
        <v>104</v>
      </c>
      <c r="L22" s="295">
        <v>15</v>
      </c>
      <c r="M22" s="356">
        <v>6.28</v>
      </c>
      <c r="N22" s="295">
        <v>94.2</v>
      </c>
      <c r="O22" s="334"/>
      <c r="P22" s="335" t="e">
        <v>#VALUE!</v>
      </c>
      <c r="Q22" s="336" t="e">
        <f t="shared" si="4"/>
        <v>#VALUE!</v>
      </c>
      <c r="R22" s="294">
        <v>0</v>
      </c>
      <c r="S22" s="294">
        <v>5.3380000000000001</v>
      </c>
      <c r="T22" s="336">
        <f t="shared" si="5"/>
        <v>80.070000000000007</v>
      </c>
      <c r="U22" s="112"/>
      <c r="V22" s="331" t="s">
        <v>104</v>
      </c>
      <c r="W22" s="295">
        <v>15</v>
      </c>
      <c r="X22" s="294">
        <v>5.3380000000000001</v>
      </c>
      <c r="Y22" s="335">
        <f t="shared" si="0"/>
        <v>80.070000000000007</v>
      </c>
      <c r="Z22" s="18"/>
      <c r="AA22" s="343">
        <v>1</v>
      </c>
      <c r="AB22" s="344">
        <f t="shared" si="1"/>
        <v>80.070000000000007</v>
      </c>
      <c r="AC22" s="345">
        <v>1</v>
      </c>
      <c r="AD22" s="346">
        <f t="shared" si="2"/>
        <v>80.070000000000007</v>
      </c>
      <c r="AE22" s="347">
        <f t="shared" si="3"/>
        <v>0</v>
      </c>
    </row>
    <row r="23" spans="1:33" ht="45" x14ac:dyDescent="0.25">
      <c r="A23" s="15"/>
      <c r="B23" s="353" t="s">
        <v>34</v>
      </c>
      <c r="C23" s="358" t="s">
        <v>189</v>
      </c>
      <c r="D23" s="329" t="s">
        <v>25</v>
      </c>
      <c r="E23" s="330" t="s">
        <v>413</v>
      </c>
      <c r="F23" s="357"/>
      <c r="G23" s="357"/>
      <c r="H23" s="332">
        <v>6.2380000000000502</v>
      </c>
      <c r="I23" s="357"/>
      <c r="J23" s="333" t="s">
        <v>255</v>
      </c>
      <c r="K23" s="331" t="s">
        <v>139</v>
      </c>
      <c r="L23" s="295">
        <v>2</v>
      </c>
      <c r="M23" s="356">
        <v>20.71</v>
      </c>
      <c r="N23" s="295">
        <v>41.42</v>
      </c>
      <c r="O23" s="334"/>
      <c r="P23" s="335" t="e">
        <v>#VALUE!</v>
      </c>
      <c r="Q23" s="336" t="e">
        <f t="shared" si="4"/>
        <v>#VALUE!</v>
      </c>
      <c r="R23" s="294">
        <v>0</v>
      </c>
      <c r="S23" s="294">
        <v>17.6035</v>
      </c>
      <c r="T23" s="336">
        <f t="shared" si="5"/>
        <v>35.207000000000001</v>
      </c>
      <c r="U23" s="112"/>
      <c r="V23" s="331" t="s">
        <v>139</v>
      </c>
      <c r="W23" s="295">
        <v>2</v>
      </c>
      <c r="X23" s="294">
        <v>17.6035</v>
      </c>
      <c r="Y23" s="335">
        <f t="shared" si="0"/>
        <v>35.207000000000001</v>
      </c>
      <c r="Z23" s="18"/>
      <c r="AA23" s="343">
        <v>1</v>
      </c>
      <c r="AB23" s="344">
        <f t="shared" si="1"/>
        <v>35.207000000000001</v>
      </c>
      <c r="AC23" s="345">
        <v>1</v>
      </c>
      <c r="AD23" s="346">
        <f t="shared" si="2"/>
        <v>35.207000000000001</v>
      </c>
      <c r="AE23" s="347">
        <f t="shared" si="3"/>
        <v>0</v>
      </c>
    </row>
    <row r="24" spans="1:33" x14ac:dyDescent="0.25">
      <c r="A24" s="15"/>
      <c r="B24" s="353" t="s">
        <v>34</v>
      </c>
      <c r="C24" s="358" t="s">
        <v>72</v>
      </c>
      <c r="D24" s="329" t="s">
        <v>378</v>
      </c>
      <c r="E24" s="330"/>
      <c r="F24" s="357"/>
      <c r="G24" s="357"/>
      <c r="H24" s="332"/>
      <c r="I24" s="357"/>
      <c r="J24" s="333"/>
      <c r="K24" s="331"/>
      <c r="L24" s="295"/>
      <c r="M24" s="333"/>
      <c r="N24" s="295"/>
      <c r="O24" s="359"/>
      <c r="P24" s="333"/>
      <c r="Q24" s="293"/>
      <c r="R24" s="293"/>
      <c r="S24" s="293"/>
      <c r="T24" s="293"/>
      <c r="U24" s="112"/>
      <c r="V24" s="331"/>
      <c r="W24" s="295"/>
      <c r="X24" s="293"/>
      <c r="Y24" s="335">
        <f t="shared" si="0"/>
        <v>0</v>
      </c>
      <c r="Z24" s="18"/>
      <c r="AA24" s="343">
        <v>0</v>
      </c>
      <c r="AB24" s="344">
        <f t="shared" si="1"/>
        <v>0</v>
      </c>
      <c r="AC24" s="345">
        <v>0</v>
      </c>
      <c r="AD24" s="346">
        <f t="shared" si="2"/>
        <v>0</v>
      </c>
      <c r="AE24" s="347">
        <f t="shared" si="3"/>
        <v>0</v>
      </c>
    </row>
    <row r="25" spans="1:33" ht="45" x14ac:dyDescent="0.25">
      <c r="A25" s="15"/>
      <c r="B25" s="353" t="s">
        <v>34</v>
      </c>
      <c r="C25" s="358" t="s">
        <v>72</v>
      </c>
      <c r="D25" s="329" t="s">
        <v>25</v>
      </c>
      <c r="E25" s="330" t="s">
        <v>423</v>
      </c>
      <c r="F25" s="357"/>
      <c r="G25" s="357"/>
      <c r="H25" s="332">
        <v>3.67</v>
      </c>
      <c r="I25" s="357"/>
      <c r="J25" s="333" t="s">
        <v>113</v>
      </c>
      <c r="K25" s="331" t="s">
        <v>79</v>
      </c>
      <c r="L25" s="295">
        <v>6</v>
      </c>
      <c r="M25" s="356">
        <v>85.24</v>
      </c>
      <c r="N25" s="295">
        <v>511.44</v>
      </c>
      <c r="O25" s="359"/>
      <c r="P25" s="335" t="e">
        <v>#VALUE!</v>
      </c>
      <c r="Q25" s="336" t="e">
        <f>IF(J25="PROV SUM",N25,L25*P25)</f>
        <v>#VALUE!</v>
      </c>
      <c r="R25" s="294">
        <v>0</v>
      </c>
      <c r="S25" s="294">
        <v>68.191999999999993</v>
      </c>
      <c r="T25" s="336">
        <f>IF(J25="SC024",N25,IF(ISERROR(S25),"",IF(J25="PROV SUM",N25,L25*S25)))</f>
        <v>409.15199999999993</v>
      </c>
      <c r="U25" s="112"/>
      <c r="V25" s="331" t="s">
        <v>79</v>
      </c>
      <c r="W25" s="295">
        <v>6</v>
      </c>
      <c r="X25" s="294">
        <v>68.191999999999993</v>
      </c>
      <c r="Y25" s="335">
        <f t="shared" si="0"/>
        <v>409.15199999999993</v>
      </c>
      <c r="Z25" s="18"/>
      <c r="AA25" s="343">
        <v>1</v>
      </c>
      <c r="AB25" s="344">
        <f t="shared" si="1"/>
        <v>409.15199999999993</v>
      </c>
      <c r="AC25" s="345">
        <v>1</v>
      </c>
      <c r="AD25" s="346">
        <f t="shared" si="2"/>
        <v>409.15199999999993</v>
      </c>
      <c r="AE25" s="347">
        <f t="shared" si="3"/>
        <v>0</v>
      </c>
    </row>
    <row r="26" spans="1:33" ht="75" x14ac:dyDescent="0.25">
      <c r="A26" s="15"/>
      <c r="B26" s="353" t="s">
        <v>34</v>
      </c>
      <c r="C26" s="358" t="s">
        <v>72</v>
      </c>
      <c r="D26" s="329" t="s">
        <v>25</v>
      </c>
      <c r="E26" s="330" t="s">
        <v>118</v>
      </c>
      <c r="F26" s="357"/>
      <c r="G26" s="357"/>
      <c r="H26" s="332">
        <v>3.74000000000001</v>
      </c>
      <c r="I26" s="357"/>
      <c r="J26" s="333" t="s">
        <v>119</v>
      </c>
      <c r="K26" s="331" t="s">
        <v>79</v>
      </c>
      <c r="L26" s="295">
        <v>30</v>
      </c>
      <c r="M26" s="356">
        <v>30.56</v>
      </c>
      <c r="N26" s="295">
        <v>916.8</v>
      </c>
      <c r="O26" s="359"/>
      <c r="P26" s="335" t="e">
        <v>#VALUE!</v>
      </c>
      <c r="Q26" s="336" t="e">
        <f>IF(J26="PROV SUM",N26,L26*P26)</f>
        <v>#VALUE!</v>
      </c>
      <c r="R26" s="294">
        <v>0</v>
      </c>
      <c r="S26" s="294">
        <v>24.448</v>
      </c>
      <c r="T26" s="336">
        <f>IF(J26="SC024",N26,IF(ISERROR(S26),"",IF(J26="PROV SUM",N26,L26*S26)))</f>
        <v>733.44</v>
      </c>
      <c r="U26" s="112"/>
      <c r="V26" s="331" t="s">
        <v>79</v>
      </c>
      <c r="W26" s="295">
        <v>30</v>
      </c>
      <c r="X26" s="294">
        <v>24.448</v>
      </c>
      <c r="Y26" s="335">
        <f t="shared" si="0"/>
        <v>733.44</v>
      </c>
      <c r="Z26" s="18"/>
      <c r="AA26" s="343">
        <v>1</v>
      </c>
      <c r="AB26" s="344">
        <f t="shared" si="1"/>
        <v>733.44</v>
      </c>
      <c r="AC26" s="345">
        <v>1</v>
      </c>
      <c r="AD26" s="346">
        <f t="shared" si="2"/>
        <v>733.44</v>
      </c>
      <c r="AE26" s="347">
        <f t="shared" si="3"/>
        <v>0</v>
      </c>
    </row>
    <row r="27" spans="1:33" ht="120" x14ac:dyDescent="0.25">
      <c r="A27" s="15"/>
      <c r="B27" s="353" t="s">
        <v>34</v>
      </c>
      <c r="C27" s="358" t="s">
        <v>72</v>
      </c>
      <c r="D27" s="329" t="s">
        <v>25</v>
      </c>
      <c r="E27" s="330" t="s">
        <v>105</v>
      </c>
      <c r="F27" s="357"/>
      <c r="G27" s="357"/>
      <c r="H27" s="332">
        <v>3.1799999999999899</v>
      </c>
      <c r="I27" s="357"/>
      <c r="J27" s="333" t="s">
        <v>106</v>
      </c>
      <c r="K27" s="331" t="s">
        <v>79</v>
      </c>
      <c r="L27" s="295">
        <v>6</v>
      </c>
      <c r="M27" s="356">
        <v>10.17</v>
      </c>
      <c r="N27" s="295">
        <v>61.02</v>
      </c>
      <c r="O27" s="359"/>
      <c r="P27" s="335" t="e">
        <v>#VALUE!</v>
      </c>
      <c r="Q27" s="336" t="e">
        <f>IF(J27="PROV SUM",N27,L27*P27)</f>
        <v>#VALUE!</v>
      </c>
      <c r="R27" s="294">
        <v>0</v>
      </c>
      <c r="S27" s="294">
        <v>8.136000000000001</v>
      </c>
      <c r="T27" s="336">
        <f>IF(J27="SC024",N27,IF(ISERROR(S27),"",IF(J27="PROV SUM",N27,L27*S27)))</f>
        <v>48.816000000000003</v>
      </c>
      <c r="U27" s="112"/>
      <c r="V27" s="331" t="s">
        <v>79</v>
      </c>
      <c r="W27" s="295">
        <v>6</v>
      </c>
      <c r="X27" s="294">
        <v>8.136000000000001</v>
      </c>
      <c r="Y27" s="335">
        <f t="shared" si="0"/>
        <v>48.816000000000003</v>
      </c>
      <c r="Z27" s="18"/>
      <c r="AA27" s="343">
        <v>1</v>
      </c>
      <c r="AB27" s="344">
        <f t="shared" si="1"/>
        <v>48.816000000000003</v>
      </c>
      <c r="AC27" s="345">
        <v>1</v>
      </c>
      <c r="AD27" s="346">
        <f t="shared" si="2"/>
        <v>48.816000000000003</v>
      </c>
      <c r="AE27" s="347">
        <f t="shared" si="3"/>
        <v>0</v>
      </c>
      <c r="AG27" s="668">
        <v>48.82</v>
      </c>
    </row>
    <row r="28" spans="1:33" ht="30" x14ac:dyDescent="0.25">
      <c r="A28" s="15"/>
      <c r="B28" s="353" t="s">
        <v>34</v>
      </c>
      <c r="C28" s="358" t="s">
        <v>72</v>
      </c>
      <c r="D28" s="329" t="s">
        <v>25</v>
      </c>
      <c r="E28" s="330" t="s">
        <v>122</v>
      </c>
      <c r="F28" s="357"/>
      <c r="G28" s="357"/>
      <c r="H28" s="332">
        <v>3.1889999999999898</v>
      </c>
      <c r="I28" s="357"/>
      <c r="J28" s="333" t="s">
        <v>123</v>
      </c>
      <c r="K28" s="331" t="s">
        <v>104</v>
      </c>
      <c r="L28" s="295">
        <v>10</v>
      </c>
      <c r="M28" s="356">
        <v>5.58</v>
      </c>
      <c r="N28" s="295">
        <v>55.8</v>
      </c>
      <c r="O28" s="359"/>
      <c r="P28" s="335" t="e">
        <v>#VALUE!</v>
      </c>
      <c r="Q28" s="336" t="e">
        <f>IF(J28="PROV SUM",N28,L28*P28)</f>
        <v>#VALUE!</v>
      </c>
      <c r="R28" s="294">
        <v>0</v>
      </c>
      <c r="S28" s="294">
        <v>4.4640000000000004</v>
      </c>
      <c r="T28" s="336">
        <f>IF(J28="SC024",N28,IF(ISERROR(S28),"",IF(J28="PROV SUM",N28,L28*S28)))</f>
        <v>44.64</v>
      </c>
      <c r="U28" s="112"/>
      <c r="V28" s="331" t="s">
        <v>104</v>
      </c>
      <c r="W28" s="295">
        <v>10</v>
      </c>
      <c r="X28" s="294">
        <v>4.4640000000000004</v>
      </c>
      <c r="Y28" s="335">
        <f t="shared" si="0"/>
        <v>44.64</v>
      </c>
      <c r="Z28" s="18"/>
      <c r="AA28" s="343">
        <v>1</v>
      </c>
      <c r="AB28" s="344">
        <f t="shared" si="1"/>
        <v>44.64</v>
      </c>
      <c r="AC28" s="345">
        <v>0</v>
      </c>
      <c r="AD28" s="346">
        <f t="shared" si="2"/>
        <v>0</v>
      </c>
      <c r="AE28" s="347">
        <f t="shared" si="3"/>
        <v>44.64</v>
      </c>
      <c r="AF28" s="622" t="s">
        <v>779</v>
      </c>
    </row>
    <row r="29" spans="1:33" x14ac:dyDescent="0.25">
      <c r="A29" s="15"/>
      <c r="B29" s="353" t="s">
        <v>34</v>
      </c>
      <c r="C29" s="358" t="s">
        <v>164</v>
      </c>
      <c r="D29" s="329" t="s">
        <v>378</v>
      </c>
      <c r="E29" s="330"/>
      <c r="F29" s="357"/>
      <c r="G29" s="357"/>
      <c r="H29" s="332"/>
      <c r="I29" s="357"/>
      <c r="J29" s="333"/>
      <c r="K29" s="331"/>
      <c r="L29" s="295"/>
      <c r="M29" s="333"/>
      <c r="N29" s="295"/>
      <c r="O29" s="359"/>
      <c r="P29" s="333"/>
      <c r="Q29" s="293"/>
      <c r="R29" s="293"/>
      <c r="S29" s="293"/>
      <c r="T29" s="293"/>
      <c r="U29" s="112"/>
      <c r="V29" s="331"/>
      <c r="W29" s="295"/>
      <c r="X29" s="293"/>
      <c r="Y29" s="335">
        <f t="shared" si="0"/>
        <v>0</v>
      </c>
      <c r="Z29" s="18"/>
      <c r="AA29" s="343">
        <v>0</v>
      </c>
      <c r="AB29" s="344">
        <f t="shared" si="1"/>
        <v>0</v>
      </c>
      <c r="AC29" s="345">
        <v>0</v>
      </c>
      <c r="AD29" s="346">
        <f t="shared" si="2"/>
        <v>0</v>
      </c>
      <c r="AE29" s="347">
        <f t="shared" si="3"/>
        <v>0</v>
      </c>
    </row>
    <row r="30" spans="1:33" ht="90" x14ac:dyDescent="0.25">
      <c r="A30" s="15"/>
      <c r="B30" s="353" t="s">
        <v>34</v>
      </c>
      <c r="C30" s="358" t="s">
        <v>164</v>
      </c>
      <c r="D30" s="329" t="s">
        <v>25</v>
      </c>
      <c r="E30" s="330" t="s">
        <v>169</v>
      </c>
      <c r="F30" s="357"/>
      <c r="G30" s="357"/>
      <c r="H30" s="332">
        <v>4.8899999999999801</v>
      </c>
      <c r="I30" s="357"/>
      <c r="J30" s="333" t="s">
        <v>170</v>
      </c>
      <c r="K30" s="331" t="s">
        <v>75</v>
      </c>
      <c r="L30" s="295">
        <v>1</v>
      </c>
      <c r="M30" s="356">
        <v>29.05</v>
      </c>
      <c r="N30" s="295">
        <v>29.05</v>
      </c>
      <c r="O30" s="359"/>
      <c r="P30" s="335" t="e">
        <v>#VALUE!</v>
      </c>
      <c r="Q30" s="336" t="e">
        <f>IF(J30="PROV SUM",N30,L30*P30)</f>
        <v>#VALUE!</v>
      </c>
      <c r="R30" s="294">
        <v>0</v>
      </c>
      <c r="S30" s="294">
        <v>25.752824999999998</v>
      </c>
      <c r="T30" s="336">
        <f>IF(J30="SC024",N30,IF(ISERROR(S30),"",IF(J30="PROV SUM",N30,L30*S30)))</f>
        <v>25.752824999999998</v>
      </c>
      <c r="U30" s="112"/>
      <c r="V30" s="331" t="s">
        <v>75</v>
      </c>
      <c r="W30" s="295">
        <v>1</v>
      </c>
      <c r="X30" s="294">
        <v>25.752824999999998</v>
      </c>
      <c r="Y30" s="335">
        <f t="shared" si="0"/>
        <v>25.752824999999998</v>
      </c>
      <c r="Z30" s="18"/>
      <c r="AA30" s="343">
        <v>1</v>
      </c>
      <c r="AB30" s="344">
        <f t="shared" si="1"/>
        <v>25.752824999999998</v>
      </c>
      <c r="AC30" s="345">
        <v>1</v>
      </c>
      <c r="AD30" s="346">
        <f t="shared" si="2"/>
        <v>25.752824999999998</v>
      </c>
      <c r="AE30" s="347">
        <f t="shared" si="3"/>
        <v>0</v>
      </c>
    </row>
    <row r="31" spans="1:33" ht="90" x14ac:dyDescent="0.25">
      <c r="A31" s="15"/>
      <c r="B31" s="353" t="s">
        <v>34</v>
      </c>
      <c r="C31" s="358" t="s">
        <v>164</v>
      </c>
      <c r="D31" s="329" t="s">
        <v>25</v>
      </c>
      <c r="E31" s="330" t="s">
        <v>173</v>
      </c>
      <c r="F31" s="357"/>
      <c r="G31" s="357"/>
      <c r="H31" s="332">
        <v>4.9099999999999797</v>
      </c>
      <c r="I31" s="357"/>
      <c r="J31" s="333" t="s">
        <v>174</v>
      </c>
      <c r="K31" s="331" t="s">
        <v>75</v>
      </c>
      <c r="L31" s="295">
        <v>8</v>
      </c>
      <c r="M31" s="356">
        <v>98.99</v>
      </c>
      <c r="N31" s="295">
        <v>791.92</v>
      </c>
      <c r="O31" s="359"/>
      <c r="P31" s="335" t="e">
        <v>#VALUE!</v>
      </c>
      <c r="Q31" s="336" t="e">
        <f>IF(J31="PROV SUM",N31,L31*P31)</f>
        <v>#VALUE!</v>
      </c>
      <c r="R31" s="294">
        <v>0</v>
      </c>
      <c r="S31" s="294">
        <v>87.754634999999993</v>
      </c>
      <c r="T31" s="336">
        <f>IF(J31="SC024",N31,IF(ISERROR(S31),"",IF(J31="PROV SUM",N31,L31*S31)))</f>
        <v>702.03707999999995</v>
      </c>
      <c r="U31" s="112"/>
      <c r="V31" s="331" t="s">
        <v>75</v>
      </c>
      <c r="W31" s="295">
        <v>8</v>
      </c>
      <c r="X31" s="294">
        <v>87.754634999999993</v>
      </c>
      <c r="Y31" s="335">
        <f t="shared" si="0"/>
        <v>702.03707999999995</v>
      </c>
      <c r="Z31" s="18"/>
      <c r="AA31" s="343">
        <v>1</v>
      </c>
      <c r="AB31" s="344">
        <f t="shared" si="1"/>
        <v>702.03707999999995</v>
      </c>
      <c r="AC31" s="345">
        <v>1</v>
      </c>
      <c r="AD31" s="346">
        <f t="shared" si="2"/>
        <v>702.03707999999995</v>
      </c>
      <c r="AE31" s="347">
        <f t="shared" si="3"/>
        <v>0</v>
      </c>
    </row>
    <row r="32" spans="1:33" x14ac:dyDescent="0.25">
      <c r="A32" s="15"/>
      <c r="B32" s="353" t="s">
        <v>34</v>
      </c>
      <c r="C32" s="358" t="s">
        <v>24</v>
      </c>
      <c r="D32" s="329" t="s">
        <v>378</v>
      </c>
      <c r="E32" s="330"/>
      <c r="F32" s="357"/>
      <c r="G32" s="357"/>
      <c r="H32" s="332"/>
      <c r="I32" s="357"/>
      <c r="J32" s="333"/>
      <c r="K32" s="331"/>
      <c r="L32" s="295"/>
      <c r="M32" s="333"/>
      <c r="N32" s="295"/>
      <c r="O32" s="359"/>
      <c r="P32" s="333"/>
      <c r="Q32" s="293"/>
      <c r="R32" s="293"/>
      <c r="S32" s="293"/>
      <c r="T32" s="293"/>
      <c r="U32" s="112"/>
      <c r="V32" s="331"/>
      <c r="W32" s="295"/>
      <c r="X32" s="293"/>
      <c r="Y32" s="335">
        <f t="shared" si="0"/>
        <v>0</v>
      </c>
      <c r="Z32" s="18"/>
      <c r="AA32" s="343">
        <v>0</v>
      </c>
      <c r="AB32" s="344">
        <f t="shared" si="1"/>
        <v>0</v>
      </c>
      <c r="AC32" s="345">
        <v>0</v>
      </c>
      <c r="AD32" s="346">
        <f t="shared" si="2"/>
        <v>0</v>
      </c>
      <c r="AE32" s="347">
        <f t="shared" si="3"/>
        <v>0</v>
      </c>
      <c r="AG32" s="667">
        <f>SUM(AG33:AG36)</f>
        <v>3045.04</v>
      </c>
    </row>
    <row r="33" spans="1:33" ht="120" x14ac:dyDescent="0.25">
      <c r="A33" s="21"/>
      <c r="B33" s="328" t="s">
        <v>34</v>
      </c>
      <c r="C33" s="328" t="s">
        <v>24</v>
      </c>
      <c r="D33" s="329" t="s">
        <v>25</v>
      </c>
      <c r="E33" s="330" t="s">
        <v>26</v>
      </c>
      <c r="F33" s="331"/>
      <c r="G33" s="331"/>
      <c r="H33" s="332">
        <v>2.1</v>
      </c>
      <c r="I33" s="331"/>
      <c r="J33" s="333" t="s">
        <v>27</v>
      </c>
      <c r="K33" s="331" t="s">
        <v>28</v>
      </c>
      <c r="L33" s="295">
        <v>140</v>
      </c>
      <c r="M33" s="124">
        <v>12.92</v>
      </c>
      <c r="N33" s="125">
        <v>1808.8</v>
      </c>
      <c r="O33" s="334"/>
      <c r="P33" s="335" t="e">
        <v>#VALUE!</v>
      </c>
      <c r="Q33" s="336" t="e">
        <f>IF(J33="PROV SUM",N33,L33*P33)</f>
        <v>#VALUE!</v>
      </c>
      <c r="R33" s="294">
        <v>0</v>
      </c>
      <c r="S33" s="294">
        <v>16.4084</v>
      </c>
      <c r="T33" s="336">
        <f>IF(J33="SC024",N33,IF(ISERROR(S33),"",IF(J33="PROV SUM",N33,L33*S33)))</f>
        <v>2297.1759999999999</v>
      </c>
      <c r="U33" s="112"/>
      <c r="V33" s="331" t="s">
        <v>28</v>
      </c>
      <c r="W33" s="295">
        <v>254</v>
      </c>
      <c r="X33" s="294">
        <v>16.4084</v>
      </c>
      <c r="Y33" s="335">
        <f t="shared" si="0"/>
        <v>4167.7336000000005</v>
      </c>
      <c r="Z33" s="18"/>
      <c r="AA33" s="343">
        <v>1</v>
      </c>
      <c r="AB33" s="344">
        <f>Y33*AA33</f>
        <v>4167.7336000000005</v>
      </c>
      <c r="AC33" s="345">
        <v>1</v>
      </c>
      <c r="AD33" s="346">
        <f t="shared" si="2"/>
        <v>4167.7336000000005</v>
      </c>
      <c r="AE33" s="347">
        <f t="shared" si="3"/>
        <v>0</v>
      </c>
      <c r="AG33" s="625">
        <v>2558.9899999999998</v>
      </c>
    </row>
    <row r="34" spans="1:33" x14ac:dyDescent="0.25">
      <c r="A34" s="21"/>
      <c r="B34" s="328" t="s">
        <v>34</v>
      </c>
      <c r="C34" s="328" t="s">
        <v>24</v>
      </c>
      <c r="D34" s="329" t="s">
        <v>25</v>
      </c>
      <c r="E34" s="330" t="s">
        <v>32</v>
      </c>
      <c r="F34" s="331"/>
      <c r="G34" s="331"/>
      <c r="H34" s="332">
        <v>2.6</v>
      </c>
      <c r="I34" s="331"/>
      <c r="J34" s="333" t="s">
        <v>33</v>
      </c>
      <c r="K34" s="331" t="s">
        <v>31</v>
      </c>
      <c r="L34" s="295">
        <v>1</v>
      </c>
      <c r="M34" s="124">
        <v>50</v>
      </c>
      <c r="N34" s="125">
        <v>50</v>
      </c>
      <c r="O34" s="334"/>
      <c r="P34" s="335" t="e">
        <v>#VALUE!</v>
      </c>
      <c r="Q34" s="336" t="e">
        <f>IF(J34="PROV SUM",N34,L34*P34)</f>
        <v>#VALUE!</v>
      </c>
      <c r="R34" s="294">
        <v>0</v>
      </c>
      <c r="S34" s="294">
        <v>63.5</v>
      </c>
      <c r="T34" s="336">
        <f>IF(J34="SC024",N34,IF(ISERROR(S34),"",IF(J34="PROV SUM",N34,L34*S34)))</f>
        <v>63.5</v>
      </c>
      <c r="U34" s="112"/>
      <c r="V34" s="331" t="s">
        <v>31</v>
      </c>
      <c r="W34" s="295">
        <v>1</v>
      </c>
      <c r="X34" s="294">
        <v>63.5</v>
      </c>
      <c r="Y34" s="335">
        <f t="shared" si="0"/>
        <v>63.5</v>
      </c>
      <c r="Z34" s="18"/>
      <c r="AA34" s="343">
        <v>1</v>
      </c>
      <c r="AB34" s="344">
        <f t="shared" si="1"/>
        <v>63.5</v>
      </c>
      <c r="AC34" s="345">
        <v>1</v>
      </c>
      <c r="AD34" s="346">
        <f t="shared" si="2"/>
        <v>63.5</v>
      </c>
      <c r="AE34" s="347">
        <f t="shared" si="3"/>
        <v>0</v>
      </c>
      <c r="AG34" s="623">
        <v>19.05</v>
      </c>
    </row>
    <row r="35" spans="1:33" x14ac:dyDescent="0.25">
      <c r="A35" s="21"/>
      <c r="B35" s="328" t="s">
        <v>34</v>
      </c>
      <c r="C35" s="328" t="s">
        <v>24</v>
      </c>
      <c r="D35" s="329" t="s">
        <v>25</v>
      </c>
      <c r="E35" s="330" t="s">
        <v>35</v>
      </c>
      <c r="F35" s="331"/>
      <c r="G35" s="331"/>
      <c r="H35" s="332">
        <v>2.7</v>
      </c>
      <c r="I35" s="331"/>
      <c r="J35" s="333" t="s">
        <v>36</v>
      </c>
      <c r="K35" s="331" t="s">
        <v>31</v>
      </c>
      <c r="L35" s="295">
        <v>1</v>
      </c>
      <c r="M35" s="124">
        <v>383.72</v>
      </c>
      <c r="N35" s="125">
        <v>383.72</v>
      </c>
      <c r="O35" s="334"/>
      <c r="P35" s="335" t="e">
        <v>#VALUE!</v>
      </c>
      <c r="Q35" s="336" t="e">
        <f>IF(J35="PROV SUM",N35,L35*P35)</f>
        <v>#VALUE!</v>
      </c>
      <c r="R35" s="294">
        <v>0</v>
      </c>
      <c r="S35" s="294">
        <v>487.32440000000003</v>
      </c>
      <c r="T35" s="336">
        <f>IF(J35="SC024",N35,IF(ISERROR(S35),"",IF(J35="PROV SUM",N35,L35*S35)))</f>
        <v>487.32440000000003</v>
      </c>
      <c r="U35" s="112"/>
      <c r="V35" s="331" t="s">
        <v>31</v>
      </c>
      <c r="W35" s="295">
        <v>1</v>
      </c>
      <c r="X35" s="294">
        <v>487.32440000000003</v>
      </c>
      <c r="Y35" s="335">
        <f t="shared" si="0"/>
        <v>487.32440000000003</v>
      </c>
      <c r="Z35" s="18"/>
      <c r="AA35" s="343">
        <v>1</v>
      </c>
      <c r="AB35" s="344">
        <f t="shared" si="1"/>
        <v>487.32440000000003</v>
      </c>
      <c r="AC35" s="345">
        <v>1</v>
      </c>
      <c r="AD35" s="346">
        <f t="shared" si="2"/>
        <v>487.32440000000003</v>
      </c>
      <c r="AE35" s="347">
        <f t="shared" si="3"/>
        <v>0</v>
      </c>
      <c r="AG35" s="623">
        <v>146.19999999999999</v>
      </c>
    </row>
    <row r="36" spans="1:33" x14ac:dyDescent="0.25">
      <c r="A36" s="21"/>
      <c r="B36" s="328" t="s">
        <v>34</v>
      </c>
      <c r="C36" s="328" t="s">
        <v>24</v>
      </c>
      <c r="D36" s="329" t="s">
        <v>25</v>
      </c>
      <c r="E36" s="330" t="s">
        <v>43</v>
      </c>
      <c r="F36" s="331"/>
      <c r="G36" s="331"/>
      <c r="H36" s="332">
        <v>2.17</v>
      </c>
      <c r="I36" s="331"/>
      <c r="J36" s="333" t="s">
        <v>44</v>
      </c>
      <c r="K36" s="331" t="s">
        <v>31</v>
      </c>
      <c r="L36" s="295">
        <v>1</v>
      </c>
      <c r="M36" s="124">
        <v>842</v>
      </c>
      <c r="N36" s="125">
        <v>842</v>
      </c>
      <c r="O36" s="334"/>
      <c r="P36" s="335" t="e">
        <v>#VALUE!</v>
      </c>
      <c r="Q36" s="336" t="e">
        <f>IF(J36="PROV SUM",N36,L36*P36)</f>
        <v>#VALUE!</v>
      </c>
      <c r="R36" s="294">
        <v>0</v>
      </c>
      <c r="S36" s="294">
        <v>1069.3399999999999</v>
      </c>
      <c r="T36" s="336">
        <f>IF(J36="SC024",N36,IF(ISERROR(S36),"",IF(J36="PROV SUM",N36,L36*S36)))</f>
        <v>1069.3399999999999</v>
      </c>
      <c r="U36" s="112"/>
      <c r="V36" s="331" t="s">
        <v>31</v>
      </c>
      <c r="W36" s="295">
        <v>1</v>
      </c>
      <c r="X36" s="294">
        <v>1069.3399999999999</v>
      </c>
      <c r="Y36" s="335">
        <f t="shared" si="0"/>
        <v>1069.3399999999999</v>
      </c>
      <c r="Z36" s="18"/>
      <c r="AA36" s="343">
        <v>1</v>
      </c>
      <c r="AB36" s="344">
        <f t="shared" si="1"/>
        <v>1069.3399999999999</v>
      </c>
      <c r="AC36" s="345">
        <v>1</v>
      </c>
      <c r="AD36" s="346">
        <f t="shared" si="2"/>
        <v>1069.3399999999999</v>
      </c>
      <c r="AE36" s="347">
        <f t="shared" si="3"/>
        <v>0</v>
      </c>
      <c r="AG36" s="623">
        <v>320.8</v>
      </c>
    </row>
    <row r="37" spans="1:33" x14ac:dyDescent="0.25">
      <c r="A37" s="21"/>
      <c r="B37" s="328" t="s">
        <v>34</v>
      </c>
      <c r="C37" s="328" t="s">
        <v>24</v>
      </c>
      <c r="D37" s="329" t="s">
        <v>25</v>
      </c>
      <c r="E37" s="330" t="s">
        <v>41</v>
      </c>
      <c r="F37" s="331"/>
      <c r="G37" s="331"/>
      <c r="H37" s="332"/>
      <c r="I37" s="331"/>
      <c r="J37" s="333"/>
      <c r="K37" s="331"/>
      <c r="L37" s="295"/>
      <c r="M37" s="124"/>
      <c r="N37" s="125"/>
      <c r="O37" s="334"/>
      <c r="P37" s="335"/>
      <c r="Q37" s="336"/>
      <c r="R37" s="294"/>
      <c r="S37" s="294"/>
      <c r="T37" s="336"/>
      <c r="U37" s="112"/>
      <c r="V37" s="331" t="s">
        <v>311</v>
      </c>
      <c r="W37" s="295">
        <v>1</v>
      </c>
      <c r="X37" s="294">
        <v>482.346</v>
      </c>
      <c r="Y37" s="335">
        <f t="shared" ref="Y37:Y38" si="6">W37*X37</f>
        <v>482.346</v>
      </c>
      <c r="Z37" s="18"/>
      <c r="AA37" s="343">
        <v>1</v>
      </c>
      <c r="AB37" s="344">
        <f t="shared" ref="AB37:AB38" si="7">Y37*AA37</f>
        <v>482.346</v>
      </c>
      <c r="AC37" s="345">
        <v>0</v>
      </c>
      <c r="AD37" s="346">
        <f t="shared" ref="AD37:AD38" si="8">Y37*AC37</f>
        <v>0</v>
      </c>
      <c r="AE37" s="347">
        <f t="shared" ref="AE37:AE38" si="9">AB37-AD37</f>
        <v>482.346</v>
      </c>
      <c r="AF37" s="622" t="s">
        <v>780</v>
      </c>
    </row>
    <row r="38" spans="1:33" ht="30" x14ac:dyDescent="0.25">
      <c r="A38" s="21"/>
      <c r="B38" s="328" t="s">
        <v>34</v>
      </c>
      <c r="C38" s="328" t="s">
        <v>24</v>
      </c>
      <c r="D38" s="329" t="s">
        <v>25</v>
      </c>
      <c r="E38" s="330" t="s">
        <v>50</v>
      </c>
      <c r="F38" s="331"/>
      <c r="G38" s="331"/>
      <c r="H38" s="332"/>
      <c r="I38" s="331"/>
      <c r="J38" s="333"/>
      <c r="K38" s="331"/>
      <c r="L38" s="295"/>
      <c r="M38" s="124"/>
      <c r="N38" s="125"/>
      <c r="O38" s="334"/>
      <c r="P38" s="335"/>
      <c r="Q38" s="336"/>
      <c r="R38" s="294"/>
      <c r="S38" s="294"/>
      <c r="T38" s="336"/>
      <c r="U38" s="112"/>
      <c r="V38" s="331" t="s">
        <v>757</v>
      </c>
      <c r="W38" s="295">
        <v>12</v>
      </c>
      <c r="X38" s="294">
        <v>40.322499999999998</v>
      </c>
      <c r="Y38" s="335">
        <f t="shared" si="6"/>
        <v>483.87</v>
      </c>
      <c r="Z38" s="18"/>
      <c r="AA38" s="343">
        <v>1</v>
      </c>
      <c r="AB38" s="344">
        <f t="shared" si="7"/>
        <v>483.87</v>
      </c>
      <c r="AC38" s="345">
        <v>0</v>
      </c>
      <c r="AD38" s="346">
        <f t="shared" si="8"/>
        <v>0</v>
      </c>
      <c r="AE38" s="347">
        <f t="shared" si="9"/>
        <v>483.87</v>
      </c>
      <c r="AF38" s="622" t="s">
        <v>781</v>
      </c>
    </row>
    <row r="39" spans="1:33" ht="60" x14ac:dyDescent="0.25">
      <c r="A39" s="21"/>
      <c r="B39" s="328" t="s">
        <v>34</v>
      </c>
      <c r="C39" s="328" t="s">
        <v>24</v>
      </c>
      <c r="D39" s="329" t="s">
        <v>25</v>
      </c>
      <c r="E39" s="330" t="s">
        <v>382</v>
      </c>
      <c r="F39" s="331"/>
      <c r="G39" s="331"/>
      <c r="H39" s="332"/>
      <c r="I39" s="331"/>
      <c r="J39" s="333" t="s">
        <v>383</v>
      </c>
      <c r="K39" s="331" t="s">
        <v>31</v>
      </c>
      <c r="L39" s="295"/>
      <c r="M39" s="124">
        <v>4.8300000000000003E-2</v>
      </c>
      <c r="N39" s="125">
        <v>0</v>
      </c>
      <c r="O39" s="334"/>
      <c r="P39" s="335" t="e">
        <v>#VALUE!</v>
      </c>
      <c r="Q39" s="336" t="e">
        <f>IF(J39="PROV SUM",N39,L39*P39)</f>
        <v>#VALUE!</v>
      </c>
      <c r="R39" s="294" t="e">
        <v>#N/A</v>
      </c>
      <c r="S39" s="294" t="e">
        <v>#N/A</v>
      </c>
      <c r="T39" s="336">
        <f>IF(J39="SC024",N39,IF(ISERROR(S39),"",IF(J39="PROV SUM",N39,L39*S39)))</f>
        <v>0</v>
      </c>
      <c r="U39" s="112"/>
      <c r="V39" s="331" t="s">
        <v>31</v>
      </c>
      <c r="W39" s="295">
        <v>1.7</v>
      </c>
      <c r="X39" s="294">
        <f>SUM(Y33:Y35)*0.483</f>
        <v>2279.0635140000004</v>
      </c>
      <c r="Y39" s="335">
        <f>W39*X39</f>
        <v>3874.4079738000005</v>
      </c>
      <c r="Z39" s="18"/>
      <c r="AA39" s="343">
        <v>1</v>
      </c>
      <c r="AB39" s="344">
        <f t="shared" si="1"/>
        <v>3874.4079738000005</v>
      </c>
      <c r="AC39" s="345">
        <v>0</v>
      </c>
      <c r="AD39" s="346">
        <f t="shared" si="2"/>
        <v>0</v>
      </c>
      <c r="AE39" s="347">
        <f t="shared" si="3"/>
        <v>3874.4079738000005</v>
      </c>
      <c r="AF39" s="626" t="s">
        <v>777</v>
      </c>
    </row>
    <row r="40" spans="1:33" x14ac:dyDescent="0.25">
      <c r="A40" s="21"/>
      <c r="B40" s="327" t="s">
        <v>34</v>
      </c>
      <c r="C40" s="328" t="s">
        <v>312</v>
      </c>
      <c r="D40" s="329" t="s">
        <v>378</v>
      </c>
      <c r="E40" s="330"/>
      <c r="F40" s="331"/>
      <c r="G40" s="331"/>
      <c r="H40" s="332"/>
      <c r="I40" s="331"/>
      <c r="J40" s="333"/>
      <c r="K40" s="331"/>
      <c r="L40" s="295"/>
      <c r="M40" s="333"/>
      <c r="N40" s="125"/>
      <c r="O40" s="334"/>
      <c r="P40" s="354"/>
      <c r="Q40" s="355"/>
      <c r="R40" s="355"/>
      <c r="S40" s="355"/>
      <c r="T40" s="355"/>
      <c r="U40" s="112"/>
      <c r="V40" s="331"/>
      <c r="W40" s="295"/>
      <c r="X40" s="355"/>
      <c r="Y40" s="335">
        <f t="shared" si="0"/>
        <v>0</v>
      </c>
      <c r="Z40" s="18"/>
      <c r="AA40" s="343">
        <v>0</v>
      </c>
      <c r="AB40" s="344">
        <f t="shared" si="1"/>
        <v>0</v>
      </c>
      <c r="AC40" s="345">
        <v>0</v>
      </c>
      <c r="AD40" s="346">
        <f t="shared" si="2"/>
        <v>0</v>
      </c>
      <c r="AE40" s="347">
        <f t="shared" si="3"/>
        <v>0</v>
      </c>
    </row>
    <row r="41" spans="1:33" ht="105" x14ac:dyDescent="0.25">
      <c r="A41" s="21"/>
      <c r="B41" s="327" t="s">
        <v>34</v>
      </c>
      <c r="C41" s="328" t="s">
        <v>312</v>
      </c>
      <c r="D41" s="329" t="s">
        <v>25</v>
      </c>
      <c r="E41" s="330" t="s">
        <v>321</v>
      </c>
      <c r="F41" s="331"/>
      <c r="G41" s="331"/>
      <c r="H41" s="332">
        <v>7.1630000000000198</v>
      </c>
      <c r="I41" s="331"/>
      <c r="J41" s="333" t="s">
        <v>322</v>
      </c>
      <c r="K41" s="331" t="s">
        <v>75</v>
      </c>
      <c r="L41" s="295">
        <v>1</v>
      </c>
      <c r="M41" s="356">
        <v>259.88</v>
      </c>
      <c r="N41" s="125">
        <v>259.88</v>
      </c>
      <c r="O41" s="334"/>
      <c r="P41" s="335" t="e">
        <v>#VALUE!</v>
      </c>
      <c r="Q41" s="336" t="e">
        <f>IF(J41="PROV SUM",N41,L41*P41)</f>
        <v>#VALUE!</v>
      </c>
      <c r="R41" s="294">
        <v>0</v>
      </c>
      <c r="S41" s="294">
        <v>213.36147999999997</v>
      </c>
      <c r="T41" s="336">
        <f>IF(J41="SC024",N41,IF(ISERROR(S41),"",IF(J41="PROV SUM",N41,L41*S41)))</f>
        <v>213.36147999999997</v>
      </c>
      <c r="U41" s="112"/>
      <c r="V41" s="331" t="s">
        <v>75</v>
      </c>
      <c r="W41" s="295">
        <v>1</v>
      </c>
      <c r="X41" s="294">
        <v>213.36147999999997</v>
      </c>
      <c r="Y41" s="335">
        <f t="shared" si="0"/>
        <v>213.36147999999997</v>
      </c>
      <c r="Z41" s="18"/>
      <c r="AA41" s="343">
        <v>0</v>
      </c>
      <c r="AB41" s="344">
        <f t="shared" si="1"/>
        <v>0</v>
      </c>
      <c r="AC41" s="345">
        <v>0</v>
      </c>
      <c r="AD41" s="346">
        <f t="shared" si="2"/>
        <v>0</v>
      </c>
      <c r="AE41" s="347">
        <f t="shared" si="3"/>
        <v>0</v>
      </c>
    </row>
    <row r="42" spans="1:33" ht="30" x14ac:dyDescent="0.25">
      <c r="A42" s="21"/>
      <c r="B42" s="327" t="s">
        <v>34</v>
      </c>
      <c r="C42" s="328" t="s">
        <v>312</v>
      </c>
      <c r="D42" s="329" t="s">
        <v>25</v>
      </c>
      <c r="E42" s="330" t="s">
        <v>327</v>
      </c>
      <c r="F42" s="331"/>
      <c r="G42" s="331"/>
      <c r="H42" s="332">
        <v>7.19900000000003</v>
      </c>
      <c r="I42" s="331"/>
      <c r="J42" s="333" t="s">
        <v>328</v>
      </c>
      <c r="K42" s="331" t="s">
        <v>79</v>
      </c>
      <c r="L42" s="295">
        <v>1</v>
      </c>
      <c r="M42" s="333">
        <v>133.41999999999999</v>
      </c>
      <c r="N42" s="125">
        <v>133.41999999999999</v>
      </c>
      <c r="O42" s="334"/>
      <c r="P42" s="335" t="e">
        <v>#VALUE!</v>
      </c>
      <c r="Q42" s="336" t="e">
        <f>IF(J42="PROV SUM",N42,L42*P42)</f>
        <v>#VALUE!</v>
      </c>
      <c r="R42" s="294">
        <v>0</v>
      </c>
      <c r="S42" s="294">
        <v>96.729499999999987</v>
      </c>
      <c r="T42" s="336">
        <f>IF(J42="SC024",N42,IF(ISERROR(S42),"",IF(J42="PROV SUM",N42,L42*S42)))</f>
        <v>96.729499999999987</v>
      </c>
      <c r="U42" s="112"/>
      <c r="V42" s="331" t="s">
        <v>79</v>
      </c>
      <c r="W42" s="295">
        <v>1</v>
      </c>
      <c r="X42" s="294">
        <v>96.729499999999987</v>
      </c>
      <c r="Y42" s="335">
        <f t="shared" si="0"/>
        <v>96.729499999999987</v>
      </c>
      <c r="Z42" s="18"/>
      <c r="AA42" s="343">
        <v>0</v>
      </c>
      <c r="AB42" s="344">
        <f t="shared" si="1"/>
        <v>0</v>
      </c>
      <c r="AC42" s="345">
        <v>0</v>
      </c>
      <c r="AD42" s="346">
        <f t="shared" si="2"/>
        <v>0</v>
      </c>
      <c r="AE42" s="347">
        <f t="shared" si="3"/>
        <v>0</v>
      </c>
    </row>
    <row r="43" spans="1:33" ht="15.75" x14ac:dyDescent="0.25">
      <c r="A43" s="15"/>
      <c r="B43" s="86" t="s">
        <v>34</v>
      </c>
      <c r="C43" s="89" t="s">
        <v>341</v>
      </c>
      <c r="D43" s="88" t="s">
        <v>378</v>
      </c>
      <c r="E43" s="89"/>
      <c r="F43" s="357"/>
      <c r="G43" s="357"/>
      <c r="H43" s="90"/>
      <c r="I43" s="357"/>
      <c r="J43" s="89"/>
      <c r="K43" s="91"/>
      <c r="L43" s="295"/>
      <c r="M43" s="92"/>
      <c r="N43" s="125"/>
      <c r="O43" s="334"/>
      <c r="P43" s="354"/>
      <c r="Q43" s="355"/>
      <c r="R43" s="355"/>
      <c r="S43" s="355"/>
      <c r="T43" s="355"/>
      <c r="U43" s="112"/>
      <c r="V43" s="91"/>
      <c r="W43" s="295"/>
      <c r="X43" s="355"/>
      <c r="Y43" s="335">
        <f t="shared" si="0"/>
        <v>0</v>
      </c>
      <c r="Z43" s="18"/>
      <c r="AA43" s="343">
        <v>0</v>
      </c>
      <c r="AB43" s="344">
        <f t="shared" si="1"/>
        <v>0</v>
      </c>
      <c r="AC43" s="345">
        <v>0</v>
      </c>
      <c r="AD43" s="346">
        <f t="shared" si="2"/>
        <v>0</v>
      </c>
      <c r="AE43" s="347">
        <f t="shared" si="3"/>
        <v>0</v>
      </c>
    </row>
    <row r="44" spans="1:33" ht="105" x14ac:dyDescent="0.25">
      <c r="A44" s="15"/>
      <c r="B44" s="86" t="s">
        <v>34</v>
      </c>
      <c r="C44" s="89" t="s">
        <v>341</v>
      </c>
      <c r="D44" s="88" t="s">
        <v>25</v>
      </c>
      <c r="E44" s="89" t="s">
        <v>350</v>
      </c>
      <c r="F44" s="331"/>
      <c r="G44" s="331"/>
      <c r="H44" s="90">
        <v>13</v>
      </c>
      <c r="I44" s="331"/>
      <c r="J44" s="89" t="s">
        <v>351</v>
      </c>
      <c r="K44" s="331" t="s">
        <v>311</v>
      </c>
      <c r="L44" s="93">
        <v>2</v>
      </c>
      <c r="M44" s="92">
        <v>222.2</v>
      </c>
      <c r="N44" s="94">
        <v>444.4</v>
      </c>
      <c r="O44" s="334"/>
      <c r="P44" s="335" t="e">
        <v>#VALUE!</v>
      </c>
      <c r="Q44" s="336" t="e">
        <f t="shared" ref="Q44:Q56" si="10">IF(J44="PROV SUM",N44,L44*P44)</f>
        <v>#VALUE!</v>
      </c>
      <c r="R44" s="294">
        <v>0</v>
      </c>
      <c r="S44" s="294">
        <v>196.98029999999997</v>
      </c>
      <c r="T44" s="336">
        <f t="shared" ref="T44:T56" si="11">IF(J44="SC024",N44,IF(ISERROR(S44),"",IF(J44="PROV SUM",N44,L44*S44)))</f>
        <v>393.96059999999994</v>
      </c>
      <c r="U44" s="112"/>
      <c r="V44" s="331" t="s">
        <v>311</v>
      </c>
      <c r="W44" s="93">
        <v>2</v>
      </c>
      <c r="X44" s="294">
        <v>196.98029999999997</v>
      </c>
      <c r="Y44" s="335">
        <f t="shared" si="0"/>
        <v>393.96059999999994</v>
      </c>
      <c r="Z44" s="18"/>
      <c r="AA44" s="343">
        <v>0</v>
      </c>
      <c r="AB44" s="344">
        <f t="shared" si="1"/>
        <v>0</v>
      </c>
      <c r="AC44" s="345">
        <v>0</v>
      </c>
      <c r="AD44" s="346">
        <f t="shared" si="2"/>
        <v>0</v>
      </c>
      <c r="AE44" s="347">
        <f t="shared" si="3"/>
        <v>0</v>
      </c>
    </row>
    <row r="45" spans="1:33" ht="105" x14ac:dyDescent="0.25">
      <c r="A45" s="15"/>
      <c r="B45" s="86" t="s">
        <v>34</v>
      </c>
      <c r="C45" s="89" t="s">
        <v>341</v>
      </c>
      <c r="D45" s="88" t="s">
        <v>25</v>
      </c>
      <c r="E45" s="89" t="s">
        <v>356</v>
      </c>
      <c r="F45" s="357"/>
      <c r="G45" s="357"/>
      <c r="H45" s="90">
        <v>27</v>
      </c>
      <c r="I45" s="357"/>
      <c r="J45" s="89" t="s">
        <v>357</v>
      </c>
      <c r="K45" s="91" t="s">
        <v>311</v>
      </c>
      <c r="L45" s="93">
        <v>1</v>
      </c>
      <c r="M45" s="92">
        <v>22.53</v>
      </c>
      <c r="N45" s="94">
        <v>22.53</v>
      </c>
      <c r="O45" s="334"/>
      <c r="P45" s="335" t="e">
        <v>#VALUE!</v>
      </c>
      <c r="Q45" s="336" t="e">
        <f t="shared" si="10"/>
        <v>#VALUE!</v>
      </c>
      <c r="R45" s="294">
        <v>0</v>
      </c>
      <c r="S45" s="294">
        <v>19.150500000000001</v>
      </c>
      <c r="T45" s="336">
        <f t="shared" si="11"/>
        <v>19.150500000000001</v>
      </c>
      <c r="U45" s="112"/>
      <c r="V45" s="91" t="s">
        <v>311</v>
      </c>
      <c r="W45" s="93">
        <v>1</v>
      </c>
      <c r="X45" s="294">
        <v>19.150500000000001</v>
      </c>
      <c r="Y45" s="335">
        <f t="shared" si="0"/>
        <v>19.150500000000001</v>
      </c>
      <c r="Z45" s="18"/>
      <c r="AA45" s="343">
        <v>0</v>
      </c>
      <c r="AB45" s="344">
        <f t="shared" si="1"/>
        <v>0</v>
      </c>
      <c r="AC45" s="345">
        <v>0</v>
      </c>
      <c r="AD45" s="346">
        <f t="shared" si="2"/>
        <v>0</v>
      </c>
      <c r="AE45" s="347">
        <f t="shared" si="3"/>
        <v>0</v>
      </c>
    </row>
    <row r="46" spans="1:33" ht="120" x14ac:dyDescent="0.25">
      <c r="A46" s="15"/>
      <c r="B46" s="86" t="s">
        <v>34</v>
      </c>
      <c r="C46" s="89" t="s">
        <v>341</v>
      </c>
      <c r="D46" s="88" t="s">
        <v>25</v>
      </c>
      <c r="E46" s="89" t="s">
        <v>358</v>
      </c>
      <c r="F46" s="357"/>
      <c r="G46" s="357"/>
      <c r="H46" s="90">
        <v>41</v>
      </c>
      <c r="I46" s="357"/>
      <c r="J46" s="89" t="s">
        <v>359</v>
      </c>
      <c r="K46" s="91" t="s">
        <v>311</v>
      </c>
      <c r="L46" s="93">
        <v>1</v>
      </c>
      <c r="M46" s="92">
        <v>29.34</v>
      </c>
      <c r="N46" s="94">
        <v>29.34</v>
      </c>
      <c r="O46" s="334"/>
      <c r="P46" s="335" t="e">
        <v>#VALUE!</v>
      </c>
      <c r="Q46" s="336" t="e">
        <f t="shared" si="10"/>
        <v>#VALUE!</v>
      </c>
      <c r="R46" s="294">
        <v>0</v>
      </c>
      <c r="S46" s="294">
        <v>24.939</v>
      </c>
      <c r="T46" s="336">
        <f t="shared" si="11"/>
        <v>24.939</v>
      </c>
      <c r="U46" s="112"/>
      <c r="V46" s="91" t="s">
        <v>311</v>
      </c>
      <c r="W46" s="93">
        <v>1</v>
      </c>
      <c r="X46" s="294">
        <v>24.939</v>
      </c>
      <c r="Y46" s="335">
        <f t="shared" si="0"/>
        <v>24.939</v>
      </c>
      <c r="Z46" s="18"/>
      <c r="AA46" s="343">
        <v>0</v>
      </c>
      <c r="AB46" s="344">
        <f t="shared" si="1"/>
        <v>0</v>
      </c>
      <c r="AC46" s="345">
        <v>0</v>
      </c>
      <c r="AD46" s="346">
        <f t="shared" si="2"/>
        <v>0</v>
      </c>
      <c r="AE46" s="347">
        <f t="shared" si="3"/>
        <v>0</v>
      </c>
    </row>
    <row r="47" spans="1:33" ht="45" x14ac:dyDescent="0.25">
      <c r="A47" s="15"/>
      <c r="B47" s="86" t="s">
        <v>34</v>
      </c>
      <c r="C47" s="89" t="s">
        <v>341</v>
      </c>
      <c r="D47" s="88" t="s">
        <v>25</v>
      </c>
      <c r="E47" s="89" t="s">
        <v>364</v>
      </c>
      <c r="F47" s="357"/>
      <c r="G47" s="357"/>
      <c r="H47" s="90">
        <v>93</v>
      </c>
      <c r="I47" s="357"/>
      <c r="J47" s="89" t="s">
        <v>365</v>
      </c>
      <c r="K47" s="91" t="s">
        <v>311</v>
      </c>
      <c r="L47" s="93">
        <v>1</v>
      </c>
      <c r="M47" s="92">
        <v>550</v>
      </c>
      <c r="N47" s="94">
        <v>550</v>
      </c>
      <c r="O47" s="334"/>
      <c r="P47" s="335" t="e">
        <v>#VALUE!</v>
      </c>
      <c r="Q47" s="336" t="e">
        <f t="shared" si="10"/>
        <v>#VALUE!</v>
      </c>
      <c r="R47" s="294">
        <v>0</v>
      </c>
      <c r="S47" s="294">
        <v>440</v>
      </c>
      <c r="T47" s="336">
        <f t="shared" si="11"/>
        <v>440</v>
      </c>
      <c r="U47" s="112"/>
      <c r="V47" s="91" t="s">
        <v>311</v>
      </c>
      <c r="W47" s="93">
        <v>1</v>
      </c>
      <c r="X47" s="294">
        <v>440</v>
      </c>
      <c r="Y47" s="335">
        <f t="shared" si="0"/>
        <v>440</v>
      </c>
      <c r="Z47" s="18"/>
      <c r="AA47" s="343">
        <v>0</v>
      </c>
      <c r="AB47" s="344">
        <f t="shared" si="1"/>
        <v>0</v>
      </c>
      <c r="AC47" s="345">
        <v>0</v>
      </c>
      <c r="AD47" s="346">
        <f t="shared" si="2"/>
        <v>0</v>
      </c>
      <c r="AE47" s="347">
        <f t="shared" si="3"/>
        <v>0</v>
      </c>
    </row>
    <row r="48" spans="1:33" ht="45" x14ac:dyDescent="0.25">
      <c r="A48" s="15"/>
      <c r="B48" s="86" t="s">
        <v>34</v>
      </c>
      <c r="C48" s="89" t="s">
        <v>341</v>
      </c>
      <c r="D48" s="88" t="s">
        <v>25</v>
      </c>
      <c r="E48" s="89" t="s">
        <v>352</v>
      </c>
      <c r="F48" s="357"/>
      <c r="G48" s="357"/>
      <c r="H48" s="90">
        <v>104</v>
      </c>
      <c r="I48" s="357"/>
      <c r="J48" s="89" t="s">
        <v>353</v>
      </c>
      <c r="K48" s="91" t="s">
        <v>311</v>
      </c>
      <c r="L48" s="93">
        <v>2</v>
      </c>
      <c r="M48" s="92">
        <v>3.44</v>
      </c>
      <c r="N48" s="94">
        <v>6.88</v>
      </c>
      <c r="O48" s="334"/>
      <c r="P48" s="335" t="e">
        <v>#VALUE!</v>
      </c>
      <c r="Q48" s="336" t="e">
        <f t="shared" si="10"/>
        <v>#VALUE!</v>
      </c>
      <c r="R48" s="294">
        <v>0</v>
      </c>
      <c r="S48" s="294">
        <v>3.0495599999999996</v>
      </c>
      <c r="T48" s="336">
        <f t="shared" si="11"/>
        <v>6.0991199999999992</v>
      </c>
      <c r="U48" s="112"/>
      <c r="V48" s="91" t="s">
        <v>311</v>
      </c>
      <c r="W48" s="93">
        <v>2</v>
      </c>
      <c r="X48" s="294">
        <v>3.0495599999999996</v>
      </c>
      <c r="Y48" s="335">
        <f t="shared" si="0"/>
        <v>6.0991199999999992</v>
      </c>
      <c r="Z48" s="18"/>
      <c r="AA48" s="343">
        <v>0</v>
      </c>
      <c r="AB48" s="344">
        <f t="shared" si="1"/>
        <v>0</v>
      </c>
      <c r="AC48" s="345">
        <v>0</v>
      </c>
      <c r="AD48" s="346">
        <f t="shared" si="2"/>
        <v>0</v>
      </c>
      <c r="AE48" s="347">
        <f t="shared" si="3"/>
        <v>0</v>
      </c>
    </row>
    <row r="49" spans="1:33" ht="90" x14ac:dyDescent="0.25">
      <c r="A49" s="15"/>
      <c r="B49" s="86" t="s">
        <v>34</v>
      </c>
      <c r="C49" s="89" t="s">
        <v>341</v>
      </c>
      <c r="D49" s="88" t="s">
        <v>25</v>
      </c>
      <c r="E49" s="89" t="s">
        <v>366</v>
      </c>
      <c r="F49" s="357"/>
      <c r="G49" s="357"/>
      <c r="H49" s="90">
        <v>115</v>
      </c>
      <c r="I49" s="357"/>
      <c r="J49" s="89" t="s">
        <v>367</v>
      </c>
      <c r="K49" s="91" t="s">
        <v>311</v>
      </c>
      <c r="L49" s="93">
        <v>2</v>
      </c>
      <c r="M49" s="92">
        <v>70.11</v>
      </c>
      <c r="N49" s="94">
        <v>140.22</v>
      </c>
      <c r="O49" s="334"/>
      <c r="P49" s="335" t="e">
        <v>#VALUE!</v>
      </c>
      <c r="Q49" s="336" t="e">
        <f t="shared" si="10"/>
        <v>#VALUE!</v>
      </c>
      <c r="R49" s="294">
        <v>0</v>
      </c>
      <c r="S49" s="294">
        <v>56.088000000000001</v>
      </c>
      <c r="T49" s="336">
        <f t="shared" si="11"/>
        <v>112.176</v>
      </c>
      <c r="U49" s="112"/>
      <c r="V49" s="91" t="s">
        <v>311</v>
      </c>
      <c r="W49" s="93">
        <v>2</v>
      </c>
      <c r="X49" s="294">
        <v>56.088000000000001</v>
      </c>
      <c r="Y49" s="335">
        <f t="shared" si="0"/>
        <v>112.176</v>
      </c>
      <c r="Z49" s="18"/>
      <c r="AA49" s="343">
        <v>0</v>
      </c>
      <c r="AB49" s="344">
        <f t="shared" si="1"/>
        <v>0</v>
      </c>
      <c r="AC49" s="345">
        <v>0</v>
      </c>
      <c r="AD49" s="346">
        <f t="shared" si="2"/>
        <v>0</v>
      </c>
      <c r="AE49" s="347">
        <f t="shared" si="3"/>
        <v>0</v>
      </c>
    </row>
    <row r="50" spans="1:33" ht="75.75" x14ac:dyDescent="0.25">
      <c r="A50" s="15"/>
      <c r="B50" s="86" t="s">
        <v>34</v>
      </c>
      <c r="C50" s="89" t="s">
        <v>341</v>
      </c>
      <c r="D50" s="88" t="s">
        <v>25</v>
      </c>
      <c r="E50" s="95" t="s">
        <v>342</v>
      </c>
      <c r="F50" s="357"/>
      <c r="G50" s="357"/>
      <c r="H50" s="90">
        <v>180</v>
      </c>
      <c r="I50" s="357"/>
      <c r="J50" s="96" t="s">
        <v>343</v>
      </c>
      <c r="K50" s="91" t="s">
        <v>311</v>
      </c>
      <c r="L50" s="93">
        <v>1</v>
      </c>
      <c r="M50" s="92">
        <v>62.11</v>
      </c>
      <c r="N50" s="94">
        <v>62.11</v>
      </c>
      <c r="O50" s="334"/>
      <c r="P50" s="335" t="e">
        <v>#VALUE!</v>
      </c>
      <c r="Q50" s="336" t="e">
        <f t="shared" si="10"/>
        <v>#VALUE!</v>
      </c>
      <c r="R50" s="294">
        <v>0</v>
      </c>
      <c r="S50" s="294">
        <v>55.060514999999995</v>
      </c>
      <c r="T50" s="336">
        <f t="shared" si="11"/>
        <v>55.060514999999995</v>
      </c>
      <c r="U50" s="112"/>
      <c r="V50" s="91" t="s">
        <v>311</v>
      </c>
      <c r="W50" s="93">
        <v>1</v>
      </c>
      <c r="X50" s="294">
        <v>55.060514999999995</v>
      </c>
      <c r="Y50" s="335">
        <f t="shared" si="0"/>
        <v>55.060514999999995</v>
      </c>
      <c r="Z50" s="18"/>
      <c r="AA50" s="343">
        <v>0</v>
      </c>
      <c r="AB50" s="344">
        <f t="shared" si="1"/>
        <v>0</v>
      </c>
      <c r="AC50" s="345">
        <v>0</v>
      </c>
      <c r="AD50" s="346">
        <f t="shared" si="2"/>
        <v>0</v>
      </c>
      <c r="AE50" s="347">
        <f t="shared" si="3"/>
        <v>0</v>
      </c>
    </row>
    <row r="51" spans="1:33" ht="90.75" x14ac:dyDescent="0.25">
      <c r="A51" s="15"/>
      <c r="B51" s="86" t="s">
        <v>34</v>
      </c>
      <c r="C51" s="89" t="s">
        <v>341</v>
      </c>
      <c r="D51" s="88" t="s">
        <v>25</v>
      </c>
      <c r="E51" s="95" t="s">
        <v>370</v>
      </c>
      <c r="F51" s="357"/>
      <c r="G51" s="357"/>
      <c r="H51" s="90">
        <v>186</v>
      </c>
      <c r="I51" s="357"/>
      <c r="J51" s="97" t="s">
        <v>371</v>
      </c>
      <c r="K51" s="91" t="s">
        <v>311</v>
      </c>
      <c r="L51" s="93">
        <v>1</v>
      </c>
      <c r="M51" s="92">
        <v>86.88</v>
      </c>
      <c r="N51" s="94">
        <v>86.88</v>
      </c>
      <c r="O51" s="334"/>
      <c r="P51" s="335" t="e">
        <v>#VALUE!</v>
      </c>
      <c r="Q51" s="336" t="e">
        <f t="shared" si="10"/>
        <v>#VALUE!</v>
      </c>
      <c r="R51" s="294">
        <v>0</v>
      </c>
      <c r="S51" s="294">
        <v>69.504000000000005</v>
      </c>
      <c r="T51" s="336">
        <f t="shared" si="11"/>
        <v>69.504000000000005</v>
      </c>
      <c r="U51" s="112"/>
      <c r="V51" s="91" t="s">
        <v>311</v>
      </c>
      <c r="W51" s="93">
        <v>1</v>
      </c>
      <c r="X51" s="294">
        <v>69.504000000000005</v>
      </c>
      <c r="Y51" s="335">
        <f t="shared" si="0"/>
        <v>69.504000000000005</v>
      </c>
      <c r="Z51" s="18"/>
      <c r="AA51" s="343">
        <v>0</v>
      </c>
      <c r="AB51" s="344">
        <f t="shared" si="1"/>
        <v>0</v>
      </c>
      <c r="AC51" s="345">
        <v>0</v>
      </c>
      <c r="AD51" s="346">
        <f t="shared" si="2"/>
        <v>0</v>
      </c>
      <c r="AE51" s="347">
        <f t="shared" si="3"/>
        <v>0</v>
      </c>
    </row>
    <row r="52" spans="1:33" ht="15.75" x14ac:dyDescent="0.25">
      <c r="A52" s="21"/>
      <c r="B52" s="86" t="s">
        <v>34</v>
      </c>
      <c r="C52" s="89" t="s">
        <v>341</v>
      </c>
      <c r="D52" s="88" t="s">
        <v>25</v>
      </c>
      <c r="E52" s="98" t="s">
        <v>424</v>
      </c>
      <c r="F52" s="331"/>
      <c r="G52" s="331"/>
      <c r="H52" s="90">
        <v>190</v>
      </c>
      <c r="I52" s="331"/>
      <c r="J52" s="99" t="s">
        <v>379</v>
      </c>
      <c r="K52" s="91" t="s">
        <v>311</v>
      </c>
      <c r="L52" s="93">
        <v>1</v>
      </c>
      <c r="M52" s="100">
        <v>1500</v>
      </c>
      <c r="N52" s="94">
        <v>1500</v>
      </c>
      <c r="O52" s="334"/>
      <c r="P52" s="335" t="e">
        <v>#VALUE!</v>
      </c>
      <c r="Q52" s="336">
        <f t="shared" si="10"/>
        <v>1500</v>
      </c>
      <c r="R52" s="294" t="s">
        <v>381</v>
      </c>
      <c r="S52" s="294" t="s">
        <v>381</v>
      </c>
      <c r="T52" s="336">
        <f t="shared" si="11"/>
        <v>1500</v>
      </c>
      <c r="U52" s="112"/>
      <c r="V52" s="91" t="s">
        <v>311</v>
      </c>
      <c r="W52" s="93">
        <v>1</v>
      </c>
      <c r="X52" s="294" t="s">
        <v>381</v>
      </c>
      <c r="Y52" s="335">
        <v>1500</v>
      </c>
      <c r="Z52" s="18"/>
      <c r="AA52" s="343">
        <v>0</v>
      </c>
      <c r="AB52" s="344">
        <f t="shared" si="1"/>
        <v>0</v>
      </c>
      <c r="AC52" s="345">
        <v>0</v>
      </c>
      <c r="AD52" s="346">
        <f t="shared" si="2"/>
        <v>0</v>
      </c>
      <c r="AE52" s="347">
        <f t="shared" si="3"/>
        <v>0</v>
      </c>
    </row>
    <row r="53" spans="1:33" ht="26.25" x14ac:dyDescent="0.25">
      <c r="A53" s="21"/>
      <c r="B53" s="86" t="s">
        <v>34</v>
      </c>
      <c r="C53" s="89" t="s">
        <v>341</v>
      </c>
      <c r="D53" s="88" t="s">
        <v>25</v>
      </c>
      <c r="E53" s="101" t="s">
        <v>425</v>
      </c>
      <c r="F53" s="331"/>
      <c r="G53" s="331"/>
      <c r="H53" s="90">
        <v>191</v>
      </c>
      <c r="I53" s="331"/>
      <c r="J53" s="99" t="s">
        <v>379</v>
      </c>
      <c r="K53" s="91" t="s">
        <v>311</v>
      </c>
      <c r="L53" s="93">
        <v>1</v>
      </c>
      <c r="M53" s="100">
        <v>100</v>
      </c>
      <c r="N53" s="94">
        <v>100</v>
      </c>
      <c r="O53" s="334"/>
      <c r="P53" s="335" t="e">
        <v>#VALUE!</v>
      </c>
      <c r="Q53" s="336">
        <f t="shared" si="10"/>
        <v>100</v>
      </c>
      <c r="R53" s="294" t="s">
        <v>381</v>
      </c>
      <c r="S53" s="294" t="s">
        <v>381</v>
      </c>
      <c r="T53" s="336">
        <f t="shared" si="11"/>
        <v>100</v>
      </c>
      <c r="U53" s="112"/>
      <c r="V53" s="91" t="s">
        <v>311</v>
      </c>
      <c r="W53" s="93">
        <v>1</v>
      </c>
      <c r="X53" s="294" t="s">
        <v>381</v>
      </c>
      <c r="Y53" s="335">
        <v>100</v>
      </c>
      <c r="Z53" s="18"/>
      <c r="AA53" s="343">
        <v>0</v>
      </c>
      <c r="AB53" s="344">
        <f t="shared" si="1"/>
        <v>0</v>
      </c>
      <c r="AC53" s="345">
        <v>0</v>
      </c>
      <c r="AD53" s="346">
        <f t="shared" si="2"/>
        <v>0</v>
      </c>
      <c r="AE53" s="347">
        <f t="shared" si="3"/>
        <v>0</v>
      </c>
    </row>
    <row r="54" spans="1:33" ht="15.75" x14ac:dyDescent="0.25">
      <c r="A54" s="21"/>
      <c r="B54" s="86" t="s">
        <v>34</v>
      </c>
      <c r="C54" s="89" t="s">
        <v>341</v>
      </c>
      <c r="D54" s="88" t="s">
        <v>25</v>
      </c>
      <c r="E54" s="101" t="s">
        <v>426</v>
      </c>
      <c r="F54" s="331"/>
      <c r="G54" s="331"/>
      <c r="H54" s="90">
        <v>192</v>
      </c>
      <c r="I54" s="331"/>
      <c r="J54" s="99" t="s">
        <v>379</v>
      </c>
      <c r="K54" s="91" t="s">
        <v>311</v>
      </c>
      <c r="L54" s="93">
        <v>1</v>
      </c>
      <c r="M54" s="100">
        <v>100</v>
      </c>
      <c r="N54" s="94">
        <v>100</v>
      </c>
      <c r="O54" s="334"/>
      <c r="P54" s="335" t="e">
        <v>#VALUE!</v>
      </c>
      <c r="Q54" s="336">
        <f t="shared" si="10"/>
        <v>100</v>
      </c>
      <c r="R54" s="294" t="s">
        <v>381</v>
      </c>
      <c r="S54" s="294" t="s">
        <v>381</v>
      </c>
      <c r="T54" s="336">
        <f t="shared" si="11"/>
        <v>100</v>
      </c>
      <c r="U54" s="112"/>
      <c r="V54" s="91" t="s">
        <v>311</v>
      </c>
      <c r="W54" s="93">
        <v>1</v>
      </c>
      <c r="X54" s="294" t="s">
        <v>381</v>
      </c>
      <c r="Y54" s="335">
        <v>100</v>
      </c>
      <c r="Z54" s="18"/>
      <c r="AA54" s="343">
        <v>0</v>
      </c>
      <c r="AB54" s="344">
        <f t="shared" si="1"/>
        <v>0</v>
      </c>
      <c r="AC54" s="345">
        <v>0</v>
      </c>
      <c r="AD54" s="346">
        <f t="shared" si="2"/>
        <v>0</v>
      </c>
      <c r="AE54" s="347">
        <f t="shared" si="3"/>
        <v>0</v>
      </c>
    </row>
    <row r="55" spans="1:33" ht="15.75" x14ac:dyDescent="0.25">
      <c r="A55" s="21"/>
      <c r="B55" s="86" t="s">
        <v>34</v>
      </c>
      <c r="C55" s="89" t="s">
        <v>341</v>
      </c>
      <c r="D55" s="88" t="s">
        <v>25</v>
      </c>
      <c r="E55" s="101" t="s">
        <v>427</v>
      </c>
      <c r="F55" s="331"/>
      <c r="G55" s="331"/>
      <c r="H55" s="90">
        <v>193</v>
      </c>
      <c r="I55" s="331"/>
      <c r="J55" s="99" t="s">
        <v>379</v>
      </c>
      <c r="K55" s="91" t="s">
        <v>311</v>
      </c>
      <c r="L55" s="93">
        <v>1</v>
      </c>
      <c r="M55" s="100">
        <v>100</v>
      </c>
      <c r="N55" s="94">
        <v>100</v>
      </c>
      <c r="O55" s="334"/>
      <c r="P55" s="335" t="e">
        <v>#VALUE!</v>
      </c>
      <c r="Q55" s="336">
        <f t="shared" si="10"/>
        <v>100</v>
      </c>
      <c r="R55" s="294" t="s">
        <v>381</v>
      </c>
      <c r="S55" s="294">
        <v>100</v>
      </c>
      <c r="T55" s="336">
        <f t="shared" si="11"/>
        <v>100</v>
      </c>
      <c r="U55" s="112"/>
      <c r="V55" s="91" t="s">
        <v>311</v>
      </c>
      <c r="W55" s="93">
        <v>1</v>
      </c>
      <c r="X55" s="100">
        <v>100</v>
      </c>
      <c r="Y55" s="94">
        <v>100</v>
      </c>
      <c r="Z55" s="18"/>
      <c r="AA55" s="343">
        <v>0</v>
      </c>
      <c r="AB55" s="344">
        <f>Y55*AA55</f>
        <v>0</v>
      </c>
      <c r="AC55" s="345">
        <v>0</v>
      </c>
      <c r="AD55" s="346">
        <f>Y55*AC55</f>
        <v>0</v>
      </c>
      <c r="AE55" s="347">
        <f t="shared" si="3"/>
        <v>0</v>
      </c>
    </row>
    <row r="56" spans="1:33" ht="15.75" x14ac:dyDescent="0.25">
      <c r="A56" s="21"/>
      <c r="B56" s="86" t="s">
        <v>34</v>
      </c>
      <c r="C56" s="89" t="s">
        <v>341</v>
      </c>
      <c r="D56" s="88" t="s">
        <v>25</v>
      </c>
      <c r="E56" s="101" t="s">
        <v>428</v>
      </c>
      <c r="F56" s="331"/>
      <c r="G56" s="331"/>
      <c r="H56" s="90">
        <v>194</v>
      </c>
      <c r="I56" s="331"/>
      <c r="J56" s="99" t="s">
        <v>379</v>
      </c>
      <c r="K56" s="91" t="s">
        <v>311</v>
      </c>
      <c r="L56" s="93">
        <v>1</v>
      </c>
      <c r="M56" s="100">
        <v>350</v>
      </c>
      <c r="N56" s="94">
        <v>350</v>
      </c>
      <c r="O56" s="334"/>
      <c r="P56" s="335" t="e">
        <v>#VALUE!</v>
      </c>
      <c r="Q56" s="336">
        <f t="shared" si="10"/>
        <v>350</v>
      </c>
      <c r="R56" s="294" t="s">
        <v>381</v>
      </c>
      <c r="S56" s="294">
        <v>350</v>
      </c>
      <c r="T56" s="336">
        <f t="shared" si="11"/>
        <v>350</v>
      </c>
      <c r="U56" s="112"/>
      <c r="V56" s="91" t="s">
        <v>311</v>
      </c>
      <c r="W56" s="93">
        <v>1</v>
      </c>
      <c r="X56" s="100">
        <v>350</v>
      </c>
      <c r="Y56" s="94">
        <v>350</v>
      </c>
      <c r="Z56" s="18"/>
      <c r="AA56" s="343">
        <v>0</v>
      </c>
      <c r="AB56" s="344">
        <f>Y56*AA56</f>
        <v>0</v>
      </c>
      <c r="AC56" s="345">
        <v>0</v>
      </c>
      <c r="AD56" s="346">
        <f>Y56*AC56</f>
        <v>0</v>
      </c>
      <c r="AE56" s="347">
        <f t="shared" si="3"/>
        <v>0</v>
      </c>
    </row>
    <row r="57" spans="1:33" ht="77.25" x14ac:dyDescent="0.25">
      <c r="A57" s="21"/>
      <c r="B57" s="86" t="s">
        <v>34</v>
      </c>
      <c r="C57" s="89" t="s">
        <v>164</v>
      </c>
      <c r="D57" s="88" t="s">
        <v>25</v>
      </c>
      <c r="E57" s="101" t="s">
        <v>165</v>
      </c>
      <c r="F57" s="331"/>
      <c r="G57" s="331"/>
      <c r="H57" s="90"/>
      <c r="I57" s="331"/>
      <c r="J57" s="99"/>
      <c r="K57" s="91"/>
      <c r="L57" s="93"/>
      <c r="M57" s="100"/>
      <c r="N57" s="94"/>
      <c r="O57" s="334"/>
      <c r="P57" s="335"/>
      <c r="Q57" s="336"/>
      <c r="R57" s="294"/>
      <c r="S57" s="294"/>
      <c r="T57" s="336"/>
      <c r="U57" s="112"/>
      <c r="V57" s="379" t="s">
        <v>160</v>
      </c>
      <c r="W57" s="380">
        <v>6</v>
      </c>
      <c r="X57" s="381">
        <v>385.24</v>
      </c>
      <c r="Y57" s="94">
        <v>351</v>
      </c>
      <c r="Z57" s="18"/>
      <c r="AA57" s="343">
        <v>0</v>
      </c>
      <c r="AB57" s="344">
        <f>Y57*AA57</f>
        <v>0</v>
      </c>
      <c r="AC57" s="345">
        <v>0</v>
      </c>
      <c r="AD57" s="346">
        <f>Y57*AC57</f>
        <v>0</v>
      </c>
      <c r="AE57" s="347">
        <f>AB57-AD57</f>
        <v>0</v>
      </c>
    </row>
    <row r="58" spans="1:33" ht="15.75" thickBot="1" x14ac:dyDescent="0.3">
      <c r="A58" s="21"/>
      <c r="B58" s="378"/>
      <c r="C58" s="23"/>
      <c r="D58" s="24"/>
      <c r="E58" s="25"/>
      <c r="F58" s="21"/>
      <c r="G58" s="21"/>
      <c r="H58" s="26"/>
      <c r="I58" s="21"/>
      <c r="J58" s="27"/>
      <c r="K58" s="21"/>
      <c r="L58" s="28"/>
      <c r="M58" s="27"/>
      <c r="N58" s="17"/>
      <c r="O58" s="18"/>
      <c r="P58" s="16"/>
      <c r="Q58" s="18"/>
      <c r="R58" s="18"/>
      <c r="S58" s="18"/>
      <c r="T58" s="18"/>
    </row>
    <row r="59" spans="1:33" ht="15.75" thickBot="1" x14ac:dyDescent="0.3">
      <c r="S59" s="68" t="s">
        <v>5</v>
      </c>
      <c r="T59" s="69">
        <f>SUM(T11:T56)</f>
        <v>10788.96679</v>
      </c>
      <c r="U59" s="65"/>
      <c r="V59" s="21"/>
      <c r="W59" s="28"/>
      <c r="X59" s="68" t="s">
        <v>5</v>
      </c>
      <c r="Y59" s="69">
        <f>SUM(Y11:Y57)</f>
        <v>17851.148363799999</v>
      </c>
      <c r="Z59" s="18"/>
      <c r="AA59" s="76"/>
      <c r="AB59" s="116">
        <f>SUM(AB11:AB57)</f>
        <v>13919.167648800001</v>
      </c>
      <c r="AC59" s="76"/>
      <c r="AD59" s="117">
        <f>SUM(AD11:AD56)</f>
        <v>9033.9036749999996</v>
      </c>
      <c r="AE59" s="131">
        <f>SUM(AE11:AE57)</f>
        <v>4885.2639738000007</v>
      </c>
      <c r="AG59" s="621">
        <f>SUM(AG10:AG58)</f>
        <v>6361.2</v>
      </c>
    </row>
    <row r="60" spans="1:33" x14ac:dyDescent="0.25">
      <c r="D60" s="162"/>
    </row>
    <row r="61" spans="1:33" x14ac:dyDescent="0.25">
      <c r="C61" t="s">
        <v>372</v>
      </c>
      <c r="D61" s="162"/>
      <c r="T61" s="314">
        <f>SUMIF($C$10:$C$57,$C61,T$10:T$57)</f>
        <v>399.99552</v>
      </c>
      <c r="U61" s="65"/>
      <c r="Y61" s="314">
        <f>SUMIF($C$10:$C$57,$C61,Y$10:Y$57)</f>
        <v>399.99552</v>
      </c>
      <c r="AA61" s="317">
        <f>AB61/Y61</f>
        <v>1</v>
      </c>
      <c r="AB61" s="314">
        <f>SUMIF($C$10:$C$57,$C61,AB$10:AB$57)</f>
        <v>399.99552</v>
      </c>
      <c r="AC61" s="317">
        <f>AD61/Y61</f>
        <v>1</v>
      </c>
      <c r="AD61" s="314">
        <f>SUMIF($C$10:$C$57,$C61,AD$10:AD$57)</f>
        <v>399.99552</v>
      </c>
      <c r="AE61" s="314">
        <f>SUMIF($C$10:$C$57,$C61,AE$10:AE$57)</f>
        <v>0</v>
      </c>
    </row>
    <row r="62" spans="1:33" x14ac:dyDescent="0.25">
      <c r="C62" t="s">
        <v>308</v>
      </c>
      <c r="D62" s="162"/>
      <c r="T62" s="314">
        <f t="shared" ref="T62:T69" si="12">SUMIF($C$10:$C$57,$C62,T$10:T$57)</f>
        <v>222.29999999999998</v>
      </c>
      <c r="U62" s="65"/>
      <c r="Y62" s="314">
        <f t="shared" ref="Y62:Y69" si="13">SUMIF($C$10:$C$57,$C62,Y$10:Y$57)</f>
        <v>222.29999999999998</v>
      </c>
      <c r="AA62" s="317">
        <f t="shared" ref="AA62:AA69" si="14">AB62/Y62</f>
        <v>1</v>
      </c>
      <c r="AB62" s="314">
        <f t="shared" ref="AB62:AB69" si="15">SUMIF($C$10:$C$57,$C62,AB$10:AB$57)</f>
        <v>222.29999999999998</v>
      </c>
      <c r="AC62" s="317">
        <f t="shared" ref="AC62:AC69" si="16">AD62/Y62</f>
        <v>1</v>
      </c>
      <c r="AD62" s="314">
        <f t="shared" ref="AD62:AE69" si="17">SUMIF($C$10:$C$57,$C62,AD$10:AD$57)</f>
        <v>222.29999999999998</v>
      </c>
      <c r="AE62" s="314">
        <f t="shared" si="17"/>
        <v>0</v>
      </c>
    </row>
    <row r="63" spans="1:33" x14ac:dyDescent="0.25">
      <c r="C63" t="s">
        <v>285</v>
      </c>
      <c r="D63" s="162"/>
      <c r="T63" s="314">
        <f t="shared" si="12"/>
        <v>0</v>
      </c>
      <c r="U63" s="67"/>
      <c r="Y63" s="314">
        <f t="shared" si="13"/>
        <v>0</v>
      </c>
      <c r="AA63" s="317" t="e">
        <f t="shared" si="14"/>
        <v>#DIV/0!</v>
      </c>
      <c r="AB63" s="314">
        <f t="shared" si="15"/>
        <v>0</v>
      </c>
      <c r="AC63" s="317" t="e">
        <f t="shared" si="16"/>
        <v>#DIV/0!</v>
      </c>
      <c r="AD63" s="314">
        <f t="shared" si="17"/>
        <v>0</v>
      </c>
      <c r="AE63" s="314">
        <f t="shared" si="17"/>
        <v>0</v>
      </c>
    </row>
    <row r="64" spans="1:33" x14ac:dyDescent="0.25">
      <c r="C64" t="s">
        <v>189</v>
      </c>
      <c r="D64" s="162"/>
      <c r="T64" s="314">
        <f t="shared" si="12"/>
        <v>704.51224999999999</v>
      </c>
      <c r="U64" s="67"/>
      <c r="Y64" s="314">
        <f t="shared" si="13"/>
        <v>704.51224999999999</v>
      </c>
      <c r="AA64" s="317">
        <f t="shared" si="14"/>
        <v>1</v>
      </c>
      <c r="AB64" s="314">
        <f t="shared" si="15"/>
        <v>704.51224999999999</v>
      </c>
      <c r="AC64" s="317">
        <f t="shared" si="16"/>
        <v>1</v>
      </c>
      <c r="AD64" s="314">
        <f t="shared" si="17"/>
        <v>704.51224999999999</v>
      </c>
      <c r="AE64" s="314">
        <f t="shared" si="17"/>
        <v>0</v>
      </c>
    </row>
    <row r="65" spans="3:31" x14ac:dyDescent="0.25">
      <c r="C65" t="s">
        <v>72</v>
      </c>
      <c r="D65" s="162"/>
      <c r="T65" s="314">
        <f t="shared" si="12"/>
        <v>1236.0480000000002</v>
      </c>
      <c r="U65" s="67"/>
      <c r="Y65" s="314">
        <f t="shared" si="13"/>
        <v>1236.0480000000002</v>
      </c>
      <c r="AA65" s="317">
        <f t="shared" si="14"/>
        <v>1</v>
      </c>
      <c r="AB65" s="314">
        <f t="shared" si="15"/>
        <v>1236.0480000000002</v>
      </c>
      <c r="AC65" s="317">
        <f t="shared" si="16"/>
        <v>0.96388489767387664</v>
      </c>
      <c r="AD65" s="314">
        <f t="shared" si="17"/>
        <v>1191.4080000000001</v>
      </c>
      <c r="AE65" s="314">
        <f t="shared" si="17"/>
        <v>44.64</v>
      </c>
    </row>
    <row r="66" spans="3:31" x14ac:dyDescent="0.25">
      <c r="C66" t="s">
        <v>164</v>
      </c>
      <c r="D66" s="162"/>
      <c r="T66" s="314">
        <f t="shared" si="12"/>
        <v>727.78990499999998</v>
      </c>
      <c r="U66" s="67"/>
      <c r="Y66" s="314">
        <f t="shared" si="13"/>
        <v>1078.7899050000001</v>
      </c>
      <c r="AA66" s="317">
        <f t="shared" si="14"/>
        <v>0.67463544257025643</v>
      </c>
      <c r="AB66" s="314">
        <f t="shared" si="15"/>
        <v>727.78990499999998</v>
      </c>
      <c r="AC66" s="317">
        <f t="shared" si="16"/>
        <v>0.67463544257025643</v>
      </c>
      <c r="AD66" s="314">
        <f t="shared" si="17"/>
        <v>727.78990499999998</v>
      </c>
      <c r="AE66" s="314">
        <f t="shared" si="17"/>
        <v>0</v>
      </c>
    </row>
    <row r="67" spans="3:31" x14ac:dyDescent="0.25">
      <c r="C67" t="s">
        <v>24</v>
      </c>
      <c r="D67" s="162"/>
      <c r="T67" s="314">
        <f t="shared" si="12"/>
        <v>3917.3404</v>
      </c>
      <c r="U67" s="67"/>
      <c r="Y67" s="314">
        <f t="shared" si="13"/>
        <v>10628.521973800001</v>
      </c>
      <c r="AA67" s="317">
        <f t="shared" si="14"/>
        <v>1</v>
      </c>
      <c r="AB67" s="314">
        <f t="shared" si="15"/>
        <v>10628.521973800001</v>
      </c>
      <c r="AC67" s="317">
        <f t="shared" si="16"/>
        <v>0.54456282955123458</v>
      </c>
      <c r="AD67" s="314">
        <f t="shared" si="17"/>
        <v>5787.898000000001</v>
      </c>
      <c r="AE67" s="314">
        <f t="shared" si="17"/>
        <v>4840.6239738000004</v>
      </c>
    </row>
    <row r="68" spans="3:31" x14ac:dyDescent="0.25">
      <c r="C68" t="s">
        <v>312</v>
      </c>
      <c r="D68" s="162"/>
      <c r="T68" s="314">
        <f t="shared" si="12"/>
        <v>310.09097999999994</v>
      </c>
      <c r="Y68" s="314">
        <f t="shared" si="13"/>
        <v>310.09097999999994</v>
      </c>
      <c r="AA68" s="317">
        <f t="shared" si="14"/>
        <v>0</v>
      </c>
      <c r="AB68" s="314">
        <f t="shared" si="15"/>
        <v>0</v>
      </c>
      <c r="AC68" s="317">
        <f t="shared" si="16"/>
        <v>0</v>
      </c>
      <c r="AD68" s="314">
        <f t="shared" si="17"/>
        <v>0</v>
      </c>
      <c r="AE68" s="314">
        <f t="shared" si="17"/>
        <v>0</v>
      </c>
    </row>
    <row r="69" spans="3:31" x14ac:dyDescent="0.25">
      <c r="C69" t="s">
        <v>341</v>
      </c>
      <c r="T69" s="314">
        <f t="shared" si="12"/>
        <v>3270.8897349999997</v>
      </c>
      <c r="Y69" s="314">
        <f t="shared" si="13"/>
        <v>3270.8897349999997</v>
      </c>
      <c r="AA69" s="317">
        <f t="shared" si="14"/>
        <v>0</v>
      </c>
      <c r="AB69" s="314">
        <f t="shared" si="15"/>
        <v>0</v>
      </c>
      <c r="AC69" s="317">
        <f t="shared" si="16"/>
        <v>0</v>
      </c>
      <c r="AD69" s="314">
        <f t="shared" si="17"/>
        <v>0</v>
      </c>
      <c r="AE69" s="314">
        <f t="shared" si="17"/>
        <v>0</v>
      </c>
    </row>
  </sheetData>
  <autoFilter ref="B8:AE57" xr:uid="{00000000-0009-0000-0000-000009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1:S42 S11:S12 S14 S18:S23 S25:S28 S30:S31 S33:S39 S44:S57 X41:X42 X11:X12 X14 X18:X23 X25:X28 X30:X31 X33:X39 X44:X54" xr:uid="{00000000-0002-0000-0900-000000000000}">
      <formula1>P11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G92"/>
  <sheetViews>
    <sheetView topLeftCell="B1" zoomScale="70" zoomScaleNormal="70" workbookViewId="0">
      <pane xSplit="9" ySplit="8" topLeftCell="K75"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38.28515625" style="622" customWidth="1"/>
    <col min="33" max="33" width="24" style="622" customWidth="1"/>
  </cols>
  <sheetData>
    <row r="1" spans="1:33" s="195" customFormat="1" x14ac:dyDescent="0.25">
      <c r="B1" s="195" t="str">
        <f>'Valuation Summary'!A1</f>
        <v>Mulalley &amp; Co Ltd</v>
      </c>
      <c r="AF1" s="621"/>
      <c r="AG1" s="621"/>
    </row>
    <row r="2" spans="1:33" s="195" customFormat="1" x14ac:dyDescent="0.25">
      <c r="AF2" s="621"/>
      <c r="AG2" s="621"/>
    </row>
    <row r="3" spans="1:33" s="195" customFormat="1" x14ac:dyDescent="0.25">
      <c r="B3" s="195" t="str">
        <f>'Valuation Summary'!A3</f>
        <v>Camden Better Homes - NW5 Blocks</v>
      </c>
      <c r="AF3" s="621"/>
      <c r="AG3" s="621"/>
    </row>
    <row r="4" spans="1:33" s="195" customFormat="1" x14ac:dyDescent="0.25">
      <c r="AF4" s="621"/>
      <c r="AG4" s="621"/>
    </row>
    <row r="5" spans="1:33" s="195" customFormat="1" x14ac:dyDescent="0.25">
      <c r="B5" s="195" t="s">
        <v>600</v>
      </c>
      <c r="AF5" s="621"/>
      <c r="AG5" s="621"/>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c r="AF6" s="627"/>
      <c r="AG6" s="627"/>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9" t="s">
        <v>765</v>
      </c>
      <c r="AG7" s="619" t="s">
        <v>766</v>
      </c>
    </row>
    <row r="8" spans="1:33" s="279" customFormat="1" ht="75.75" thickBot="1" x14ac:dyDescent="0.3">
      <c r="A8" s="271" t="s">
        <v>377</v>
      </c>
      <c r="B8" s="272" t="s">
        <v>94</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18"/>
      <c r="AG8" s="618"/>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94</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76"/>
      <c r="AB10" s="76"/>
      <c r="AC10" s="76"/>
      <c r="AD10" s="76"/>
    </row>
    <row r="11" spans="1:33" ht="90" x14ac:dyDescent="0.25">
      <c r="A11" s="29"/>
      <c r="B11" s="353" t="s">
        <v>94</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94</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47</v>
      </c>
      <c r="X12" s="294">
        <v>8.6880000000000006</v>
      </c>
      <c r="Y12" s="335">
        <f t="shared" ref="Y12:Y53" si="0">W12*X12</f>
        <v>408.33600000000001</v>
      </c>
      <c r="Z12" s="18"/>
      <c r="AA12" s="343">
        <v>1</v>
      </c>
      <c r="AB12" s="344">
        <f t="shared" ref="AB12:AB53" si="1">Y12*AA12</f>
        <v>408.33600000000001</v>
      </c>
      <c r="AC12" s="345">
        <v>1</v>
      </c>
      <c r="AD12" s="346">
        <f t="shared" ref="AD12:AD53" si="2">Y12*AC12</f>
        <v>408.33600000000001</v>
      </c>
      <c r="AE12" s="347">
        <f t="shared" ref="AE12:AE58" si="3">AB12-AD12</f>
        <v>0</v>
      </c>
    </row>
    <row r="13" spans="1:33" x14ac:dyDescent="0.25">
      <c r="A13" s="15"/>
      <c r="B13" s="353" t="s">
        <v>94</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94</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ht="15.75" x14ac:dyDescent="0.25">
      <c r="A15" s="15"/>
      <c r="B15" s="353" t="s">
        <v>94</v>
      </c>
      <c r="C15" s="328" t="s">
        <v>308</v>
      </c>
      <c r="D15" s="329" t="s">
        <v>25</v>
      </c>
      <c r="E15" s="330" t="s">
        <v>430</v>
      </c>
      <c r="F15" s="357"/>
      <c r="G15" s="357"/>
      <c r="H15" s="332">
        <v>1.47</v>
      </c>
      <c r="I15" s="357"/>
      <c r="J15" s="333" t="s">
        <v>379</v>
      </c>
      <c r="K15" s="331" t="s">
        <v>380</v>
      </c>
      <c r="L15" s="295">
        <v>1</v>
      </c>
      <c r="M15" s="356">
        <v>1000</v>
      </c>
      <c r="N15" s="125">
        <v>1000</v>
      </c>
      <c r="O15" s="334"/>
      <c r="P15" s="335" t="e">
        <v>#VALUE!</v>
      </c>
      <c r="Q15" s="336">
        <f>IF(J15="PROV SUM",N15,L15*P15)</f>
        <v>1000</v>
      </c>
      <c r="R15" s="294" t="s">
        <v>381</v>
      </c>
      <c r="S15" s="294" t="s">
        <v>381</v>
      </c>
      <c r="T15" s="336">
        <f>IF(J15="SC024",N15,IF(ISERROR(S15),"",IF(J15="PROV SUM",N15,L15*S15)))</f>
        <v>1000</v>
      </c>
      <c r="U15" s="112"/>
      <c r="V15" s="331" t="s">
        <v>380</v>
      </c>
      <c r="W15" s="295">
        <v>1</v>
      </c>
      <c r="X15" s="294">
        <v>5000</v>
      </c>
      <c r="Y15" s="335">
        <f>X15*W15</f>
        <v>5000</v>
      </c>
      <c r="Z15" s="18"/>
      <c r="AA15" s="343">
        <v>0</v>
      </c>
      <c r="AB15" s="344">
        <f t="shared" si="1"/>
        <v>0</v>
      </c>
      <c r="AC15" s="345">
        <v>0</v>
      </c>
      <c r="AD15" s="346">
        <f t="shared" si="2"/>
        <v>0</v>
      </c>
      <c r="AE15" s="347">
        <f t="shared" si="3"/>
        <v>0</v>
      </c>
      <c r="AF15" s="622" t="s">
        <v>785</v>
      </c>
    </row>
    <row r="16" spans="1:33" x14ac:dyDescent="0.25">
      <c r="A16" s="15"/>
      <c r="B16" s="353" t="s">
        <v>94</v>
      </c>
      <c r="C16" s="328" t="s">
        <v>285</v>
      </c>
      <c r="D16" s="329" t="s">
        <v>378</v>
      </c>
      <c r="E16" s="330"/>
      <c r="F16" s="357"/>
      <c r="G16" s="357"/>
      <c r="H16" s="332"/>
      <c r="I16" s="357"/>
      <c r="J16" s="333"/>
      <c r="K16" s="331"/>
      <c r="L16" s="295"/>
      <c r="M16" s="333"/>
      <c r="N16" s="125"/>
      <c r="O16" s="334"/>
      <c r="P16" s="354"/>
      <c r="Q16" s="355"/>
      <c r="R16" s="355"/>
      <c r="S16" s="355"/>
      <c r="T16" s="355"/>
      <c r="U16" s="112"/>
      <c r="V16" s="331"/>
      <c r="W16" s="295"/>
      <c r="X16" s="355"/>
      <c r="Y16" s="335">
        <f t="shared" si="0"/>
        <v>0</v>
      </c>
      <c r="Z16" s="18"/>
      <c r="AA16" s="343">
        <v>0</v>
      </c>
      <c r="AB16" s="344">
        <f t="shared" si="1"/>
        <v>0</v>
      </c>
      <c r="AC16" s="345">
        <v>0</v>
      </c>
      <c r="AD16" s="346">
        <f t="shared" si="2"/>
        <v>0</v>
      </c>
      <c r="AE16" s="347">
        <f t="shared" si="3"/>
        <v>0</v>
      </c>
      <c r="AG16" s="648">
        <f>AG17+AG18+AG19+AG20</f>
        <v>9.06</v>
      </c>
    </row>
    <row r="17" spans="1:33" ht="60.75" x14ac:dyDescent="0.25">
      <c r="A17" s="15"/>
      <c r="B17" s="353" t="s">
        <v>94</v>
      </c>
      <c r="C17" s="328" t="s">
        <v>285</v>
      </c>
      <c r="D17" s="329" t="s">
        <v>25</v>
      </c>
      <c r="E17" s="375" t="s">
        <v>500</v>
      </c>
      <c r="F17" s="357"/>
      <c r="G17" s="357"/>
      <c r="H17" s="332">
        <v>5.0999999999999996</v>
      </c>
      <c r="I17" s="357"/>
      <c r="J17" s="333" t="s">
        <v>307</v>
      </c>
      <c r="K17" s="331" t="s">
        <v>139</v>
      </c>
      <c r="L17" s="295">
        <v>1</v>
      </c>
      <c r="M17" s="356">
        <v>480</v>
      </c>
      <c r="N17" s="125">
        <v>480</v>
      </c>
      <c r="O17" s="334"/>
      <c r="P17" s="335" t="e">
        <v>#VALUE!</v>
      </c>
      <c r="Q17" s="336" t="e">
        <f>IF(J17="PROV SUM",N17,L17*P17)</f>
        <v>#VALUE!</v>
      </c>
      <c r="R17" s="294">
        <v>0</v>
      </c>
      <c r="S17" s="294">
        <v>408</v>
      </c>
      <c r="T17" s="336">
        <f>IF(J17="SC024",N17,IF(ISERROR(S17),"",IF(J17="PROV SUM",N17,L17*S17)))</f>
        <v>408</v>
      </c>
      <c r="U17" s="112"/>
      <c r="V17" s="331" t="s">
        <v>139</v>
      </c>
      <c r="W17" s="295">
        <v>1</v>
      </c>
      <c r="X17" s="294">
        <v>408</v>
      </c>
      <c r="Y17" s="335">
        <f t="shared" si="0"/>
        <v>408</v>
      </c>
      <c r="Z17" s="18"/>
      <c r="AA17" s="343">
        <v>0</v>
      </c>
      <c r="AB17" s="344">
        <f t="shared" si="1"/>
        <v>0</v>
      </c>
      <c r="AC17" s="345">
        <v>0</v>
      </c>
      <c r="AD17" s="346">
        <f t="shared" si="2"/>
        <v>0</v>
      </c>
      <c r="AE17" s="347">
        <f t="shared" si="3"/>
        <v>0</v>
      </c>
      <c r="AF17" s="629" t="s">
        <v>786</v>
      </c>
    </row>
    <row r="18" spans="1:33" ht="45" x14ac:dyDescent="0.25">
      <c r="A18" s="15"/>
      <c r="B18" s="353" t="s">
        <v>94</v>
      </c>
      <c r="C18" s="328" t="s">
        <v>285</v>
      </c>
      <c r="D18" s="329" t="s">
        <v>25</v>
      </c>
      <c r="E18" s="330" t="s">
        <v>290</v>
      </c>
      <c r="F18" s="357"/>
      <c r="G18" s="357"/>
      <c r="H18" s="332">
        <v>5.9099999999999797</v>
      </c>
      <c r="I18" s="357"/>
      <c r="J18" s="333" t="s">
        <v>291</v>
      </c>
      <c r="K18" s="331" t="s">
        <v>104</v>
      </c>
      <c r="L18" s="295">
        <v>2</v>
      </c>
      <c r="M18" s="356">
        <v>14.7</v>
      </c>
      <c r="N18" s="125">
        <v>29.4</v>
      </c>
      <c r="O18" s="334"/>
      <c r="P18" s="335" t="e">
        <v>#VALUE!</v>
      </c>
      <c r="Q18" s="336" t="e">
        <f>IF(J18="PROV SUM",N18,L18*P18)</f>
        <v>#VALUE!</v>
      </c>
      <c r="R18" s="294">
        <v>0</v>
      </c>
      <c r="S18" s="294">
        <v>13.031549999999999</v>
      </c>
      <c r="T18" s="336">
        <f>IF(J18="SC024",N18,IF(ISERROR(S18),"",IF(J18="PROV SUM",N18,L18*S18)))</f>
        <v>26.063099999999999</v>
      </c>
      <c r="U18" s="112"/>
      <c r="V18" s="331" t="s">
        <v>104</v>
      </c>
      <c r="W18" s="295">
        <v>2</v>
      </c>
      <c r="X18" s="294">
        <v>13.031549999999999</v>
      </c>
      <c r="Y18" s="335">
        <f t="shared" si="0"/>
        <v>26.063099999999999</v>
      </c>
      <c r="Z18" s="18"/>
      <c r="AA18" s="343">
        <v>0</v>
      </c>
      <c r="AB18" s="344">
        <f t="shared" si="1"/>
        <v>0</v>
      </c>
      <c r="AC18" s="345">
        <v>0</v>
      </c>
      <c r="AD18" s="346">
        <f t="shared" si="2"/>
        <v>0</v>
      </c>
      <c r="AE18" s="347">
        <f t="shared" si="3"/>
        <v>0</v>
      </c>
    </row>
    <row r="19" spans="1:33" ht="75" x14ac:dyDescent="0.25">
      <c r="A19" s="15"/>
      <c r="B19" s="353" t="s">
        <v>94</v>
      </c>
      <c r="C19" s="328" t="s">
        <v>285</v>
      </c>
      <c r="D19" s="329" t="s">
        <v>25</v>
      </c>
      <c r="E19" s="330" t="s">
        <v>300</v>
      </c>
      <c r="F19" s="357"/>
      <c r="G19" s="357"/>
      <c r="H19" s="332">
        <v>5.1540000000000203</v>
      </c>
      <c r="I19" s="357"/>
      <c r="J19" s="333" t="s">
        <v>301</v>
      </c>
      <c r="K19" s="331" t="s">
        <v>79</v>
      </c>
      <c r="L19" s="295">
        <v>6</v>
      </c>
      <c r="M19" s="356">
        <v>16.28</v>
      </c>
      <c r="N19" s="125">
        <v>97.68</v>
      </c>
      <c r="O19" s="334"/>
      <c r="P19" s="335" t="e">
        <v>#VALUE!</v>
      </c>
      <c r="Q19" s="336" t="e">
        <f>IF(J19="PROV SUM",N19,L19*P19)</f>
        <v>#VALUE!</v>
      </c>
      <c r="R19" s="294">
        <v>0</v>
      </c>
      <c r="S19" s="294">
        <v>13.714272000000001</v>
      </c>
      <c r="T19" s="336">
        <f>IF(J19="SC024",N19,IF(ISERROR(S19),"",IF(J19="PROV SUM",N19,L19*S19)))</f>
        <v>82.285632000000007</v>
      </c>
      <c r="U19" s="112"/>
      <c r="V19" s="331" t="s">
        <v>79</v>
      </c>
      <c r="W19" s="295">
        <v>6</v>
      </c>
      <c r="X19" s="294">
        <v>13.714272000000001</v>
      </c>
      <c r="Y19" s="335">
        <f t="shared" si="0"/>
        <v>82.285632000000007</v>
      </c>
      <c r="Z19" s="18"/>
      <c r="AA19" s="343">
        <v>0</v>
      </c>
      <c r="AB19" s="344">
        <f t="shared" si="1"/>
        <v>0</v>
      </c>
      <c r="AC19" s="345">
        <v>0</v>
      </c>
      <c r="AD19" s="346">
        <f t="shared" si="2"/>
        <v>0</v>
      </c>
      <c r="AE19" s="347">
        <f t="shared" si="3"/>
        <v>0</v>
      </c>
      <c r="AF19" s="630" t="s">
        <v>787</v>
      </c>
    </row>
    <row r="20" spans="1:33" ht="30" x14ac:dyDescent="0.25">
      <c r="A20" s="15"/>
      <c r="B20" s="353" t="s">
        <v>94</v>
      </c>
      <c r="C20" s="328" t="s">
        <v>285</v>
      </c>
      <c r="D20" s="329" t="s">
        <v>25</v>
      </c>
      <c r="E20" s="330" t="s">
        <v>292</v>
      </c>
      <c r="F20" s="357"/>
      <c r="G20" s="357"/>
      <c r="H20" s="332">
        <v>5.1730000000000196</v>
      </c>
      <c r="I20" s="357"/>
      <c r="J20" s="333" t="s">
        <v>293</v>
      </c>
      <c r="K20" s="331" t="s">
        <v>79</v>
      </c>
      <c r="L20" s="295">
        <v>1</v>
      </c>
      <c r="M20" s="356">
        <v>12.5</v>
      </c>
      <c r="N20" s="125">
        <v>12.5</v>
      </c>
      <c r="O20" s="334"/>
      <c r="P20" s="335" t="e">
        <v>#VALUE!</v>
      </c>
      <c r="Q20" s="336" t="e">
        <f>IF(J20="PROV SUM",N20,L20*P20)</f>
        <v>#VALUE!</v>
      </c>
      <c r="R20" s="294">
        <v>0</v>
      </c>
      <c r="S20" s="294">
        <v>9.0625</v>
      </c>
      <c r="T20" s="336">
        <f>IF(J20="SC024",N20,IF(ISERROR(S20),"",IF(J20="PROV SUM",N20,L20*S20)))</f>
        <v>9.0625</v>
      </c>
      <c r="U20" s="112"/>
      <c r="V20" s="331" t="s">
        <v>79</v>
      </c>
      <c r="W20" s="295">
        <v>1</v>
      </c>
      <c r="X20" s="294">
        <v>9.0625</v>
      </c>
      <c r="Y20" s="335">
        <f t="shared" si="0"/>
        <v>9.0625</v>
      </c>
      <c r="Z20" s="18"/>
      <c r="AA20" s="343">
        <v>1</v>
      </c>
      <c r="AB20" s="344">
        <f t="shared" si="1"/>
        <v>9.0625</v>
      </c>
      <c r="AC20" s="345">
        <v>1</v>
      </c>
      <c r="AD20" s="346">
        <f t="shared" si="2"/>
        <v>9.0625</v>
      </c>
      <c r="AE20" s="347">
        <f t="shared" si="3"/>
        <v>0</v>
      </c>
      <c r="AG20" s="622">
        <v>9.06</v>
      </c>
    </row>
    <row r="21" spans="1:33" x14ac:dyDescent="0.25">
      <c r="A21" s="15"/>
      <c r="B21" s="353" t="s">
        <v>94</v>
      </c>
      <c r="C21" s="358" t="s">
        <v>189</v>
      </c>
      <c r="D21" s="329" t="s">
        <v>378</v>
      </c>
      <c r="E21" s="330"/>
      <c r="F21" s="357"/>
      <c r="G21" s="357"/>
      <c r="H21" s="332"/>
      <c r="I21" s="357"/>
      <c r="J21" s="333"/>
      <c r="K21" s="331"/>
      <c r="L21" s="295"/>
      <c r="M21" s="333"/>
      <c r="N21" s="295"/>
      <c r="O21" s="334"/>
      <c r="P21" s="333"/>
      <c r="Q21" s="293"/>
      <c r="R21" s="293"/>
      <c r="S21" s="293"/>
      <c r="T21" s="293"/>
      <c r="U21" s="112"/>
      <c r="V21" s="331"/>
      <c r="W21" s="295"/>
      <c r="X21" s="293"/>
      <c r="Y21" s="335">
        <f t="shared" si="0"/>
        <v>0</v>
      </c>
      <c r="Z21" s="18"/>
      <c r="AA21" s="343">
        <v>0</v>
      </c>
      <c r="AB21" s="344">
        <f t="shared" si="1"/>
        <v>0</v>
      </c>
      <c r="AC21" s="345">
        <v>0</v>
      </c>
      <c r="AD21" s="346">
        <f t="shared" si="2"/>
        <v>0</v>
      </c>
      <c r="AE21" s="347">
        <f t="shared" si="3"/>
        <v>0</v>
      </c>
    </row>
    <row r="22" spans="1:33" ht="30" x14ac:dyDescent="0.25">
      <c r="A22" s="15"/>
      <c r="B22" s="353" t="s">
        <v>94</v>
      </c>
      <c r="C22" s="358" t="s">
        <v>189</v>
      </c>
      <c r="D22" s="329" t="s">
        <v>25</v>
      </c>
      <c r="E22" s="330" t="s">
        <v>337</v>
      </c>
      <c r="F22" s="357"/>
      <c r="G22" s="357"/>
      <c r="H22" s="332">
        <v>6.91</v>
      </c>
      <c r="I22" s="357"/>
      <c r="J22" s="333" t="s">
        <v>338</v>
      </c>
      <c r="K22" s="331" t="s">
        <v>79</v>
      </c>
      <c r="L22" s="295">
        <v>5</v>
      </c>
      <c r="M22" s="356">
        <v>20.13</v>
      </c>
      <c r="N22" s="295">
        <v>100.65</v>
      </c>
      <c r="O22" s="334"/>
      <c r="P22" s="335" t="e">
        <v>#VALUE!</v>
      </c>
      <c r="Q22" s="336" t="e">
        <f>IF(J22="PROV SUM",N22,L22*P22)</f>
        <v>#VALUE!</v>
      </c>
      <c r="R22" s="294">
        <v>0</v>
      </c>
      <c r="S22" s="294">
        <v>14.594249999999999</v>
      </c>
      <c r="T22" s="336">
        <f>IF(J22="SC024",N22,IF(ISERROR(S22),"",IF(J22="PROV SUM",N22,L22*S22)))</f>
        <v>72.971249999999998</v>
      </c>
      <c r="U22" s="112"/>
      <c r="V22" s="331" t="s">
        <v>79</v>
      </c>
      <c r="W22" s="295">
        <v>5</v>
      </c>
      <c r="X22" s="294">
        <v>14.594249999999999</v>
      </c>
      <c r="Y22" s="335">
        <f t="shared" si="0"/>
        <v>72.971249999999998</v>
      </c>
      <c r="Z22" s="18"/>
      <c r="AA22" s="343">
        <v>1</v>
      </c>
      <c r="AB22" s="344">
        <f t="shared" si="1"/>
        <v>72.971249999999998</v>
      </c>
      <c r="AC22" s="345">
        <v>1</v>
      </c>
      <c r="AD22" s="346">
        <f t="shared" si="2"/>
        <v>72.971249999999998</v>
      </c>
      <c r="AE22" s="347">
        <f t="shared" si="3"/>
        <v>0</v>
      </c>
    </row>
    <row r="23" spans="1:33" ht="45" x14ac:dyDescent="0.25">
      <c r="A23" s="15"/>
      <c r="B23" s="353" t="s">
        <v>94</v>
      </c>
      <c r="C23" s="358" t="s">
        <v>189</v>
      </c>
      <c r="D23" s="329" t="s">
        <v>25</v>
      </c>
      <c r="E23" s="330" t="s">
        <v>236</v>
      </c>
      <c r="F23" s="357"/>
      <c r="G23" s="357"/>
      <c r="H23" s="332">
        <v>6.2140000000000404</v>
      </c>
      <c r="I23" s="357"/>
      <c r="J23" s="333" t="s">
        <v>237</v>
      </c>
      <c r="K23" s="331" t="s">
        <v>139</v>
      </c>
      <c r="L23" s="295">
        <v>1</v>
      </c>
      <c r="M23" s="356">
        <v>16.98</v>
      </c>
      <c r="N23" s="295">
        <v>16.98</v>
      </c>
      <c r="O23" s="334"/>
      <c r="P23" s="335" t="e">
        <v>#VALUE!</v>
      </c>
      <c r="Q23" s="336" t="e">
        <f>IF(J23="PROV SUM",N23,L23*P23)</f>
        <v>#VALUE!</v>
      </c>
      <c r="R23" s="294">
        <v>0</v>
      </c>
      <c r="S23" s="294">
        <v>14.433</v>
      </c>
      <c r="T23" s="336">
        <f>IF(J23="SC024",N23,IF(ISERROR(S23),"",IF(J23="PROV SUM",N23,L23*S23)))</f>
        <v>14.433</v>
      </c>
      <c r="U23" s="112"/>
      <c r="V23" s="331" t="s">
        <v>139</v>
      </c>
      <c r="W23" s="295">
        <v>1</v>
      </c>
      <c r="X23" s="294">
        <v>14.433</v>
      </c>
      <c r="Y23" s="335">
        <f t="shared" si="0"/>
        <v>14.433</v>
      </c>
      <c r="Z23" s="18"/>
      <c r="AA23" s="343">
        <v>0</v>
      </c>
      <c r="AB23" s="344">
        <f t="shared" si="1"/>
        <v>0</v>
      </c>
      <c r="AC23" s="345">
        <v>0</v>
      </c>
      <c r="AD23" s="346">
        <f t="shared" si="2"/>
        <v>0</v>
      </c>
      <c r="AE23" s="347">
        <f t="shared" si="3"/>
        <v>0</v>
      </c>
    </row>
    <row r="24" spans="1:33" ht="30" x14ac:dyDescent="0.25">
      <c r="A24" s="15"/>
      <c r="B24" s="353" t="s">
        <v>94</v>
      </c>
      <c r="C24" s="358" t="s">
        <v>189</v>
      </c>
      <c r="D24" s="329" t="s">
        <v>25</v>
      </c>
      <c r="E24" s="330" t="s">
        <v>411</v>
      </c>
      <c r="F24" s="357"/>
      <c r="G24" s="357"/>
      <c r="H24" s="332">
        <v>6.2360000000000504</v>
      </c>
      <c r="I24" s="357"/>
      <c r="J24" s="333" t="s">
        <v>251</v>
      </c>
      <c r="K24" s="331" t="s">
        <v>79</v>
      </c>
      <c r="L24" s="295">
        <v>28</v>
      </c>
      <c r="M24" s="356">
        <v>25.87</v>
      </c>
      <c r="N24" s="295">
        <v>724.36</v>
      </c>
      <c r="O24" s="334"/>
      <c r="P24" s="335" t="e">
        <v>#VALUE!</v>
      </c>
      <c r="Q24" s="336" t="e">
        <f>IF(J24="PROV SUM",N24,L24*P24)</f>
        <v>#VALUE!</v>
      </c>
      <c r="R24" s="294">
        <v>0</v>
      </c>
      <c r="S24" s="294">
        <v>21.9895</v>
      </c>
      <c r="T24" s="336">
        <f>IF(J24="SC024",N24,IF(ISERROR(S24),"",IF(J24="PROV SUM",N24,L24*S24)))</f>
        <v>615.70600000000002</v>
      </c>
      <c r="U24" s="112"/>
      <c r="V24" s="331" t="s">
        <v>79</v>
      </c>
      <c r="W24" s="295">
        <v>28</v>
      </c>
      <c r="X24" s="294">
        <v>21.9895</v>
      </c>
      <c r="Y24" s="335">
        <f t="shared" si="0"/>
        <v>615.70600000000002</v>
      </c>
      <c r="Z24" s="18"/>
      <c r="AA24" s="343">
        <v>1</v>
      </c>
      <c r="AB24" s="344">
        <f t="shared" si="1"/>
        <v>615.70600000000002</v>
      </c>
      <c r="AC24" s="345">
        <v>1</v>
      </c>
      <c r="AD24" s="346">
        <f t="shared" si="2"/>
        <v>615.70600000000002</v>
      </c>
      <c r="AE24" s="347">
        <f t="shared" si="3"/>
        <v>0</v>
      </c>
    </row>
    <row r="25" spans="1:33" ht="30" x14ac:dyDescent="0.25">
      <c r="A25" s="15"/>
      <c r="B25" s="353" t="s">
        <v>94</v>
      </c>
      <c r="C25" s="358" t="s">
        <v>189</v>
      </c>
      <c r="D25" s="329" t="s">
        <v>25</v>
      </c>
      <c r="E25" s="330" t="s">
        <v>412</v>
      </c>
      <c r="F25" s="357"/>
      <c r="G25" s="357"/>
      <c r="H25" s="332">
        <v>6.2370000000000498</v>
      </c>
      <c r="I25" s="357"/>
      <c r="J25" s="333" t="s">
        <v>253</v>
      </c>
      <c r="K25" s="331" t="s">
        <v>104</v>
      </c>
      <c r="L25" s="295">
        <v>6</v>
      </c>
      <c r="M25" s="356">
        <v>6.28</v>
      </c>
      <c r="N25" s="295">
        <v>37.68</v>
      </c>
      <c r="O25" s="334"/>
      <c r="P25" s="335" t="e">
        <v>#VALUE!</v>
      </c>
      <c r="Q25" s="336" t="e">
        <f>IF(J25="PROV SUM",N25,L25*P25)</f>
        <v>#VALUE!</v>
      </c>
      <c r="R25" s="294">
        <v>0</v>
      </c>
      <c r="S25" s="294">
        <v>5.3380000000000001</v>
      </c>
      <c r="T25" s="336">
        <f>IF(J25="SC024",N25,IF(ISERROR(S25),"",IF(J25="PROV SUM",N25,L25*S25)))</f>
        <v>32.027999999999999</v>
      </c>
      <c r="U25" s="112"/>
      <c r="V25" s="331" t="s">
        <v>104</v>
      </c>
      <c r="W25" s="295">
        <v>6</v>
      </c>
      <c r="X25" s="294">
        <v>5.3380000000000001</v>
      </c>
      <c r="Y25" s="335">
        <f t="shared" si="0"/>
        <v>32.027999999999999</v>
      </c>
      <c r="Z25" s="18"/>
      <c r="AA25" s="343">
        <v>1</v>
      </c>
      <c r="AB25" s="344">
        <f t="shared" si="1"/>
        <v>32.027999999999999</v>
      </c>
      <c r="AC25" s="345">
        <v>1</v>
      </c>
      <c r="AD25" s="346">
        <f t="shared" si="2"/>
        <v>32.027999999999999</v>
      </c>
      <c r="AE25" s="347">
        <f t="shared" si="3"/>
        <v>0</v>
      </c>
    </row>
    <row r="26" spans="1:33" ht="45" x14ac:dyDescent="0.25">
      <c r="A26" s="15"/>
      <c r="B26" s="353" t="s">
        <v>94</v>
      </c>
      <c r="C26" s="358" t="s">
        <v>189</v>
      </c>
      <c r="D26" s="329" t="s">
        <v>25</v>
      </c>
      <c r="E26" s="330" t="s">
        <v>258</v>
      </c>
      <c r="F26" s="357"/>
      <c r="G26" s="357"/>
      <c r="H26" s="332">
        <v>6.2410000000000503</v>
      </c>
      <c r="I26" s="357"/>
      <c r="J26" s="333" t="s">
        <v>259</v>
      </c>
      <c r="K26" s="331" t="s">
        <v>139</v>
      </c>
      <c r="L26" s="295">
        <v>2</v>
      </c>
      <c r="M26" s="356">
        <v>45.53</v>
      </c>
      <c r="N26" s="295">
        <v>91.06</v>
      </c>
      <c r="O26" s="334"/>
      <c r="P26" s="335" t="e">
        <v>#VALUE!</v>
      </c>
      <c r="Q26" s="336" t="e">
        <f>IF(J26="PROV SUM",N26,L26*P26)</f>
        <v>#VALUE!</v>
      </c>
      <c r="R26" s="294">
        <v>0</v>
      </c>
      <c r="S26" s="294">
        <v>38.700499999999998</v>
      </c>
      <c r="T26" s="336">
        <f>IF(J26="SC024",N26,IF(ISERROR(S26),"",IF(J26="PROV SUM",N26,L26*S26)))</f>
        <v>77.400999999999996</v>
      </c>
      <c r="U26" s="112"/>
      <c r="V26" s="331" t="s">
        <v>139</v>
      </c>
      <c r="W26" s="295">
        <v>2</v>
      </c>
      <c r="X26" s="294">
        <v>38.700499999999998</v>
      </c>
      <c r="Y26" s="335">
        <f t="shared" si="0"/>
        <v>77.400999999999996</v>
      </c>
      <c r="Z26" s="18"/>
      <c r="AA26" s="343">
        <v>1</v>
      </c>
      <c r="AB26" s="344">
        <f t="shared" si="1"/>
        <v>77.400999999999996</v>
      </c>
      <c r="AC26" s="345">
        <v>1</v>
      </c>
      <c r="AD26" s="346">
        <f t="shared" si="2"/>
        <v>77.400999999999996</v>
      </c>
      <c r="AE26" s="347">
        <f t="shared" si="3"/>
        <v>0</v>
      </c>
    </row>
    <row r="27" spans="1:33" x14ac:dyDescent="0.25">
      <c r="A27" s="15"/>
      <c r="B27" s="353" t="s">
        <v>94</v>
      </c>
      <c r="C27" s="358" t="s">
        <v>72</v>
      </c>
      <c r="D27" s="329" t="s">
        <v>378</v>
      </c>
      <c r="E27" s="330"/>
      <c r="F27" s="357"/>
      <c r="G27" s="357"/>
      <c r="H27" s="332"/>
      <c r="I27" s="357"/>
      <c r="J27" s="333"/>
      <c r="K27" s="331"/>
      <c r="L27" s="295"/>
      <c r="M27" s="333"/>
      <c r="N27" s="295"/>
      <c r="O27" s="359"/>
      <c r="P27" s="333"/>
      <c r="Q27" s="293"/>
      <c r="R27" s="293"/>
      <c r="S27" s="293"/>
      <c r="T27" s="293"/>
      <c r="U27" s="112"/>
      <c r="V27" s="331"/>
      <c r="W27" s="295"/>
      <c r="X27" s="293"/>
      <c r="Y27" s="335">
        <f t="shared" si="0"/>
        <v>0</v>
      </c>
      <c r="Z27" s="18"/>
      <c r="AA27" s="343">
        <v>0</v>
      </c>
      <c r="AB27" s="344">
        <f t="shared" si="1"/>
        <v>0</v>
      </c>
      <c r="AC27" s="345">
        <v>0</v>
      </c>
      <c r="AD27" s="346">
        <f t="shared" si="2"/>
        <v>0</v>
      </c>
      <c r="AE27" s="347">
        <f t="shared" si="3"/>
        <v>0</v>
      </c>
      <c r="AG27" s="648">
        <f>SUM(AG28:AG31)</f>
        <v>244.6</v>
      </c>
    </row>
    <row r="28" spans="1:33" ht="60" x14ac:dyDescent="0.25">
      <c r="A28" s="15"/>
      <c r="B28" s="353" t="s">
        <v>94</v>
      </c>
      <c r="C28" s="358" t="s">
        <v>72</v>
      </c>
      <c r="D28" s="329" t="s">
        <v>25</v>
      </c>
      <c r="E28" s="330" t="s">
        <v>130</v>
      </c>
      <c r="F28" s="357"/>
      <c r="G28" s="357"/>
      <c r="H28" s="332">
        <v>3.44</v>
      </c>
      <c r="I28" s="357"/>
      <c r="J28" s="333" t="s">
        <v>131</v>
      </c>
      <c r="K28" s="331" t="s">
        <v>104</v>
      </c>
      <c r="L28" s="295">
        <v>10</v>
      </c>
      <c r="M28" s="356">
        <v>21.94</v>
      </c>
      <c r="N28" s="295">
        <v>219.4</v>
      </c>
      <c r="O28" s="359"/>
      <c r="P28" s="335" t="e">
        <v>#VALUE!</v>
      </c>
      <c r="Q28" s="336" t="e">
        <f>IF(J28="PROV SUM",N28,L28*P28)</f>
        <v>#VALUE!</v>
      </c>
      <c r="R28" s="294">
        <v>0</v>
      </c>
      <c r="S28" s="294">
        <v>19.449809999999999</v>
      </c>
      <c r="T28" s="336">
        <f>IF(J28="SC024",N28,IF(ISERROR(S28),"",IF(J28="PROV SUM",N28,L28*S28)))</f>
        <v>194.49809999999999</v>
      </c>
      <c r="U28" s="112"/>
      <c r="V28" s="331" t="s">
        <v>104</v>
      </c>
      <c r="W28" s="295">
        <v>11</v>
      </c>
      <c r="X28" s="294">
        <v>19.449809999999999</v>
      </c>
      <c r="Y28" s="335">
        <f t="shared" si="0"/>
        <v>213.94790999999998</v>
      </c>
      <c r="Z28" s="18"/>
      <c r="AA28" s="343">
        <v>1</v>
      </c>
      <c r="AB28" s="344">
        <f t="shared" si="1"/>
        <v>213.94790999999998</v>
      </c>
      <c r="AC28" s="345">
        <v>1</v>
      </c>
      <c r="AD28" s="346">
        <f t="shared" si="2"/>
        <v>213.94790999999998</v>
      </c>
      <c r="AE28" s="347">
        <f t="shared" si="3"/>
        <v>0</v>
      </c>
    </row>
    <row r="29" spans="1:33" ht="105" x14ac:dyDescent="0.25">
      <c r="A29" s="15"/>
      <c r="B29" s="353" t="s">
        <v>94</v>
      </c>
      <c r="C29" s="358" t="s">
        <v>72</v>
      </c>
      <c r="D29" s="329" t="s">
        <v>25</v>
      </c>
      <c r="E29" s="330" t="s">
        <v>95</v>
      </c>
      <c r="F29" s="357"/>
      <c r="G29" s="357"/>
      <c r="H29" s="332">
        <v>3.2179999999999902</v>
      </c>
      <c r="I29" s="357"/>
      <c r="J29" s="333" t="s">
        <v>96</v>
      </c>
      <c r="K29" s="331" t="s">
        <v>79</v>
      </c>
      <c r="L29" s="295">
        <v>50</v>
      </c>
      <c r="M29" s="356">
        <v>134.04</v>
      </c>
      <c r="N29" s="295">
        <v>6702</v>
      </c>
      <c r="O29" s="359"/>
      <c r="P29" s="335" t="e">
        <v>#VALUE!</v>
      </c>
      <c r="Q29" s="336" t="e">
        <f>IF(J29="PROV SUM",N29,L29*P29)</f>
        <v>#VALUE!</v>
      </c>
      <c r="R29" s="294">
        <v>0</v>
      </c>
      <c r="S29" s="294">
        <v>107.232</v>
      </c>
      <c r="T29" s="336">
        <f>IF(J29="SC024",N29,IF(ISERROR(S29),"",IF(J29="PROV SUM",N29,L29*S29)))</f>
        <v>5361.6</v>
      </c>
      <c r="U29" s="112"/>
      <c r="V29" s="331" t="s">
        <v>79</v>
      </c>
      <c r="W29" s="295">
        <v>57</v>
      </c>
      <c r="X29" s="294">
        <v>107.232</v>
      </c>
      <c r="Y29" s="335">
        <f t="shared" si="0"/>
        <v>6112.2240000000002</v>
      </c>
      <c r="Z29" s="18"/>
      <c r="AA29" s="343">
        <v>1</v>
      </c>
      <c r="AB29" s="344">
        <f t="shared" si="1"/>
        <v>6112.2240000000002</v>
      </c>
      <c r="AC29" s="345">
        <v>1</v>
      </c>
      <c r="AD29" s="346">
        <f t="shared" si="2"/>
        <v>6112.2240000000002</v>
      </c>
      <c r="AE29" s="347">
        <f t="shared" si="3"/>
        <v>0</v>
      </c>
      <c r="AG29" s="626"/>
    </row>
    <row r="30" spans="1:33" ht="45" x14ac:dyDescent="0.25">
      <c r="A30" s="15"/>
      <c r="B30" s="353" t="s">
        <v>94</v>
      </c>
      <c r="C30" s="358" t="s">
        <v>72</v>
      </c>
      <c r="D30" s="329" t="s">
        <v>25</v>
      </c>
      <c r="E30" s="330" t="s">
        <v>102</v>
      </c>
      <c r="F30" s="357"/>
      <c r="G30" s="357"/>
      <c r="H30" s="332">
        <v>3.2209999999999899</v>
      </c>
      <c r="I30" s="357"/>
      <c r="J30" s="333" t="s">
        <v>103</v>
      </c>
      <c r="K30" s="331" t="s">
        <v>104</v>
      </c>
      <c r="L30" s="295">
        <v>5</v>
      </c>
      <c r="M30" s="356">
        <v>61.15</v>
      </c>
      <c r="N30" s="295">
        <v>305.75</v>
      </c>
      <c r="O30" s="359"/>
      <c r="P30" s="335" t="e">
        <v>#VALUE!</v>
      </c>
      <c r="Q30" s="336" t="e">
        <f>IF(J30="PROV SUM",N30,L30*P30)</f>
        <v>#VALUE!</v>
      </c>
      <c r="R30" s="294">
        <v>0</v>
      </c>
      <c r="S30" s="294">
        <v>48.92</v>
      </c>
      <c r="T30" s="336">
        <f>IF(J30="SC024",N30,IF(ISERROR(S30),"",IF(J30="PROV SUM",N30,L30*S30)))</f>
        <v>244.60000000000002</v>
      </c>
      <c r="U30" s="112"/>
      <c r="V30" s="331" t="s">
        <v>104</v>
      </c>
      <c r="W30" s="295">
        <v>5</v>
      </c>
      <c r="X30" s="294">
        <v>48.92</v>
      </c>
      <c r="Y30" s="335">
        <f t="shared" si="0"/>
        <v>244.60000000000002</v>
      </c>
      <c r="Z30" s="18"/>
      <c r="AA30" s="343">
        <v>1</v>
      </c>
      <c r="AB30" s="344">
        <f t="shared" si="1"/>
        <v>244.60000000000002</v>
      </c>
      <c r="AC30" s="345">
        <v>1</v>
      </c>
      <c r="AD30" s="346">
        <f t="shared" si="2"/>
        <v>244.60000000000002</v>
      </c>
      <c r="AE30" s="347">
        <f t="shared" si="3"/>
        <v>0</v>
      </c>
      <c r="AG30" s="622">
        <v>244.6</v>
      </c>
    </row>
    <row r="31" spans="1:33" ht="30" x14ac:dyDescent="0.25">
      <c r="A31" s="15"/>
      <c r="B31" s="353" t="s">
        <v>94</v>
      </c>
      <c r="C31" s="358" t="s">
        <v>72</v>
      </c>
      <c r="D31" s="329" t="s">
        <v>25</v>
      </c>
      <c r="E31" s="330" t="s">
        <v>142</v>
      </c>
      <c r="F31" s="357"/>
      <c r="G31" s="357"/>
      <c r="H31" s="332">
        <v>3.3259999999999899</v>
      </c>
      <c r="I31" s="357"/>
      <c r="J31" s="333" t="s">
        <v>143</v>
      </c>
      <c r="K31" s="331" t="s">
        <v>75</v>
      </c>
      <c r="L31" s="295">
        <v>2</v>
      </c>
      <c r="M31" s="356">
        <v>10.41</v>
      </c>
      <c r="N31" s="295">
        <v>20.82</v>
      </c>
      <c r="O31" s="359"/>
      <c r="P31" s="335" t="e">
        <v>#VALUE!</v>
      </c>
      <c r="Q31" s="336" t="e">
        <f>IF(J31="PROV SUM",N31,L31*P31)</f>
        <v>#VALUE!</v>
      </c>
      <c r="R31" s="294">
        <v>0</v>
      </c>
      <c r="S31" s="294">
        <v>7.7148510000000003</v>
      </c>
      <c r="T31" s="336">
        <f>IF(J31="SC024",N31,IF(ISERROR(S31),"",IF(J31="PROV SUM",N31,L31*S31)))</f>
        <v>15.429702000000001</v>
      </c>
      <c r="U31" s="112"/>
      <c r="V31" s="331" t="s">
        <v>75</v>
      </c>
      <c r="W31" s="295">
        <v>0</v>
      </c>
      <c r="X31" s="294">
        <v>7.7148510000000003</v>
      </c>
      <c r="Y31" s="335">
        <f t="shared" si="0"/>
        <v>0</v>
      </c>
      <c r="Z31" s="18"/>
      <c r="AA31" s="343">
        <v>1</v>
      </c>
      <c r="AB31" s="344">
        <f t="shared" si="1"/>
        <v>0</v>
      </c>
      <c r="AC31" s="345">
        <v>0</v>
      </c>
      <c r="AD31" s="346">
        <f t="shared" si="2"/>
        <v>0</v>
      </c>
      <c r="AE31" s="347">
        <f t="shared" si="3"/>
        <v>0</v>
      </c>
      <c r="AF31" s="622" t="s">
        <v>788</v>
      </c>
    </row>
    <row r="32" spans="1:33" x14ac:dyDescent="0.25">
      <c r="A32" s="15"/>
      <c r="B32" s="353" t="s">
        <v>94</v>
      </c>
      <c r="C32" s="358" t="s">
        <v>164</v>
      </c>
      <c r="D32" s="329" t="s">
        <v>378</v>
      </c>
      <c r="E32" s="330"/>
      <c r="F32" s="357"/>
      <c r="G32" s="357"/>
      <c r="H32" s="332"/>
      <c r="I32" s="357"/>
      <c r="J32" s="333"/>
      <c r="K32" s="331"/>
      <c r="L32" s="295"/>
      <c r="M32" s="333"/>
      <c r="N32" s="295"/>
      <c r="O32" s="359"/>
      <c r="P32" s="333"/>
      <c r="Q32" s="293"/>
      <c r="R32" s="293"/>
      <c r="S32" s="293"/>
      <c r="T32" s="293"/>
      <c r="U32" s="112"/>
      <c r="V32" s="331"/>
      <c r="W32" s="295"/>
      <c r="X32" s="293"/>
      <c r="Y32" s="335">
        <f t="shared" si="0"/>
        <v>0</v>
      </c>
      <c r="Z32" s="18"/>
      <c r="AA32" s="343">
        <v>0</v>
      </c>
      <c r="AB32" s="344">
        <f t="shared" si="1"/>
        <v>0</v>
      </c>
      <c r="AC32" s="345">
        <v>0</v>
      </c>
      <c r="AD32" s="346">
        <f t="shared" si="2"/>
        <v>0</v>
      </c>
      <c r="AE32" s="347">
        <f t="shared" si="3"/>
        <v>0</v>
      </c>
      <c r="AG32" s="648">
        <f>SUM(AG33:AG34)</f>
        <v>4622.8500000000004</v>
      </c>
    </row>
    <row r="33" spans="1:33" ht="90" x14ac:dyDescent="0.25">
      <c r="A33" s="15"/>
      <c r="B33" s="353" t="s">
        <v>94</v>
      </c>
      <c r="C33" s="358" t="s">
        <v>164</v>
      </c>
      <c r="D33" s="329" t="s">
        <v>25</v>
      </c>
      <c r="E33" s="330" t="s">
        <v>165</v>
      </c>
      <c r="F33" s="357"/>
      <c r="G33" s="357"/>
      <c r="H33" s="332">
        <v>4.28</v>
      </c>
      <c r="I33" s="357"/>
      <c r="J33" s="333" t="s">
        <v>166</v>
      </c>
      <c r="K33" s="331" t="s">
        <v>79</v>
      </c>
      <c r="L33" s="295">
        <v>2</v>
      </c>
      <c r="M33" s="356">
        <v>434.56</v>
      </c>
      <c r="N33" s="295">
        <v>869.12</v>
      </c>
      <c r="O33" s="359"/>
      <c r="P33" s="335" t="e">
        <v>#VALUE!</v>
      </c>
      <c r="Q33" s="336" t="e">
        <f>IF(J33="PROV SUM",N33,L33*P33)</f>
        <v>#VALUE!</v>
      </c>
      <c r="R33" s="294">
        <v>0</v>
      </c>
      <c r="S33" s="294">
        <v>385.23743999999999</v>
      </c>
      <c r="T33" s="336">
        <f>IF(J33="SC024",N33,IF(ISERROR(S33),"",IF(J33="PROV SUM",N33,L33*S33)))</f>
        <v>770.47487999999998</v>
      </c>
      <c r="U33" s="112"/>
      <c r="V33" s="331" t="s">
        <v>79</v>
      </c>
      <c r="W33" s="295">
        <v>12</v>
      </c>
      <c r="X33" s="294">
        <v>385.23743999999999</v>
      </c>
      <c r="Y33" s="335">
        <f t="shared" si="0"/>
        <v>4622.8492800000004</v>
      </c>
      <c r="Z33" s="18"/>
      <c r="AA33" s="343">
        <v>1</v>
      </c>
      <c r="AB33" s="344">
        <f t="shared" si="1"/>
        <v>4622.8492800000004</v>
      </c>
      <c r="AC33" s="345">
        <v>1</v>
      </c>
      <c r="AD33" s="346">
        <f t="shared" si="2"/>
        <v>4622.8492800000004</v>
      </c>
      <c r="AE33" s="347">
        <f t="shared" si="3"/>
        <v>0</v>
      </c>
      <c r="AG33" s="626">
        <v>4622.8500000000004</v>
      </c>
    </row>
    <row r="34" spans="1:33" ht="90" x14ac:dyDescent="0.25">
      <c r="A34" s="15"/>
      <c r="B34" s="353" t="s">
        <v>94</v>
      </c>
      <c r="C34" s="358" t="s">
        <v>164</v>
      </c>
      <c r="D34" s="329" t="s">
        <v>25</v>
      </c>
      <c r="E34" s="330" t="s">
        <v>171</v>
      </c>
      <c r="F34" s="357"/>
      <c r="G34" s="357"/>
      <c r="H34" s="332">
        <v>4.8999999999999799</v>
      </c>
      <c r="I34" s="357"/>
      <c r="J34" s="333" t="s">
        <v>172</v>
      </c>
      <c r="K34" s="331" t="s">
        <v>75</v>
      </c>
      <c r="L34" s="295">
        <v>9</v>
      </c>
      <c r="M34" s="356">
        <v>35.61</v>
      </c>
      <c r="N34" s="295">
        <v>320.49</v>
      </c>
      <c r="O34" s="359"/>
      <c r="P34" s="335" t="e">
        <v>#VALUE!</v>
      </c>
      <c r="Q34" s="336" t="e">
        <f>IF(J34="PROV SUM",N34,L34*P34)</f>
        <v>#VALUE!</v>
      </c>
      <c r="R34" s="294">
        <v>0</v>
      </c>
      <c r="S34" s="294">
        <v>31.568264999999997</v>
      </c>
      <c r="T34" s="336">
        <f>IF(J34="SC024",N34,IF(ISERROR(S34),"",IF(J34="PROV SUM",N34,L34*S34)))</f>
        <v>284.11438499999997</v>
      </c>
      <c r="U34" s="112"/>
      <c r="V34" s="331" t="s">
        <v>75</v>
      </c>
      <c r="W34" s="295">
        <v>9</v>
      </c>
      <c r="X34" s="294">
        <v>31.568264999999997</v>
      </c>
      <c r="Y34" s="335">
        <f t="shared" si="0"/>
        <v>284.11438499999997</v>
      </c>
      <c r="Z34" s="18"/>
      <c r="AA34" s="343">
        <v>1</v>
      </c>
      <c r="AB34" s="344">
        <f t="shared" si="1"/>
        <v>284.11438499999997</v>
      </c>
      <c r="AC34" s="345">
        <v>1</v>
      </c>
      <c r="AD34" s="346">
        <f t="shared" si="2"/>
        <v>284.11438499999997</v>
      </c>
      <c r="AE34" s="347">
        <f t="shared" si="3"/>
        <v>0</v>
      </c>
    </row>
    <row r="35" spans="1:33" x14ac:dyDescent="0.25">
      <c r="A35" s="15"/>
      <c r="B35" s="353" t="s">
        <v>94</v>
      </c>
      <c r="C35" s="358" t="s">
        <v>24</v>
      </c>
      <c r="D35" s="329" t="s">
        <v>378</v>
      </c>
      <c r="E35" s="330"/>
      <c r="F35" s="357"/>
      <c r="G35" s="357"/>
      <c r="H35" s="332"/>
      <c r="I35" s="357"/>
      <c r="J35" s="333"/>
      <c r="K35" s="331"/>
      <c r="L35" s="295"/>
      <c r="M35" s="333"/>
      <c r="N35" s="295"/>
      <c r="O35" s="359"/>
      <c r="P35" s="333"/>
      <c r="Q35" s="293"/>
      <c r="R35" s="293"/>
      <c r="S35" s="293"/>
      <c r="T35" s="293"/>
      <c r="U35" s="112"/>
      <c r="V35" s="331"/>
      <c r="W35" s="295"/>
      <c r="X35" s="293"/>
      <c r="Y35" s="335">
        <f t="shared" si="0"/>
        <v>0</v>
      </c>
      <c r="Z35" s="18"/>
      <c r="AA35" s="343">
        <v>0</v>
      </c>
      <c r="AB35" s="344">
        <f t="shared" si="1"/>
        <v>0</v>
      </c>
      <c r="AC35" s="345">
        <v>0</v>
      </c>
      <c r="AD35" s="346">
        <f t="shared" si="2"/>
        <v>0</v>
      </c>
      <c r="AE35" s="347">
        <f t="shared" si="3"/>
        <v>0</v>
      </c>
      <c r="AG35" s="665">
        <f>SUM(AG36:AG40)</f>
        <v>0</v>
      </c>
    </row>
    <row r="36" spans="1:33" ht="120" x14ac:dyDescent="0.25">
      <c r="A36" s="21"/>
      <c r="B36" s="328" t="s">
        <v>94</v>
      </c>
      <c r="C36" s="328" t="s">
        <v>24</v>
      </c>
      <c r="D36" s="329" t="s">
        <v>25</v>
      </c>
      <c r="E36" s="330" t="s">
        <v>26</v>
      </c>
      <c r="F36" s="331"/>
      <c r="G36" s="331"/>
      <c r="H36" s="332">
        <v>2.1</v>
      </c>
      <c r="I36" s="331"/>
      <c r="J36" s="333" t="s">
        <v>27</v>
      </c>
      <c r="K36" s="331" t="s">
        <v>28</v>
      </c>
      <c r="L36" s="295">
        <v>151</v>
      </c>
      <c r="M36" s="124">
        <v>12.92</v>
      </c>
      <c r="N36" s="125">
        <v>1950.92</v>
      </c>
      <c r="O36" s="334"/>
      <c r="P36" s="335" t="e">
        <v>#VALUE!</v>
      </c>
      <c r="Q36" s="336" t="e">
        <f>IF(J36="PROV SUM",N36,L36*P36)</f>
        <v>#VALUE!</v>
      </c>
      <c r="R36" s="294">
        <v>0</v>
      </c>
      <c r="S36" s="294">
        <v>16.4084</v>
      </c>
      <c r="T36" s="336">
        <f>IF(J36="SC024",N36,IF(ISERROR(S36),"",IF(J36="PROV SUM",N36,L36*S36)))</f>
        <v>2477.6684</v>
      </c>
      <c r="U36" s="112"/>
      <c r="V36" s="331" t="s">
        <v>28</v>
      </c>
      <c r="W36" s="295">
        <v>238</v>
      </c>
      <c r="X36" s="294">
        <v>16.4084</v>
      </c>
      <c r="Y36" s="335">
        <f t="shared" si="0"/>
        <v>3905.1992</v>
      </c>
      <c r="Z36" s="18"/>
      <c r="AA36" s="343">
        <v>1</v>
      </c>
      <c r="AB36" s="344">
        <f t="shared" si="1"/>
        <v>3905.1992</v>
      </c>
      <c r="AC36" s="345">
        <v>1</v>
      </c>
      <c r="AD36" s="346">
        <f t="shared" si="2"/>
        <v>3905.1992</v>
      </c>
      <c r="AE36" s="347">
        <f t="shared" si="3"/>
        <v>0</v>
      </c>
      <c r="AG36" s="625"/>
    </row>
    <row r="37" spans="1:33" ht="30" x14ac:dyDescent="0.25">
      <c r="A37" s="21"/>
      <c r="B37" s="328" t="s">
        <v>94</v>
      </c>
      <c r="C37" s="328" t="s">
        <v>24</v>
      </c>
      <c r="D37" s="329" t="s">
        <v>25</v>
      </c>
      <c r="E37" s="330" t="s">
        <v>29</v>
      </c>
      <c r="F37" s="331"/>
      <c r="G37" s="331"/>
      <c r="H37" s="332">
        <v>2.5</v>
      </c>
      <c r="I37" s="331"/>
      <c r="J37" s="333" t="s">
        <v>30</v>
      </c>
      <c r="K37" s="331" t="s">
        <v>31</v>
      </c>
      <c r="L37" s="295">
        <v>1</v>
      </c>
      <c r="M37" s="124">
        <v>420</v>
      </c>
      <c r="N37" s="125">
        <v>420</v>
      </c>
      <c r="O37" s="334"/>
      <c r="P37" s="335" t="e">
        <v>#VALUE!</v>
      </c>
      <c r="Q37" s="336" t="e">
        <f>IF(J37="PROV SUM",N37,L37*P37)</f>
        <v>#VALUE!</v>
      </c>
      <c r="R37" s="294">
        <v>0</v>
      </c>
      <c r="S37" s="294">
        <v>533.4</v>
      </c>
      <c r="T37" s="336">
        <f>IF(J37="SC024",N37,IF(ISERROR(S37),"",IF(J37="PROV SUM",N37,L37*S37)))</f>
        <v>533.4</v>
      </c>
      <c r="U37" s="112"/>
      <c r="V37" s="331" t="s">
        <v>31</v>
      </c>
      <c r="W37" s="295">
        <v>1</v>
      </c>
      <c r="X37" s="294">
        <v>533.4</v>
      </c>
      <c r="Y37" s="335">
        <f t="shared" si="0"/>
        <v>533.4</v>
      </c>
      <c r="Z37" s="18"/>
      <c r="AA37" s="343">
        <v>1</v>
      </c>
      <c r="AB37" s="344">
        <f t="shared" si="1"/>
        <v>533.4</v>
      </c>
      <c r="AC37" s="345">
        <v>1</v>
      </c>
      <c r="AD37" s="346">
        <f t="shared" si="2"/>
        <v>533.4</v>
      </c>
      <c r="AE37" s="347">
        <f t="shared" si="3"/>
        <v>0</v>
      </c>
    </row>
    <row r="38" spans="1:33" x14ac:dyDescent="0.25">
      <c r="A38" s="21"/>
      <c r="B38" s="328" t="s">
        <v>94</v>
      </c>
      <c r="C38" s="328" t="s">
        <v>24</v>
      </c>
      <c r="D38" s="329" t="s">
        <v>25</v>
      </c>
      <c r="E38" s="330" t="s">
        <v>32</v>
      </c>
      <c r="F38" s="331"/>
      <c r="G38" s="331"/>
      <c r="H38" s="332">
        <v>2.6</v>
      </c>
      <c r="I38" s="331"/>
      <c r="J38" s="333" t="s">
        <v>33</v>
      </c>
      <c r="K38" s="331" t="s">
        <v>31</v>
      </c>
      <c r="L38" s="295">
        <v>1</v>
      </c>
      <c r="M38" s="124">
        <v>50</v>
      </c>
      <c r="N38" s="125">
        <v>50</v>
      </c>
      <c r="O38" s="334"/>
      <c r="P38" s="335" t="e">
        <v>#VALUE!</v>
      </c>
      <c r="Q38" s="336" t="e">
        <f>IF(J38="PROV SUM",N38,L38*P38)</f>
        <v>#VALUE!</v>
      </c>
      <c r="R38" s="294">
        <v>0</v>
      </c>
      <c r="S38" s="294">
        <v>63.5</v>
      </c>
      <c r="T38" s="336">
        <f>IF(J38="SC024",N38,IF(ISERROR(S38),"",IF(J38="PROV SUM",N38,L38*S38)))</f>
        <v>63.5</v>
      </c>
      <c r="U38" s="112"/>
      <c r="V38" s="331" t="s">
        <v>31</v>
      </c>
      <c r="W38" s="295">
        <v>1</v>
      </c>
      <c r="X38" s="294">
        <v>63.5</v>
      </c>
      <c r="Y38" s="335">
        <f t="shared" si="0"/>
        <v>63.5</v>
      </c>
      <c r="Z38" s="18"/>
      <c r="AA38" s="343">
        <v>1</v>
      </c>
      <c r="AB38" s="344">
        <f t="shared" si="1"/>
        <v>63.5</v>
      </c>
      <c r="AC38" s="345">
        <v>1</v>
      </c>
      <c r="AD38" s="346">
        <f t="shared" si="2"/>
        <v>63.5</v>
      </c>
      <c r="AE38" s="347">
        <f t="shared" si="3"/>
        <v>0</v>
      </c>
    </row>
    <row r="39" spans="1:33" x14ac:dyDescent="0.25">
      <c r="A39" s="21"/>
      <c r="B39" s="328" t="s">
        <v>94</v>
      </c>
      <c r="C39" s="328" t="s">
        <v>24</v>
      </c>
      <c r="D39" s="329" t="s">
        <v>25</v>
      </c>
      <c r="E39" s="330" t="s">
        <v>41</v>
      </c>
      <c r="F39" s="331"/>
      <c r="G39" s="331"/>
      <c r="H39" s="332">
        <v>2.16</v>
      </c>
      <c r="I39" s="331"/>
      <c r="J39" s="333" t="s">
        <v>42</v>
      </c>
      <c r="K39" s="331" t="s">
        <v>31</v>
      </c>
      <c r="L39" s="295">
        <v>1</v>
      </c>
      <c r="M39" s="124">
        <v>379.8</v>
      </c>
      <c r="N39" s="125">
        <v>379.8</v>
      </c>
      <c r="O39" s="334"/>
      <c r="P39" s="335" t="e">
        <v>#VALUE!</v>
      </c>
      <c r="Q39" s="336" t="e">
        <f>IF(J39="PROV SUM",N39,L39*P39)</f>
        <v>#VALUE!</v>
      </c>
      <c r="R39" s="294">
        <v>0</v>
      </c>
      <c r="S39" s="294">
        <v>482.346</v>
      </c>
      <c r="T39" s="336">
        <f>IF(J39="SC024",N39,IF(ISERROR(S39),"",IF(J39="PROV SUM",N39,L39*S39)))</f>
        <v>482.346</v>
      </c>
      <c r="U39" s="112"/>
      <c r="V39" s="331" t="s">
        <v>31</v>
      </c>
      <c r="W39" s="295">
        <v>0</v>
      </c>
      <c r="X39" s="294">
        <v>482.346</v>
      </c>
      <c r="Y39" s="335">
        <f t="shared" si="0"/>
        <v>0</v>
      </c>
      <c r="Z39" s="18"/>
      <c r="AA39" s="343">
        <v>1</v>
      </c>
      <c r="AB39" s="344">
        <f t="shared" si="1"/>
        <v>0</v>
      </c>
      <c r="AC39" s="345">
        <v>0</v>
      </c>
      <c r="AD39" s="346">
        <f t="shared" si="2"/>
        <v>0</v>
      </c>
      <c r="AE39" s="347">
        <f t="shared" si="3"/>
        <v>0</v>
      </c>
    </row>
    <row r="40" spans="1:33" x14ac:dyDescent="0.25">
      <c r="A40" s="21"/>
      <c r="B40" s="328" t="s">
        <v>271</v>
      </c>
      <c r="C40" s="328" t="s">
        <v>24</v>
      </c>
      <c r="D40" s="329" t="s">
        <v>25</v>
      </c>
      <c r="E40" s="330" t="s">
        <v>43</v>
      </c>
      <c r="F40" s="331"/>
      <c r="G40" s="331"/>
      <c r="H40" s="332"/>
      <c r="I40" s="331"/>
      <c r="J40" s="333"/>
      <c r="K40" s="331"/>
      <c r="L40" s="295"/>
      <c r="M40" s="124"/>
      <c r="N40" s="125"/>
      <c r="O40" s="334"/>
      <c r="P40" s="335"/>
      <c r="Q40" s="336"/>
      <c r="R40" s="294"/>
      <c r="S40" s="294"/>
      <c r="T40" s="336"/>
      <c r="U40" s="112"/>
      <c r="V40" s="331" t="s">
        <v>31</v>
      </c>
      <c r="W40" s="295">
        <v>1</v>
      </c>
      <c r="X40" s="294">
        <v>1069.3399999999999</v>
      </c>
      <c r="Y40" s="335">
        <f t="shared" si="0"/>
        <v>1069.3399999999999</v>
      </c>
      <c r="Z40" s="18"/>
      <c r="AA40" s="343">
        <v>1</v>
      </c>
      <c r="AB40" s="344">
        <f t="shared" si="1"/>
        <v>1069.3399999999999</v>
      </c>
      <c r="AC40" s="345">
        <v>1</v>
      </c>
      <c r="AD40" s="346">
        <f t="shared" si="2"/>
        <v>1069.3399999999999</v>
      </c>
      <c r="AE40" s="347">
        <f t="shared" si="3"/>
        <v>0</v>
      </c>
    </row>
    <row r="41" spans="1:33" ht="60" x14ac:dyDescent="0.25">
      <c r="A41" s="21"/>
      <c r="B41" s="328" t="s">
        <v>94</v>
      </c>
      <c r="C41" s="328" t="s">
        <v>24</v>
      </c>
      <c r="D41" s="329" t="s">
        <v>25</v>
      </c>
      <c r="E41" s="330" t="s">
        <v>382</v>
      </c>
      <c r="F41" s="331"/>
      <c r="G41" s="331"/>
      <c r="H41" s="332"/>
      <c r="I41" s="331"/>
      <c r="J41" s="333" t="s">
        <v>383</v>
      </c>
      <c r="K41" s="331" t="s">
        <v>31</v>
      </c>
      <c r="L41" s="295"/>
      <c r="M41" s="124">
        <v>4.8300000000000003E-2</v>
      </c>
      <c r="N41" s="125">
        <v>0</v>
      </c>
      <c r="O41" s="334"/>
      <c r="P41" s="335" t="e">
        <v>#VALUE!</v>
      </c>
      <c r="Q41" s="336" t="e">
        <f>IF(J41="PROV SUM",N41,L41*P41)</f>
        <v>#VALUE!</v>
      </c>
      <c r="R41" s="294" t="e">
        <v>#N/A</v>
      </c>
      <c r="S41" s="294" t="e">
        <v>#N/A</v>
      </c>
      <c r="T41" s="336">
        <f>IF(J41="SC024",N41,IF(ISERROR(S41),"",IF(J41="PROV SUM",N41,L41*S41)))</f>
        <v>0</v>
      </c>
      <c r="U41" s="112"/>
      <c r="V41" s="331" t="s">
        <v>416</v>
      </c>
      <c r="W41" s="295">
        <v>8.6</v>
      </c>
      <c r="X41" s="376">
        <f>SUM(Y36+Y37+Y38+Y76)*0.0483</f>
        <v>297.80810135999997</v>
      </c>
      <c r="Y41" s="335">
        <f>X41*W41</f>
        <v>2561.1496716959996</v>
      </c>
      <c r="Z41" s="18"/>
      <c r="AA41" s="343">
        <v>1</v>
      </c>
      <c r="AB41" s="344">
        <f t="shared" si="1"/>
        <v>2561.1496716959996</v>
      </c>
      <c r="AC41" s="345">
        <v>0</v>
      </c>
      <c r="AD41" s="346">
        <f t="shared" si="2"/>
        <v>0</v>
      </c>
      <c r="AE41" s="347">
        <f t="shared" si="3"/>
        <v>2561.1496716959996</v>
      </c>
      <c r="AF41" s="626" t="s">
        <v>777</v>
      </c>
    </row>
    <row r="42" spans="1:33" x14ac:dyDescent="0.25">
      <c r="A42" s="21"/>
      <c r="B42" s="327" t="s">
        <v>94</v>
      </c>
      <c r="C42" s="328" t="s">
        <v>312</v>
      </c>
      <c r="D42" s="329" t="s">
        <v>378</v>
      </c>
      <c r="E42" s="330"/>
      <c r="F42" s="331"/>
      <c r="G42" s="331"/>
      <c r="H42" s="332"/>
      <c r="I42" s="331"/>
      <c r="J42" s="333"/>
      <c r="K42" s="331"/>
      <c r="L42" s="295"/>
      <c r="M42" s="333"/>
      <c r="N42" s="125"/>
      <c r="O42" s="334"/>
      <c r="P42" s="354"/>
      <c r="Q42" s="355"/>
      <c r="R42" s="355"/>
      <c r="S42" s="355"/>
      <c r="T42" s="355"/>
      <c r="U42" s="112"/>
      <c r="V42" s="331"/>
      <c r="W42" s="295"/>
      <c r="X42" s="355"/>
      <c r="Y42" s="335">
        <f t="shared" si="0"/>
        <v>0</v>
      </c>
      <c r="Z42" s="18"/>
      <c r="AA42" s="343">
        <v>0</v>
      </c>
      <c r="AB42" s="344">
        <f t="shared" si="1"/>
        <v>0</v>
      </c>
      <c r="AC42" s="345">
        <v>0</v>
      </c>
      <c r="AD42" s="346">
        <f t="shared" si="2"/>
        <v>0</v>
      </c>
      <c r="AE42" s="347">
        <f t="shared" si="3"/>
        <v>0</v>
      </c>
    </row>
    <row r="43" spans="1:33" ht="30" x14ac:dyDescent="0.25">
      <c r="A43" s="21"/>
      <c r="B43" s="327" t="s">
        <v>94</v>
      </c>
      <c r="C43" s="328" t="s">
        <v>312</v>
      </c>
      <c r="D43" s="329" t="s">
        <v>25</v>
      </c>
      <c r="E43" s="330" t="s">
        <v>431</v>
      </c>
      <c r="F43" s="331"/>
      <c r="G43" s="331"/>
      <c r="H43" s="332">
        <v>7.3159999999999998</v>
      </c>
      <c r="I43" s="331"/>
      <c r="J43" s="333" t="s">
        <v>379</v>
      </c>
      <c r="K43" s="331" t="s">
        <v>380</v>
      </c>
      <c r="L43" s="295">
        <v>1</v>
      </c>
      <c r="M43" s="356">
        <v>500</v>
      </c>
      <c r="N43" s="125">
        <v>500</v>
      </c>
      <c r="O43" s="334"/>
      <c r="P43" s="335" t="e">
        <v>#VALUE!</v>
      </c>
      <c r="Q43" s="336">
        <f>IF(J43="PROV SUM",N43,L43*P43)</f>
        <v>500</v>
      </c>
      <c r="R43" s="294" t="s">
        <v>381</v>
      </c>
      <c r="S43" s="294" t="s">
        <v>381</v>
      </c>
      <c r="T43" s="336">
        <f>IF(J43="SC024",N43,IF(ISERROR(S43),"",IF(J43="PROV SUM",N43,L43*S43)))</f>
        <v>500</v>
      </c>
      <c r="U43" s="112"/>
      <c r="V43" s="331" t="s">
        <v>380</v>
      </c>
      <c r="W43" s="295">
        <v>1</v>
      </c>
      <c r="X43" s="294">
        <v>500</v>
      </c>
      <c r="Y43" s="335">
        <v>500</v>
      </c>
      <c r="Z43" s="18"/>
      <c r="AA43" s="343">
        <v>0</v>
      </c>
      <c r="AB43" s="344">
        <f t="shared" si="1"/>
        <v>0</v>
      </c>
      <c r="AC43" s="345">
        <v>0</v>
      </c>
      <c r="AD43" s="346">
        <f t="shared" si="2"/>
        <v>0</v>
      </c>
      <c r="AE43" s="347">
        <f t="shared" si="3"/>
        <v>0</v>
      </c>
      <c r="AF43" s="620" t="s">
        <v>784</v>
      </c>
    </row>
    <row r="44" spans="1:33" ht="15.75" x14ac:dyDescent="0.25">
      <c r="A44" s="15"/>
      <c r="B44" s="86" t="s">
        <v>94</v>
      </c>
      <c r="C44" s="89" t="s">
        <v>341</v>
      </c>
      <c r="D44" s="315" t="s">
        <v>378</v>
      </c>
      <c r="E44" s="89"/>
      <c r="F44" s="357"/>
      <c r="G44" s="357"/>
      <c r="H44" s="90"/>
      <c r="I44" s="357"/>
      <c r="J44" s="89"/>
      <c r="K44" s="91"/>
      <c r="L44" s="295"/>
      <c r="M44" s="92"/>
      <c r="N44" s="125"/>
      <c r="O44" s="334"/>
      <c r="P44" s="354"/>
      <c r="Q44" s="355"/>
      <c r="R44" s="355"/>
      <c r="S44" s="355"/>
      <c r="T44" s="355"/>
      <c r="U44" s="112"/>
      <c r="V44" s="91"/>
      <c r="W44" s="295"/>
      <c r="X44" s="355"/>
      <c r="Y44" s="335">
        <f t="shared" si="0"/>
        <v>0</v>
      </c>
      <c r="Z44" s="18"/>
      <c r="AA44" s="343">
        <v>0</v>
      </c>
      <c r="AB44" s="344">
        <f t="shared" si="1"/>
        <v>0</v>
      </c>
      <c r="AC44" s="345">
        <v>0</v>
      </c>
      <c r="AD44" s="346">
        <f t="shared" si="2"/>
        <v>0</v>
      </c>
      <c r="AE44" s="347">
        <f t="shared" si="3"/>
        <v>0</v>
      </c>
    </row>
    <row r="45" spans="1:33" ht="105" x14ac:dyDescent="0.25">
      <c r="A45" s="15"/>
      <c r="B45" s="86" t="s">
        <v>94</v>
      </c>
      <c r="C45" s="89" t="s">
        <v>341</v>
      </c>
      <c r="D45" s="88" t="s">
        <v>25</v>
      </c>
      <c r="E45" s="89" t="s">
        <v>350</v>
      </c>
      <c r="F45" s="331"/>
      <c r="G45" s="331"/>
      <c r="H45" s="90">
        <v>13</v>
      </c>
      <c r="I45" s="331"/>
      <c r="J45" s="89" t="s">
        <v>351</v>
      </c>
      <c r="K45" s="331" t="s">
        <v>311</v>
      </c>
      <c r="L45" s="93">
        <v>2</v>
      </c>
      <c r="M45" s="92">
        <v>222.2</v>
      </c>
      <c r="N45" s="94">
        <v>444.4</v>
      </c>
      <c r="O45" s="334"/>
      <c r="P45" s="335" t="e">
        <v>#VALUE!</v>
      </c>
      <c r="Q45" s="336" t="e">
        <f t="shared" ref="Q45:Q58" si="4">IF(J45="PROV SUM",N45,L45*P45)</f>
        <v>#VALUE!</v>
      </c>
      <c r="R45" s="294">
        <v>0</v>
      </c>
      <c r="S45" s="294">
        <v>196.98029999999997</v>
      </c>
      <c r="T45" s="336">
        <f t="shared" ref="T45:T58" si="5">IF(J45="SC024",N45,IF(ISERROR(S45),"",IF(J45="PROV SUM",N45,L45*S45)))</f>
        <v>393.96059999999994</v>
      </c>
      <c r="U45" s="112"/>
      <c r="V45" s="331" t="s">
        <v>311</v>
      </c>
      <c r="W45" s="93">
        <v>0</v>
      </c>
      <c r="X45" s="294">
        <v>196.98029999999997</v>
      </c>
      <c r="Y45" s="335">
        <f t="shared" si="0"/>
        <v>0</v>
      </c>
      <c r="Z45" s="18"/>
      <c r="AA45" s="343">
        <v>0</v>
      </c>
      <c r="AB45" s="344">
        <f t="shared" si="1"/>
        <v>0</v>
      </c>
      <c r="AC45" s="345">
        <v>0</v>
      </c>
      <c r="AD45" s="346">
        <f t="shared" si="2"/>
        <v>0</v>
      </c>
      <c r="AE45" s="347">
        <f t="shared" si="3"/>
        <v>0</v>
      </c>
    </row>
    <row r="46" spans="1:33" ht="105" x14ac:dyDescent="0.25">
      <c r="A46" s="15"/>
      <c r="B46" s="86" t="s">
        <v>94</v>
      </c>
      <c r="C46" s="89" t="s">
        <v>341</v>
      </c>
      <c r="D46" s="88" t="s">
        <v>25</v>
      </c>
      <c r="E46" s="89" t="s">
        <v>356</v>
      </c>
      <c r="F46" s="357"/>
      <c r="G46" s="357"/>
      <c r="H46" s="90">
        <v>27</v>
      </c>
      <c r="I46" s="357"/>
      <c r="J46" s="89" t="s">
        <v>357</v>
      </c>
      <c r="K46" s="91" t="s">
        <v>311</v>
      </c>
      <c r="L46" s="93">
        <v>1</v>
      </c>
      <c r="M46" s="92">
        <v>22.53</v>
      </c>
      <c r="N46" s="94">
        <v>22.53</v>
      </c>
      <c r="O46" s="334"/>
      <c r="P46" s="335" t="e">
        <v>#VALUE!</v>
      </c>
      <c r="Q46" s="336" t="e">
        <f t="shared" si="4"/>
        <v>#VALUE!</v>
      </c>
      <c r="R46" s="294">
        <v>0</v>
      </c>
      <c r="S46" s="294">
        <v>19.150500000000001</v>
      </c>
      <c r="T46" s="336">
        <f t="shared" si="5"/>
        <v>19.150500000000001</v>
      </c>
      <c r="U46" s="112"/>
      <c r="V46" s="91" t="s">
        <v>311</v>
      </c>
      <c r="W46" s="93">
        <v>0</v>
      </c>
      <c r="X46" s="294">
        <v>19.150500000000001</v>
      </c>
      <c r="Y46" s="335">
        <f t="shared" si="0"/>
        <v>0</v>
      </c>
      <c r="Z46" s="18"/>
      <c r="AA46" s="343">
        <v>0</v>
      </c>
      <c r="AB46" s="344">
        <f t="shared" si="1"/>
        <v>0</v>
      </c>
      <c r="AC46" s="345">
        <v>0</v>
      </c>
      <c r="AD46" s="346">
        <f t="shared" si="2"/>
        <v>0</v>
      </c>
      <c r="AE46" s="347">
        <f t="shared" si="3"/>
        <v>0</v>
      </c>
    </row>
    <row r="47" spans="1:33" ht="120" x14ac:dyDescent="0.25">
      <c r="A47" s="15"/>
      <c r="B47" s="86" t="s">
        <v>94</v>
      </c>
      <c r="C47" s="89" t="s">
        <v>341</v>
      </c>
      <c r="D47" s="88" t="s">
        <v>25</v>
      </c>
      <c r="E47" s="89" t="s">
        <v>358</v>
      </c>
      <c r="F47" s="357"/>
      <c r="G47" s="357"/>
      <c r="H47" s="90">
        <v>41</v>
      </c>
      <c r="I47" s="357"/>
      <c r="J47" s="89" t="s">
        <v>359</v>
      </c>
      <c r="K47" s="91" t="s">
        <v>311</v>
      </c>
      <c r="L47" s="93">
        <v>1</v>
      </c>
      <c r="M47" s="92">
        <v>29.34</v>
      </c>
      <c r="N47" s="94">
        <v>29.34</v>
      </c>
      <c r="O47" s="334"/>
      <c r="P47" s="335" t="e">
        <v>#VALUE!</v>
      </c>
      <c r="Q47" s="336" t="e">
        <f t="shared" si="4"/>
        <v>#VALUE!</v>
      </c>
      <c r="R47" s="294">
        <v>0</v>
      </c>
      <c r="S47" s="294">
        <v>24.939</v>
      </c>
      <c r="T47" s="336">
        <f t="shared" si="5"/>
        <v>24.939</v>
      </c>
      <c r="U47" s="112"/>
      <c r="V47" s="91" t="s">
        <v>311</v>
      </c>
      <c r="W47" s="93">
        <v>0</v>
      </c>
      <c r="X47" s="294">
        <v>24.939</v>
      </c>
      <c r="Y47" s="335">
        <f t="shared" si="0"/>
        <v>0</v>
      </c>
      <c r="Z47" s="18"/>
      <c r="AA47" s="343">
        <v>0</v>
      </c>
      <c r="AB47" s="344">
        <f t="shared" si="1"/>
        <v>0</v>
      </c>
      <c r="AC47" s="345">
        <v>0</v>
      </c>
      <c r="AD47" s="346">
        <f t="shared" si="2"/>
        <v>0</v>
      </c>
      <c r="AE47" s="347">
        <f t="shared" si="3"/>
        <v>0</v>
      </c>
    </row>
    <row r="48" spans="1:33" ht="45" x14ac:dyDescent="0.25">
      <c r="A48" s="15"/>
      <c r="B48" s="86" t="s">
        <v>94</v>
      </c>
      <c r="C48" s="89" t="s">
        <v>341</v>
      </c>
      <c r="D48" s="88" t="s">
        <v>25</v>
      </c>
      <c r="E48" s="89" t="s">
        <v>364</v>
      </c>
      <c r="F48" s="357"/>
      <c r="G48" s="357"/>
      <c r="H48" s="90">
        <v>93</v>
      </c>
      <c r="I48" s="357"/>
      <c r="J48" s="89" t="s">
        <v>365</v>
      </c>
      <c r="K48" s="91" t="s">
        <v>311</v>
      </c>
      <c r="L48" s="93">
        <v>1</v>
      </c>
      <c r="M48" s="92">
        <v>550</v>
      </c>
      <c r="N48" s="94">
        <v>550</v>
      </c>
      <c r="O48" s="334"/>
      <c r="P48" s="335" t="e">
        <v>#VALUE!</v>
      </c>
      <c r="Q48" s="336" t="e">
        <f t="shared" si="4"/>
        <v>#VALUE!</v>
      </c>
      <c r="R48" s="294">
        <v>0</v>
      </c>
      <c r="S48" s="294">
        <v>440</v>
      </c>
      <c r="T48" s="336">
        <f t="shared" si="5"/>
        <v>440</v>
      </c>
      <c r="U48" s="112"/>
      <c r="V48" s="91" t="s">
        <v>311</v>
      </c>
      <c r="W48" s="93">
        <v>1</v>
      </c>
      <c r="X48" s="294">
        <v>440</v>
      </c>
      <c r="Y48" s="335">
        <f t="shared" si="0"/>
        <v>440</v>
      </c>
      <c r="Z48" s="18"/>
      <c r="AA48" s="343">
        <v>0</v>
      </c>
      <c r="AB48" s="344">
        <f t="shared" si="1"/>
        <v>0</v>
      </c>
      <c r="AC48" s="345">
        <v>0</v>
      </c>
      <c r="AD48" s="346">
        <f t="shared" si="2"/>
        <v>0</v>
      </c>
      <c r="AE48" s="347">
        <f t="shared" si="3"/>
        <v>0</v>
      </c>
    </row>
    <row r="49" spans="1:33" ht="45" x14ac:dyDescent="0.25">
      <c r="A49" s="15"/>
      <c r="B49" s="86" t="s">
        <v>94</v>
      </c>
      <c r="C49" s="89" t="s">
        <v>341</v>
      </c>
      <c r="D49" s="88" t="s">
        <v>25</v>
      </c>
      <c r="E49" s="89" t="s">
        <v>352</v>
      </c>
      <c r="F49" s="357"/>
      <c r="G49" s="357"/>
      <c r="H49" s="90">
        <v>104</v>
      </c>
      <c r="I49" s="357"/>
      <c r="J49" s="89" t="s">
        <v>353</v>
      </c>
      <c r="K49" s="91" t="s">
        <v>311</v>
      </c>
      <c r="L49" s="93">
        <v>2</v>
      </c>
      <c r="M49" s="92">
        <v>3.44</v>
      </c>
      <c r="N49" s="94">
        <v>6.88</v>
      </c>
      <c r="O49" s="334"/>
      <c r="P49" s="335" t="e">
        <v>#VALUE!</v>
      </c>
      <c r="Q49" s="336" t="e">
        <f t="shared" si="4"/>
        <v>#VALUE!</v>
      </c>
      <c r="R49" s="294">
        <v>0</v>
      </c>
      <c r="S49" s="294">
        <v>3.0495599999999996</v>
      </c>
      <c r="T49" s="336">
        <f t="shared" si="5"/>
        <v>6.0991199999999992</v>
      </c>
      <c r="U49" s="112"/>
      <c r="V49" s="91" t="s">
        <v>311</v>
      </c>
      <c r="W49" s="93">
        <v>2</v>
      </c>
      <c r="X49" s="294">
        <v>3.0495599999999996</v>
      </c>
      <c r="Y49" s="335">
        <f t="shared" si="0"/>
        <v>6.0991199999999992</v>
      </c>
      <c r="Z49" s="18"/>
      <c r="AA49" s="343">
        <v>0</v>
      </c>
      <c r="AB49" s="344">
        <f t="shared" si="1"/>
        <v>0</v>
      </c>
      <c r="AC49" s="345">
        <v>0</v>
      </c>
      <c r="AD49" s="346">
        <f t="shared" si="2"/>
        <v>0</v>
      </c>
      <c r="AE49" s="347">
        <f t="shared" si="3"/>
        <v>0</v>
      </c>
    </row>
    <row r="50" spans="1:33" ht="90" x14ac:dyDescent="0.25">
      <c r="A50" s="15"/>
      <c r="B50" s="86" t="s">
        <v>94</v>
      </c>
      <c r="C50" s="89" t="s">
        <v>341</v>
      </c>
      <c r="D50" s="88" t="s">
        <v>25</v>
      </c>
      <c r="E50" s="89" t="s">
        <v>366</v>
      </c>
      <c r="F50" s="357"/>
      <c r="G50" s="357"/>
      <c r="H50" s="90">
        <v>115</v>
      </c>
      <c r="I50" s="357"/>
      <c r="J50" s="89" t="s">
        <v>367</v>
      </c>
      <c r="K50" s="91" t="s">
        <v>311</v>
      </c>
      <c r="L50" s="93">
        <v>2</v>
      </c>
      <c r="M50" s="92">
        <v>70.11</v>
      </c>
      <c r="N50" s="94">
        <v>140.22</v>
      </c>
      <c r="O50" s="334"/>
      <c r="P50" s="335" t="e">
        <v>#VALUE!</v>
      </c>
      <c r="Q50" s="336" t="e">
        <f t="shared" si="4"/>
        <v>#VALUE!</v>
      </c>
      <c r="R50" s="294">
        <v>0</v>
      </c>
      <c r="S50" s="294">
        <v>56.088000000000001</v>
      </c>
      <c r="T50" s="336">
        <f t="shared" si="5"/>
        <v>112.176</v>
      </c>
      <c r="U50" s="112"/>
      <c r="V50" s="91" t="s">
        <v>311</v>
      </c>
      <c r="W50" s="93">
        <v>2</v>
      </c>
      <c r="X50" s="294">
        <v>56.088000000000001</v>
      </c>
      <c r="Y50" s="335">
        <f t="shared" si="0"/>
        <v>112.176</v>
      </c>
      <c r="Z50" s="18"/>
      <c r="AA50" s="343">
        <v>0</v>
      </c>
      <c r="AB50" s="344">
        <f t="shared" si="1"/>
        <v>0</v>
      </c>
      <c r="AC50" s="345">
        <v>0</v>
      </c>
      <c r="AD50" s="346">
        <f t="shared" si="2"/>
        <v>0</v>
      </c>
      <c r="AE50" s="347">
        <f t="shared" si="3"/>
        <v>0</v>
      </c>
    </row>
    <row r="51" spans="1:33" ht="45.75" x14ac:dyDescent="0.25">
      <c r="A51" s="15"/>
      <c r="B51" s="86" t="s">
        <v>94</v>
      </c>
      <c r="C51" s="89" t="s">
        <v>341</v>
      </c>
      <c r="D51" s="88" t="s">
        <v>25</v>
      </c>
      <c r="E51" s="95" t="s">
        <v>354</v>
      </c>
      <c r="F51" s="357"/>
      <c r="G51" s="357"/>
      <c r="H51" s="90">
        <v>175</v>
      </c>
      <c r="I51" s="357"/>
      <c r="J51" s="96" t="s">
        <v>355</v>
      </c>
      <c r="K51" s="91" t="s">
        <v>311</v>
      </c>
      <c r="L51" s="93">
        <v>2</v>
      </c>
      <c r="M51" s="92">
        <v>9.81</v>
      </c>
      <c r="N51" s="94">
        <v>19.62</v>
      </c>
      <c r="O51" s="334"/>
      <c r="P51" s="335" t="e">
        <v>#VALUE!</v>
      </c>
      <c r="Q51" s="336" t="e">
        <f t="shared" si="4"/>
        <v>#VALUE!</v>
      </c>
      <c r="R51" s="294">
        <v>0</v>
      </c>
      <c r="S51" s="294">
        <v>8.6965649999999997</v>
      </c>
      <c r="T51" s="336">
        <f t="shared" si="5"/>
        <v>17.393129999999999</v>
      </c>
      <c r="U51" s="112"/>
      <c r="V51" s="91" t="s">
        <v>311</v>
      </c>
      <c r="W51" s="93">
        <v>2</v>
      </c>
      <c r="X51" s="294">
        <v>8.6965649999999997</v>
      </c>
      <c r="Y51" s="335">
        <f t="shared" si="0"/>
        <v>17.393129999999999</v>
      </c>
      <c r="Z51" s="18"/>
      <c r="AA51" s="343">
        <v>0</v>
      </c>
      <c r="AB51" s="344">
        <f t="shared" si="1"/>
        <v>0</v>
      </c>
      <c r="AC51" s="345">
        <v>0</v>
      </c>
      <c r="AD51" s="346">
        <f t="shared" si="2"/>
        <v>0</v>
      </c>
      <c r="AE51" s="347">
        <f t="shared" si="3"/>
        <v>0</v>
      </c>
    </row>
    <row r="52" spans="1:33" ht="75.75" x14ac:dyDescent="0.25">
      <c r="A52" s="15"/>
      <c r="B52" s="86" t="s">
        <v>94</v>
      </c>
      <c r="C52" s="89" t="s">
        <v>341</v>
      </c>
      <c r="D52" s="88" t="s">
        <v>25</v>
      </c>
      <c r="E52" s="95" t="s">
        <v>342</v>
      </c>
      <c r="F52" s="357"/>
      <c r="G52" s="357"/>
      <c r="H52" s="90">
        <v>180</v>
      </c>
      <c r="I52" s="357"/>
      <c r="J52" s="96" t="s">
        <v>343</v>
      </c>
      <c r="K52" s="91" t="s">
        <v>311</v>
      </c>
      <c r="L52" s="93">
        <v>1</v>
      </c>
      <c r="M52" s="92">
        <v>62.11</v>
      </c>
      <c r="N52" s="94">
        <v>62.11</v>
      </c>
      <c r="O52" s="334"/>
      <c r="P52" s="335" t="e">
        <v>#VALUE!</v>
      </c>
      <c r="Q52" s="336" t="e">
        <f t="shared" si="4"/>
        <v>#VALUE!</v>
      </c>
      <c r="R52" s="294">
        <v>0</v>
      </c>
      <c r="S52" s="294">
        <v>55.060514999999995</v>
      </c>
      <c r="T52" s="336">
        <f t="shared" si="5"/>
        <v>55.060514999999995</v>
      </c>
      <c r="U52" s="112"/>
      <c r="V52" s="91" t="s">
        <v>311</v>
      </c>
      <c r="W52" s="93">
        <v>1</v>
      </c>
      <c r="X52" s="294">
        <v>55.060514999999995</v>
      </c>
      <c r="Y52" s="335">
        <f t="shared" si="0"/>
        <v>55.060514999999995</v>
      </c>
      <c r="Z52" s="18"/>
      <c r="AA52" s="343">
        <v>0</v>
      </c>
      <c r="AB52" s="344">
        <f t="shared" si="1"/>
        <v>0</v>
      </c>
      <c r="AC52" s="345">
        <v>0</v>
      </c>
      <c r="AD52" s="346">
        <f t="shared" si="2"/>
        <v>0</v>
      </c>
      <c r="AE52" s="347">
        <f t="shared" si="3"/>
        <v>0</v>
      </c>
    </row>
    <row r="53" spans="1:33" ht="90.75" x14ac:dyDescent="0.25">
      <c r="A53" s="21"/>
      <c r="B53" s="86" t="s">
        <v>94</v>
      </c>
      <c r="C53" s="89" t="s">
        <v>341</v>
      </c>
      <c r="D53" s="88" t="s">
        <v>25</v>
      </c>
      <c r="E53" s="95" t="s">
        <v>370</v>
      </c>
      <c r="F53" s="331"/>
      <c r="G53" s="331"/>
      <c r="H53" s="90">
        <v>186</v>
      </c>
      <c r="I53" s="331"/>
      <c r="J53" s="97" t="s">
        <v>371</v>
      </c>
      <c r="K53" s="91" t="s">
        <v>311</v>
      </c>
      <c r="L53" s="93">
        <v>1</v>
      </c>
      <c r="M53" s="92">
        <v>86.88</v>
      </c>
      <c r="N53" s="94">
        <v>86.88</v>
      </c>
      <c r="O53" s="334"/>
      <c r="P53" s="335" t="e">
        <v>#VALUE!</v>
      </c>
      <c r="Q53" s="336" t="e">
        <f t="shared" si="4"/>
        <v>#VALUE!</v>
      </c>
      <c r="R53" s="294">
        <v>0</v>
      </c>
      <c r="S53" s="294">
        <v>69.504000000000005</v>
      </c>
      <c r="T53" s="336">
        <f t="shared" si="5"/>
        <v>69.504000000000005</v>
      </c>
      <c r="U53" s="112"/>
      <c r="V53" s="91" t="s">
        <v>311</v>
      </c>
      <c r="W53" s="93">
        <v>1</v>
      </c>
      <c r="X53" s="294">
        <v>69.504000000000005</v>
      </c>
      <c r="Y53" s="335">
        <f t="shared" si="0"/>
        <v>69.504000000000005</v>
      </c>
      <c r="Z53" s="18"/>
      <c r="AA53" s="343">
        <v>0</v>
      </c>
      <c r="AB53" s="344">
        <f t="shared" si="1"/>
        <v>0</v>
      </c>
      <c r="AC53" s="345">
        <v>0</v>
      </c>
      <c r="AD53" s="346">
        <f t="shared" si="2"/>
        <v>0</v>
      </c>
      <c r="AE53" s="347">
        <f t="shared" si="3"/>
        <v>0</v>
      </c>
    </row>
    <row r="54" spans="1:33" ht="15.75" x14ac:dyDescent="0.25">
      <c r="A54" s="21"/>
      <c r="B54" s="86" t="s">
        <v>94</v>
      </c>
      <c r="C54" s="89" t="s">
        <v>341</v>
      </c>
      <c r="D54" s="88" t="s">
        <v>25</v>
      </c>
      <c r="E54" s="98" t="s">
        <v>424</v>
      </c>
      <c r="F54" s="331"/>
      <c r="G54" s="331"/>
      <c r="H54" s="90">
        <v>190</v>
      </c>
      <c r="I54" s="331"/>
      <c r="J54" s="99" t="s">
        <v>379</v>
      </c>
      <c r="K54" s="91" t="s">
        <v>311</v>
      </c>
      <c r="L54" s="93">
        <v>1</v>
      </c>
      <c r="M54" s="100">
        <v>1500</v>
      </c>
      <c r="N54" s="94">
        <v>1500</v>
      </c>
      <c r="O54" s="334"/>
      <c r="P54" s="335" t="e">
        <v>#VALUE!</v>
      </c>
      <c r="Q54" s="336">
        <f t="shared" si="4"/>
        <v>1500</v>
      </c>
      <c r="R54" s="294" t="s">
        <v>381</v>
      </c>
      <c r="S54" s="294">
        <v>1500</v>
      </c>
      <c r="T54" s="336">
        <f t="shared" si="5"/>
        <v>1500</v>
      </c>
      <c r="U54" s="112"/>
      <c r="V54" s="91" t="s">
        <v>311</v>
      </c>
      <c r="W54" s="93">
        <v>1</v>
      </c>
      <c r="X54" s="100">
        <v>1500</v>
      </c>
      <c r="Y54" s="94">
        <v>1500</v>
      </c>
      <c r="Z54" s="18"/>
      <c r="AA54" s="343">
        <v>0</v>
      </c>
      <c r="AB54" s="344">
        <f t="shared" ref="AB54:AB59" si="6">Y54*AA54</f>
        <v>0</v>
      </c>
      <c r="AC54" s="345">
        <v>0</v>
      </c>
      <c r="AD54" s="346">
        <f t="shared" ref="AD54:AD59" si="7">Y54*AC54</f>
        <v>0</v>
      </c>
      <c r="AE54" s="347">
        <f t="shared" si="3"/>
        <v>0</v>
      </c>
      <c r="AF54" s="622" t="s">
        <v>789</v>
      </c>
    </row>
    <row r="55" spans="1:33" ht="26.25" x14ac:dyDescent="0.25">
      <c r="A55" s="21"/>
      <c r="B55" s="86" t="s">
        <v>94</v>
      </c>
      <c r="C55" s="89" t="s">
        <v>341</v>
      </c>
      <c r="D55" s="88" t="s">
        <v>25</v>
      </c>
      <c r="E55" s="101" t="s">
        <v>425</v>
      </c>
      <c r="F55" s="331"/>
      <c r="G55" s="331"/>
      <c r="H55" s="90">
        <v>191</v>
      </c>
      <c r="I55" s="331"/>
      <c r="J55" s="99" t="s">
        <v>379</v>
      </c>
      <c r="K55" s="91" t="s">
        <v>311</v>
      </c>
      <c r="L55" s="93">
        <v>1</v>
      </c>
      <c r="M55" s="100">
        <v>100</v>
      </c>
      <c r="N55" s="94">
        <v>100</v>
      </c>
      <c r="O55" s="334"/>
      <c r="P55" s="335" t="e">
        <v>#VALUE!</v>
      </c>
      <c r="Q55" s="336">
        <f t="shared" si="4"/>
        <v>100</v>
      </c>
      <c r="R55" s="294" t="s">
        <v>381</v>
      </c>
      <c r="S55" s="294">
        <v>100</v>
      </c>
      <c r="T55" s="336">
        <f t="shared" si="5"/>
        <v>100</v>
      </c>
      <c r="U55" s="112"/>
      <c r="V55" s="91" t="s">
        <v>311</v>
      </c>
      <c r="W55" s="93">
        <v>1</v>
      </c>
      <c r="X55" s="100">
        <v>100</v>
      </c>
      <c r="Y55" s="94">
        <v>100</v>
      </c>
      <c r="Z55" s="18"/>
      <c r="AA55" s="343">
        <v>0</v>
      </c>
      <c r="AB55" s="344">
        <f t="shared" si="6"/>
        <v>0</v>
      </c>
      <c r="AC55" s="345">
        <v>0</v>
      </c>
      <c r="AD55" s="346">
        <f t="shared" si="7"/>
        <v>0</v>
      </c>
      <c r="AE55" s="347">
        <f t="shared" si="3"/>
        <v>0</v>
      </c>
      <c r="AF55" s="622" t="s">
        <v>789</v>
      </c>
    </row>
    <row r="56" spans="1:33" ht="15.75" x14ac:dyDescent="0.25">
      <c r="A56" s="21"/>
      <c r="B56" s="86" t="s">
        <v>94</v>
      </c>
      <c r="C56" s="89" t="s">
        <v>341</v>
      </c>
      <c r="D56" s="88" t="s">
        <v>25</v>
      </c>
      <c r="E56" s="101" t="s">
        <v>426</v>
      </c>
      <c r="F56" s="331"/>
      <c r="G56" s="331"/>
      <c r="H56" s="90">
        <v>192</v>
      </c>
      <c r="I56" s="331"/>
      <c r="J56" s="99" t="s">
        <v>379</v>
      </c>
      <c r="K56" s="91" t="s">
        <v>311</v>
      </c>
      <c r="L56" s="93">
        <v>1</v>
      </c>
      <c r="M56" s="100">
        <v>100</v>
      </c>
      <c r="N56" s="94">
        <v>100</v>
      </c>
      <c r="O56" s="334"/>
      <c r="P56" s="335" t="e">
        <v>#VALUE!</v>
      </c>
      <c r="Q56" s="336">
        <f t="shared" si="4"/>
        <v>100</v>
      </c>
      <c r="R56" s="294" t="s">
        <v>381</v>
      </c>
      <c r="S56" s="294">
        <v>100</v>
      </c>
      <c r="T56" s="336">
        <f t="shared" si="5"/>
        <v>100</v>
      </c>
      <c r="U56" s="112"/>
      <c r="V56" s="91" t="s">
        <v>311</v>
      </c>
      <c r="W56" s="93">
        <v>1</v>
      </c>
      <c r="X56" s="100">
        <v>100</v>
      </c>
      <c r="Y56" s="94">
        <v>100</v>
      </c>
      <c r="Z56" s="18"/>
      <c r="AA56" s="343">
        <v>0</v>
      </c>
      <c r="AB56" s="344">
        <f t="shared" si="6"/>
        <v>0</v>
      </c>
      <c r="AC56" s="345">
        <v>0</v>
      </c>
      <c r="AD56" s="346">
        <f t="shared" si="7"/>
        <v>0</v>
      </c>
      <c r="AE56" s="347">
        <f t="shared" si="3"/>
        <v>0</v>
      </c>
      <c r="AF56" s="622" t="s">
        <v>789</v>
      </c>
    </row>
    <row r="57" spans="1:33" ht="15.75" x14ac:dyDescent="0.25">
      <c r="A57" s="21"/>
      <c r="B57" s="86" t="s">
        <v>94</v>
      </c>
      <c r="C57" s="89" t="s">
        <v>341</v>
      </c>
      <c r="D57" s="88" t="s">
        <v>25</v>
      </c>
      <c r="E57" s="101" t="s">
        <v>427</v>
      </c>
      <c r="F57" s="331"/>
      <c r="G57" s="331"/>
      <c r="H57" s="90">
        <v>193</v>
      </c>
      <c r="I57" s="331"/>
      <c r="J57" s="99" t="s">
        <v>379</v>
      </c>
      <c r="K57" s="91" t="s">
        <v>311</v>
      </c>
      <c r="L57" s="93">
        <v>1</v>
      </c>
      <c r="M57" s="100">
        <v>100</v>
      </c>
      <c r="N57" s="94">
        <v>100</v>
      </c>
      <c r="O57" s="334"/>
      <c r="P57" s="335" t="e">
        <v>#VALUE!</v>
      </c>
      <c r="Q57" s="336">
        <f t="shared" si="4"/>
        <v>100</v>
      </c>
      <c r="R57" s="294" t="s">
        <v>381</v>
      </c>
      <c r="S57" s="294">
        <v>100</v>
      </c>
      <c r="T57" s="336">
        <f t="shared" si="5"/>
        <v>100</v>
      </c>
      <c r="U57" s="112"/>
      <c r="V57" s="91" t="s">
        <v>311</v>
      </c>
      <c r="W57" s="93">
        <v>1</v>
      </c>
      <c r="X57" s="100">
        <v>100</v>
      </c>
      <c r="Y57" s="94">
        <v>100</v>
      </c>
      <c r="Z57" s="18"/>
      <c r="AA57" s="343">
        <v>0</v>
      </c>
      <c r="AB57" s="344">
        <f t="shared" si="6"/>
        <v>0</v>
      </c>
      <c r="AC57" s="345">
        <v>0</v>
      </c>
      <c r="AD57" s="346">
        <f t="shared" si="7"/>
        <v>0</v>
      </c>
      <c r="AE57" s="347">
        <f t="shared" si="3"/>
        <v>0</v>
      </c>
      <c r="AF57" s="622" t="s">
        <v>789</v>
      </c>
    </row>
    <row r="58" spans="1:33" ht="15.75" x14ac:dyDescent="0.25">
      <c r="A58" s="21"/>
      <c r="B58" s="86" t="s">
        <v>94</v>
      </c>
      <c r="C58" s="89" t="s">
        <v>341</v>
      </c>
      <c r="D58" s="669" t="s">
        <v>25</v>
      </c>
      <c r="E58" s="101" t="s">
        <v>428</v>
      </c>
      <c r="F58" s="331"/>
      <c r="G58" s="331"/>
      <c r="H58" s="90">
        <v>194</v>
      </c>
      <c r="I58" s="331"/>
      <c r="J58" s="99" t="s">
        <v>379</v>
      </c>
      <c r="K58" s="91" t="s">
        <v>311</v>
      </c>
      <c r="L58" s="93">
        <v>1</v>
      </c>
      <c r="M58" s="100">
        <v>350</v>
      </c>
      <c r="N58" s="94">
        <v>350</v>
      </c>
      <c r="O58" s="334"/>
      <c r="P58" s="335" t="e">
        <v>#VALUE!</v>
      </c>
      <c r="Q58" s="336">
        <f t="shared" si="4"/>
        <v>350</v>
      </c>
      <c r="R58" s="294" t="s">
        <v>381</v>
      </c>
      <c r="S58" s="294">
        <v>350</v>
      </c>
      <c r="T58" s="336">
        <f t="shared" si="5"/>
        <v>350</v>
      </c>
      <c r="U58" s="112"/>
      <c r="V58" s="91" t="s">
        <v>311</v>
      </c>
      <c r="W58" s="93">
        <v>1</v>
      </c>
      <c r="X58" s="100">
        <v>350</v>
      </c>
      <c r="Y58" s="94">
        <v>350</v>
      </c>
      <c r="Z58" s="18"/>
      <c r="AA58" s="343">
        <v>0</v>
      </c>
      <c r="AB58" s="344">
        <f t="shared" si="6"/>
        <v>0</v>
      </c>
      <c r="AC58" s="345">
        <v>0</v>
      </c>
      <c r="AD58" s="346">
        <f t="shared" si="7"/>
        <v>0</v>
      </c>
      <c r="AE58" s="347">
        <f t="shared" si="3"/>
        <v>0</v>
      </c>
      <c r="AF58" s="622" t="s">
        <v>789</v>
      </c>
    </row>
    <row r="59" spans="1:33" x14ac:dyDescent="0.25">
      <c r="A59" s="21"/>
      <c r="B59" s="353" t="s">
        <v>94</v>
      </c>
      <c r="C59" s="390" t="s">
        <v>341</v>
      </c>
      <c r="D59" s="669" t="s">
        <v>25</v>
      </c>
      <c r="E59" s="392" t="s">
        <v>676</v>
      </c>
      <c r="F59" s="331"/>
      <c r="G59" s="331"/>
      <c r="H59" s="90"/>
      <c r="I59" s="331"/>
      <c r="J59" s="99"/>
      <c r="K59" s="91"/>
      <c r="L59" s="93"/>
      <c r="M59" s="100"/>
      <c r="N59" s="94"/>
      <c r="O59" s="334"/>
      <c r="P59" s="335"/>
      <c r="Q59" s="336"/>
      <c r="R59" s="294"/>
      <c r="S59" s="294"/>
      <c r="T59" s="336"/>
      <c r="U59" s="112"/>
      <c r="V59" s="379" t="s">
        <v>311</v>
      </c>
      <c r="W59" s="380">
        <v>1</v>
      </c>
      <c r="X59" s="393">
        <v>1500</v>
      </c>
      <c r="Y59" s="335">
        <f>W59*X59</f>
        <v>1500</v>
      </c>
      <c r="Z59" s="18"/>
      <c r="AA59" s="343">
        <v>0</v>
      </c>
      <c r="AB59" s="344">
        <f t="shared" si="6"/>
        <v>0</v>
      </c>
      <c r="AC59" s="345">
        <v>0</v>
      </c>
      <c r="AD59" s="346">
        <f t="shared" si="7"/>
        <v>0</v>
      </c>
      <c r="AE59" s="347">
        <f>AB59-AD59</f>
        <v>0</v>
      </c>
      <c r="AF59" s="622" t="s">
        <v>789</v>
      </c>
    </row>
    <row r="60" spans="1:33" x14ac:dyDescent="0.25">
      <c r="A60" s="21"/>
      <c r="B60" s="353" t="s">
        <v>94</v>
      </c>
      <c r="C60" s="390" t="s">
        <v>341</v>
      </c>
      <c r="D60" s="669" t="s">
        <v>25</v>
      </c>
      <c r="E60" s="392" t="s">
        <v>677</v>
      </c>
      <c r="F60" s="331"/>
      <c r="G60" s="331"/>
      <c r="H60" s="90"/>
      <c r="I60" s="331"/>
      <c r="J60" s="99"/>
      <c r="K60" s="91"/>
      <c r="L60" s="93"/>
      <c r="M60" s="100"/>
      <c r="N60" s="94"/>
      <c r="O60" s="334"/>
      <c r="P60" s="335"/>
      <c r="Q60" s="336"/>
      <c r="R60" s="294"/>
      <c r="S60" s="294"/>
      <c r="T60" s="336"/>
      <c r="U60" s="112"/>
      <c r="V60" s="379" t="s">
        <v>311</v>
      </c>
      <c r="W60" s="380">
        <v>1</v>
      </c>
      <c r="X60" s="393">
        <v>500</v>
      </c>
      <c r="Y60" s="335">
        <f t="shared" ref="Y60:Y79" si="8">W60*X60</f>
        <v>500</v>
      </c>
      <c r="Z60" s="18"/>
      <c r="AA60" s="343">
        <v>0</v>
      </c>
      <c r="AB60" s="344">
        <f t="shared" ref="AB60:AB79" si="9">Y60*AA60</f>
        <v>0</v>
      </c>
      <c r="AC60" s="345">
        <v>0</v>
      </c>
      <c r="AD60" s="346">
        <f t="shared" ref="AD60:AD79" si="10">Y60*AC60</f>
        <v>0</v>
      </c>
      <c r="AE60" s="347">
        <f t="shared" ref="AE60:AE79" si="11">AB60-AD60</f>
        <v>0</v>
      </c>
      <c r="AF60" s="622" t="s">
        <v>789</v>
      </c>
    </row>
    <row r="61" spans="1:33" x14ac:dyDescent="0.25">
      <c r="A61" s="21"/>
      <c r="B61" s="353" t="s">
        <v>94</v>
      </c>
      <c r="C61" s="390" t="s">
        <v>341</v>
      </c>
      <c r="D61" s="669" t="s">
        <v>25</v>
      </c>
      <c r="E61" s="392" t="s">
        <v>678</v>
      </c>
      <c r="F61" s="331"/>
      <c r="G61" s="331"/>
      <c r="H61" s="90"/>
      <c r="I61" s="331"/>
      <c r="J61" s="99"/>
      <c r="K61" s="91"/>
      <c r="L61" s="93"/>
      <c r="M61" s="100"/>
      <c r="N61" s="94"/>
      <c r="O61" s="334"/>
      <c r="P61" s="335"/>
      <c r="Q61" s="336"/>
      <c r="R61" s="294"/>
      <c r="S61" s="294"/>
      <c r="T61" s="336"/>
      <c r="U61" s="112"/>
      <c r="V61" s="379" t="s">
        <v>57</v>
      </c>
      <c r="W61" s="380">
        <v>2</v>
      </c>
      <c r="X61" s="393">
        <v>1250</v>
      </c>
      <c r="Y61" s="335">
        <f t="shared" si="8"/>
        <v>2500</v>
      </c>
      <c r="Z61" s="18"/>
      <c r="AA61" s="343">
        <v>0</v>
      </c>
      <c r="AB61" s="344">
        <f t="shared" si="9"/>
        <v>0</v>
      </c>
      <c r="AC61" s="345">
        <v>0</v>
      </c>
      <c r="AD61" s="346">
        <f t="shared" si="10"/>
        <v>0</v>
      </c>
      <c r="AE61" s="347">
        <f t="shared" si="11"/>
        <v>0</v>
      </c>
      <c r="AF61" s="622" t="s">
        <v>789</v>
      </c>
    </row>
    <row r="62" spans="1:33" ht="60" x14ac:dyDescent="0.25">
      <c r="A62" s="21"/>
      <c r="B62" s="353" t="s">
        <v>94</v>
      </c>
      <c r="C62" s="390" t="s">
        <v>189</v>
      </c>
      <c r="D62" s="669" t="s">
        <v>25</v>
      </c>
      <c r="E62" s="392" t="s">
        <v>313</v>
      </c>
      <c r="F62" s="331"/>
      <c r="G62" s="331"/>
      <c r="H62" s="90"/>
      <c r="I62" s="331"/>
      <c r="J62" s="99"/>
      <c r="K62" s="91"/>
      <c r="L62" s="93"/>
      <c r="M62" s="100"/>
      <c r="N62" s="94"/>
      <c r="O62" s="334"/>
      <c r="P62" s="335"/>
      <c r="Q62" s="336"/>
      <c r="R62" s="294"/>
      <c r="S62" s="294"/>
      <c r="T62" s="336"/>
      <c r="U62" s="112"/>
      <c r="V62" s="379" t="s">
        <v>160</v>
      </c>
      <c r="W62" s="380">
        <v>6</v>
      </c>
      <c r="X62" s="393">
        <v>48.35</v>
      </c>
      <c r="Y62" s="335">
        <f t="shared" si="8"/>
        <v>290.10000000000002</v>
      </c>
      <c r="Z62" s="18"/>
      <c r="AA62" s="343">
        <v>1</v>
      </c>
      <c r="AB62" s="344">
        <f t="shared" si="9"/>
        <v>290.10000000000002</v>
      </c>
      <c r="AC62" s="345">
        <v>1</v>
      </c>
      <c r="AD62" s="346">
        <f t="shared" si="10"/>
        <v>290.10000000000002</v>
      </c>
      <c r="AE62" s="347">
        <f t="shared" si="11"/>
        <v>0</v>
      </c>
      <c r="AG62" s="625">
        <v>290.10000000000002</v>
      </c>
    </row>
    <row r="63" spans="1:33" ht="30" x14ac:dyDescent="0.25">
      <c r="A63" s="21"/>
      <c r="B63" s="353" t="s">
        <v>94</v>
      </c>
      <c r="C63" s="390" t="s">
        <v>189</v>
      </c>
      <c r="D63" s="669" t="s">
        <v>25</v>
      </c>
      <c r="E63" s="392" t="s">
        <v>679</v>
      </c>
      <c r="F63" s="331"/>
      <c r="G63" s="331"/>
      <c r="H63" s="90"/>
      <c r="I63" s="331"/>
      <c r="J63" s="99"/>
      <c r="K63" s="91"/>
      <c r="L63" s="93"/>
      <c r="M63" s="100"/>
      <c r="N63" s="94"/>
      <c r="O63" s="334"/>
      <c r="P63" s="335"/>
      <c r="Q63" s="336"/>
      <c r="R63" s="294"/>
      <c r="S63" s="294"/>
      <c r="T63" s="336"/>
      <c r="U63" s="112"/>
      <c r="V63" s="379" t="s">
        <v>311</v>
      </c>
      <c r="W63" s="380">
        <v>1</v>
      </c>
      <c r="X63" s="393">
        <v>100</v>
      </c>
      <c r="Y63" s="335">
        <f t="shared" si="8"/>
        <v>100</v>
      </c>
      <c r="Z63" s="18"/>
      <c r="AA63" s="343">
        <v>0</v>
      </c>
      <c r="AB63" s="344">
        <f t="shared" si="9"/>
        <v>0</v>
      </c>
      <c r="AC63" s="345">
        <v>0</v>
      </c>
      <c r="AD63" s="346">
        <f t="shared" si="10"/>
        <v>0</v>
      </c>
      <c r="AE63" s="347">
        <f t="shared" si="11"/>
        <v>0</v>
      </c>
    </row>
    <row r="64" spans="1:33" ht="75" x14ac:dyDescent="0.25">
      <c r="A64" s="21"/>
      <c r="B64" s="353" t="s">
        <v>94</v>
      </c>
      <c r="C64" s="390" t="s">
        <v>189</v>
      </c>
      <c r="D64" s="669" t="s">
        <v>25</v>
      </c>
      <c r="E64" s="392" t="s">
        <v>198</v>
      </c>
      <c r="F64" s="331"/>
      <c r="G64" s="331"/>
      <c r="H64" s="90"/>
      <c r="I64" s="331"/>
      <c r="J64" s="99"/>
      <c r="K64" s="91"/>
      <c r="L64" s="93"/>
      <c r="M64" s="100"/>
      <c r="N64" s="94"/>
      <c r="O64" s="334"/>
      <c r="P64" s="335"/>
      <c r="Q64" s="336"/>
      <c r="R64" s="294"/>
      <c r="S64" s="294"/>
      <c r="T64" s="336"/>
      <c r="U64" s="112"/>
      <c r="V64" s="379" t="s">
        <v>674</v>
      </c>
      <c r="W64" s="380">
        <v>5</v>
      </c>
      <c r="X64" s="393">
        <v>28.086500000000001</v>
      </c>
      <c r="Y64" s="335">
        <f t="shared" si="8"/>
        <v>140.4325</v>
      </c>
      <c r="Z64" s="18"/>
      <c r="AA64" s="343">
        <v>1</v>
      </c>
      <c r="AB64" s="344">
        <f t="shared" si="9"/>
        <v>140.4325</v>
      </c>
      <c r="AC64" s="345">
        <v>1</v>
      </c>
      <c r="AD64" s="346">
        <f t="shared" si="10"/>
        <v>140.4325</v>
      </c>
      <c r="AE64" s="347">
        <f t="shared" si="11"/>
        <v>0</v>
      </c>
    </row>
    <row r="65" spans="1:33" ht="75" x14ac:dyDescent="0.25">
      <c r="A65" s="21"/>
      <c r="B65" s="353" t="s">
        <v>94</v>
      </c>
      <c r="C65" s="390" t="s">
        <v>189</v>
      </c>
      <c r="D65" s="669" t="s">
        <v>25</v>
      </c>
      <c r="E65" s="392" t="s">
        <v>201</v>
      </c>
      <c r="F65" s="331"/>
      <c r="G65" s="331"/>
      <c r="H65" s="90"/>
      <c r="I65" s="331"/>
      <c r="J65" s="99"/>
      <c r="K65" s="91"/>
      <c r="L65" s="93"/>
      <c r="M65" s="100"/>
      <c r="N65" s="94"/>
      <c r="O65" s="334"/>
      <c r="P65" s="335"/>
      <c r="Q65" s="336"/>
      <c r="R65" s="294"/>
      <c r="S65" s="294"/>
      <c r="T65" s="336"/>
      <c r="U65" s="112"/>
      <c r="V65" s="379" t="s">
        <v>104</v>
      </c>
      <c r="W65" s="380">
        <v>1.5</v>
      </c>
      <c r="X65" s="393">
        <v>27.825500000000002</v>
      </c>
      <c r="Y65" s="335">
        <f t="shared" si="8"/>
        <v>41.738250000000001</v>
      </c>
      <c r="Z65" s="18"/>
      <c r="AA65" s="343">
        <v>1</v>
      </c>
      <c r="AB65" s="344">
        <f t="shared" si="9"/>
        <v>41.738250000000001</v>
      </c>
      <c r="AC65" s="345">
        <v>1</v>
      </c>
      <c r="AD65" s="346">
        <f t="shared" si="10"/>
        <v>41.738250000000001</v>
      </c>
      <c r="AE65" s="347">
        <f t="shared" si="11"/>
        <v>0</v>
      </c>
    </row>
    <row r="66" spans="1:33" ht="135" x14ac:dyDescent="0.25">
      <c r="A66" s="21"/>
      <c r="B66" s="353" t="s">
        <v>94</v>
      </c>
      <c r="C66" s="390" t="s">
        <v>285</v>
      </c>
      <c r="D66" s="669" t="s">
        <v>25</v>
      </c>
      <c r="E66" s="392" t="s">
        <v>680</v>
      </c>
      <c r="F66" s="331"/>
      <c r="G66" s="331"/>
      <c r="H66" s="90"/>
      <c r="I66" s="331"/>
      <c r="J66" s="99"/>
      <c r="K66" s="91"/>
      <c r="L66" s="93"/>
      <c r="M66" s="100"/>
      <c r="N66" s="94"/>
      <c r="O66" s="334"/>
      <c r="P66" s="335"/>
      <c r="Q66" s="336"/>
      <c r="R66" s="294"/>
      <c r="S66" s="294"/>
      <c r="T66" s="336"/>
      <c r="U66" s="112"/>
      <c r="V66" s="379" t="s">
        <v>674</v>
      </c>
      <c r="W66" s="380">
        <v>2</v>
      </c>
      <c r="X66" s="393">
        <v>408.79</v>
      </c>
      <c r="Y66" s="335">
        <f t="shared" si="8"/>
        <v>817.58</v>
      </c>
      <c r="Z66" s="18"/>
      <c r="AA66" s="343">
        <v>1</v>
      </c>
      <c r="AB66" s="344">
        <f t="shared" si="9"/>
        <v>817.58</v>
      </c>
      <c r="AC66" s="345">
        <v>0.5</v>
      </c>
      <c r="AD66" s="346">
        <f t="shared" si="10"/>
        <v>408.79</v>
      </c>
      <c r="AE66" s="347">
        <f t="shared" si="11"/>
        <v>408.79</v>
      </c>
      <c r="AF66" s="626" t="s">
        <v>782</v>
      </c>
      <c r="AG66" s="626">
        <v>408.79</v>
      </c>
    </row>
    <row r="67" spans="1:33" ht="30" x14ac:dyDescent="0.25">
      <c r="A67" s="21"/>
      <c r="B67" s="353" t="s">
        <v>94</v>
      </c>
      <c r="C67" s="390" t="s">
        <v>72</v>
      </c>
      <c r="D67" s="669" t="s">
        <v>25</v>
      </c>
      <c r="E67" s="392" t="s">
        <v>664</v>
      </c>
      <c r="F67" s="331"/>
      <c r="G67" s="331"/>
      <c r="H67" s="90"/>
      <c r="I67" s="331"/>
      <c r="J67" s="99"/>
      <c r="K67" s="91"/>
      <c r="L67" s="93"/>
      <c r="M67" s="100"/>
      <c r="N67" s="94"/>
      <c r="O67" s="334"/>
      <c r="P67" s="335"/>
      <c r="Q67" s="336"/>
      <c r="R67" s="294"/>
      <c r="S67" s="294"/>
      <c r="T67" s="336"/>
      <c r="U67" s="112"/>
      <c r="V67" s="379" t="s">
        <v>75</v>
      </c>
      <c r="W67" s="380">
        <v>80</v>
      </c>
      <c r="X67" s="393">
        <v>13.77</v>
      </c>
      <c r="Y67" s="335">
        <f t="shared" si="8"/>
        <v>1101.5999999999999</v>
      </c>
      <c r="Z67" s="18"/>
      <c r="AA67" s="343">
        <v>1</v>
      </c>
      <c r="AB67" s="344">
        <f t="shared" si="9"/>
        <v>1101.5999999999999</v>
      </c>
      <c r="AC67" s="345">
        <v>1</v>
      </c>
      <c r="AD67" s="346">
        <f t="shared" si="10"/>
        <v>1101.5999999999999</v>
      </c>
      <c r="AE67" s="347">
        <f t="shared" si="11"/>
        <v>0</v>
      </c>
    </row>
    <row r="68" spans="1:33" ht="60" x14ac:dyDescent="0.25">
      <c r="A68" s="21"/>
      <c r="B68" s="353" t="s">
        <v>94</v>
      </c>
      <c r="C68" s="390" t="s">
        <v>72</v>
      </c>
      <c r="D68" s="669" t="s">
        <v>25</v>
      </c>
      <c r="E68" s="392" t="s">
        <v>666</v>
      </c>
      <c r="F68" s="331"/>
      <c r="G68" s="331"/>
      <c r="H68" s="90"/>
      <c r="I68" s="331"/>
      <c r="J68" s="99"/>
      <c r="K68" s="91"/>
      <c r="L68" s="93"/>
      <c r="M68" s="100"/>
      <c r="N68" s="94"/>
      <c r="O68" s="334"/>
      <c r="P68" s="335"/>
      <c r="Q68" s="336"/>
      <c r="R68" s="294"/>
      <c r="S68" s="294"/>
      <c r="T68" s="336"/>
      <c r="U68" s="112"/>
      <c r="V68" s="379" t="s">
        <v>104</v>
      </c>
      <c r="W68" s="380">
        <v>11</v>
      </c>
      <c r="X68" s="393">
        <f>27.31*0.8</f>
        <v>21.847999999999999</v>
      </c>
      <c r="Y68" s="335">
        <f t="shared" si="8"/>
        <v>240.32799999999997</v>
      </c>
      <c r="Z68" s="18"/>
      <c r="AA68" s="343">
        <v>1</v>
      </c>
      <c r="AB68" s="344">
        <f t="shared" si="9"/>
        <v>240.32799999999997</v>
      </c>
      <c r="AC68" s="345">
        <v>1</v>
      </c>
      <c r="AD68" s="346">
        <f t="shared" si="10"/>
        <v>240.32799999999997</v>
      </c>
      <c r="AE68" s="347">
        <f t="shared" si="11"/>
        <v>0</v>
      </c>
    </row>
    <row r="69" spans="1:33" ht="75" x14ac:dyDescent="0.25">
      <c r="A69" s="21"/>
      <c r="B69" s="353" t="s">
        <v>94</v>
      </c>
      <c r="C69" s="390" t="s">
        <v>72</v>
      </c>
      <c r="D69" s="669" t="s">
        <v>25</v>
      </c>
      <c r="E69" s="392" t="s">
        <v>667</v>
      </c>
      <c r="F69" s="331"/>
      <c r="G69" s="331"/>
      <c r="H69" s="90"/>
      <c r="I69" s="331"/>
      <c r="J69" s="99"/>
      <c r="K69" s="91"/>
      <c r="L69" s="93"/>
      <c r="M69" s="100"/>
      <c r="N69" s="94"/>
      <c r="O69" s="334"/>
      <c r="P69" s="335"/>
      <c r="Q69" s="336"/>
      <c r="R69" s="294"/>
      <c r="S69" s="294"/>
      <c r="T69" s="336"/>
      <c r="U69" s="112"/>
      <c r="V69" s="379" t="s">
        <v>139</v>
      </c>
      <c r="W69" s="380">
        <v>2</v>
      </c>
      <c r="X69" s="393">
        <f>162.66*0.8</f>
        <v>130.12800000000001</v>
      </c>
      <c r="Y69" s="335">
        <f t="shared" si="8"/>
        <v>260.25600000000003</v>
      </c>
      <c r="Z69" s="18"/>
      <c r="AA69" s="343">
        <v>1</v>
      </c>
      <c r="AB69" s="344">
        <f t="shared" si="9"/>
        <v>260.25600000000003</v>
      </c>
      <c r="AC69" s="345">
        <v>1</v>
      </c>
      <c r="AD69" s="346">
        <f t="shared" si="10"/>
        <v>260.25600000000003</v>
      </c>
      <c r="AE69" s="347">
        <f t="shared" si="11"/>
        <v>0</v>
      </c>
    </row>
    <row r="70" spans="1:33" ht="30" x14ac:dyDescent="0.25">
      <c r="A70" s="21"/>
      <c r="B70" s="353" t="s">
        <v>94</v>
      </c>
      <c r="C70" s="390" t="s">
        <v>72</v>
      </c>
      <c r="D70" s="669" t="s">
        <v>25</v>
      </c>
      <c r="E70" s="392" t="s">
        <v>681</v>
      </c>
      <c r="F70" s="331"/>
      <c r="G70" s="331"/>
      <c r="H70" s="90"/>
      <c r="I70" s="331"/>
      <c r="J70" s="99"/>
      <c r="K70" s="91"/>
      <c r="L70" s="93"/>
      <c r="M70" s="100"/>
      <c r="N70" s="94"/>
      <c r="O70" s="334"/>
      <c r="P70" s="335"/>
      <c r="Q70" s="336"/>
      <c r="R70" s="294"/>
      <c r="S70" s="294"/>
      <c r="T70" s="336"/>
      <c r="U70" s="112"/>
      <c r="V70" s="379" t="s">
        <v>79</v>
      </c>
      <c r="W70" s="380">
        <v>10</v>
      </c>
      <c r="X70" s="393">
        <f>20.13*0.8</f>
        <v>16.103999999999999</v>
      </c>
      <c r="Y70" s="335">
        <f t="shared" si="8"/>
        <v>161.04</v>
      </c>
      <c r="Z70" s="18"/>
      <c r="AA70" s="343">
        <v>1</v>
      </c>
      <c r="AB70" s="344">
        <f t="shared" si="9"/>
        <v>161.04</v>
      </c>
      <c r="AC70" s="345">
        <v>1</v>
      </c>
      <c r="AD70" s="346">
        <f t="shared" si="10"/>
        <v>161.04</v>
      </c>
      <c r="AE70" s="347">
        <f t="shared" si="11"/>
        <v>0</v>
      </c>
    </row>
    <row r="71" spans="1:33" ht="45" x14ac:dyDescent="0.25">
      <c r="A71" s="21"/>
      <c r="B71" s="353" t="s">
        <v>94</v>
      </c>
      <c r="C71" s="390" t="s">
        <v>72</v>
      </c>
      <c r="D71" s="669" t="s">
        <v>25</v>
      </c>
      <c r="E71" s="392" t="s">
        <v>668</v>
      </c>
      <c r="F71" s="331"/>
      <c r="G71" s="331"/>
      <c r="H71" s="90"/>
      <c r="I71" s="331"/>
      <c r="J71" s="99"/>
      <c r="K71" s="91"/>
      <c r="L71" s="93"/>
      <c r="M71" s="100"/>
      <c r="N71" s="94"/>
      <c r="O71" s="334"/>
      <c r="P71" s="335"/>
      <c r="Q71" s="336"/>
      <c r="R71" s="294"/>
      <c r="S71" s="294"/>
      <c r="T71" s="336"/>
      <c r="U71" s="112"/>
      <c r="V71" s="379" t="s">
        <v>79</v>
      </c>
      <c r="W71" s="380">
        <v>47</v>
      </c>
      <c r="X71" s="393">
        <f>10.86*0.8</f>
        <v>8.6880000000000006</v>
      </c>
      <c r="Y71" s="335">
        <f t="shared" si="8"/>
        <v>408.33600000000001</v>
      </c>
      <c r="Z71" s="18"/>
      <c r="AA71" s="343">
        <v>1</v>
      </c>
      <c r="AB71" s="344">
        <f t="shared" si="9"/>
        <v>408.33600000000001</v>
      </c>
      <c r="AC71" s="345">
        <v>1</v>
      </c>
      <c r="AD71" s="346">
        <f t="shared" si="10"/>
        <v>408.33600000000001</v>
      </c>
      <c r="AE71" s="347">
        <f t="shared" si="11"/>
        <v>0</v>
      </c>
      <c r="AF71" s="626" t="s">
        <v>778</v>
      </c>
    </row>
    <row r="72" spans="1:33" ht="45" x14ac:dyDescent="0.25">
      <c r="A72" s="21"/>
      <c r="B72" s="353" t="s">
        <v>94</v>
      </c>
      <c r="C72" s="390" t="s">
        <v>72</v>
      </c>
      <c r="D72" s="669" t="s">
        <v>25</v>
      </c>
      <c r="E72" s="392" t="s">
        <v>669</v>
      </c>
      <c r="F72" s="331"/>
      <c r="G72" s="331"/>
      <c r="H72" s="90"/>
      <c r="I72" s="331"/>
      <c r="J72" s="99"/>
      <c r="K72" s="91"/>
      <c r="L72" s="93"/>
      <c r="M72" s="100"/>
      <c r="N72" s="94"/>
      <c r="O72" s="334"/>
      <c r="P72" s="335"/>
      <c r="Q72" s="336"/>
      <c r="R72" s="294"/>
      <c r="S72" s="294"/>
      <c r="T72" s="336"/>
      <c r="U72" s="112"/>
      <c r="V72" s="379" t="s">
        <v>104</v>
      </c>
      <c r="W72" s="380">
        <v>1</v>
      </c>
      <c r="X72" s="393">
        <f>69.57*0.8</f>
        <v>55.655999999999999</v>
      </c>
      <c r="Y72" s="335">
        <f t="shared" si="8"/>
        <v>55.655999999999999</v>
      </c>
      <c r="Z72" s="18"/>
      <c r="AA72" s="343">
        <v>1</v>
      </c>
      <c r="AB72" s="344">
        <f t="shared" si="9"/>
        <v>55.655999999999999</v>
      </c>
      <c r="AC72" s="345">
        <v>1</v>
      </c>
      <c r="AD72" s="346">
        <f t="shared" si="10"/>
        <v>55.655999999999999</v>
      </c>
      <c r="AE72" s="347">
        <f t="shared" si="11"/>
        <v>0</v>
      </c>
      <c r="AF72" s="622" t="s">
        <v>783</v>
      </c>
    </row>
    <row r="73" spans="1:33" ht="30" x14ac:dyDescent="0.25">
      <c r="A73" s="21"/>
      <c r="B73" s="353" t="s">
        <v>94</v>
      </c>
      <c r="C73" s="390" t="s">
        <v>72</v>
      </c>
      <c r="D73" s="669" t="s">
        <v>25</v>
      </c>
      <c r="E73" s="392" t="s">
        <v>670</v>
      </c>
      <c r="F73" s="331"/>
      <c r="G73" s="331"/>
      <c r="H73" s="90"/>
      <c r="I73" s="331"/>
      <c r="J73" s="99"/>
      <c r="K73" s="91"/>
      <c r="L73" s="93"/>
      <c r="M73" s="100"/>
      <c r="N73" s="94"/>
      <c r="O73" s="334"/>
      <c r="P73" s="335"/>
      <c r="Q73" s="336"/>
      <c r="R73" s="294"/>
      <c r="S73" s="294"/>
      <c r="T73" s="336"/>
      <c r="U73" s="112"/>
      <c r="V73" s="379" t="s">
        <v>79</v>
      </c>
      <c r="W73" s="380">
        <v>10</v>
      </c>
      <c r="X73" s="393">
        <f>22.29*0.8</f>
        <v>17.832000000000001</v>
      </c>
      <c r="Y73" s="335">
        <f t="shared" si="8"/>
        <v>178.32</v>
      </c>
      <c r="Z73" s="18"/>
      <c r="AA73" s="343">
        <v>1</v>
      </c>
      <c r="AB73" s="344">
        <f t="shared" si="9"/>
        <v>178.32</v>
      </c>
      <c r="AC73" s="345">
        <v>1</v>
      </c>
      <c r="AD73" s="346">
        <f t="shared" si="10"/>
        <v>178.32</v>
      </c>
      <c r="AE73" s="347">
        <f t="shared" si="11"/>
        <v>0</v>
      </c>
    </row>
    <row r="74" spans="1:33" x14ac:dyDescent="0.25">
      <c r="A74" s="21"/>
      <c r="B74" s="353" t="s">
        <v>94</v>
      </c>
      <c r="C74" s="390" t="s">
        <v>72</v>
      </c>
      <c r="D74" s="669" t="s">
        <v>25</v>
      </c>
      <c r="E74" s="392" t="s">
        <v>682</v>
      </c>
      <c r="F74" s="331"/>
      <c r="G74" s="331"/>
      <c r="H74" s="90"/>
      <c r="I74" s="331"/>
      <c r="J74" s="99"/>
      <c r="K74" s="91"/>
      <c r="L74" s="93"/>
      <c r="M74" s="100"/>
      <c r="N74" s="94"/>
      <c r="O74" s="334"/>
      <c r="P74" s="335"/>
      <c r="Q74" s="336"/>
      <c r="R74" s="294"/>
      <c r="S74" s="294"/>
      <c r="T74" s="336"/>
      <c r="U74" s="112"/>
      <c r="V74" s="379" t="s">
        <v>79</v>
      </c>
      <c r="W74" s="380">
        <v>15</v>
      </c>
      <c r="X74" s="393">
        <v>40.200000000000003</v>
      </c>
      <c r="Y74" s="335">
        <f t="shared" si="8"/>
        <v>603</v>
      </c>
      <c r="Z74" s="18"/>
      <c r="AA74" s="343">
        <v>0</v>
      </c>
      <c r="AB74" s="344">
        <f t="shared" si="9"/>
        <v>0</v>
      </c>
      <c r="AC74" s="345">
        <v>0</v>
      </c>
      <c r="AD74" s="346">
        <f t="shared" si="10"/>
        <v>0</v>
      </c>
      <c r="AE74" s="347">
        <f t="shared" si="11"/>
        <v>0</v>
      </c>
    </row>
    <row r="75" spans="1:33" x14ac:dyDescent="0.25">
      <c r="A75" s="21"/>
      <c r="B75" s="353" t="s">
        <v>94</v>
      </c>
      <c r="C75" s="328" t="s">
        <v>24</v>
      </c>
      <c r="D75" s="329" t="s">
        <v>25</v>
      </c>
      <c r="E75" s="330" t="s">
        <v>53</v>
      </c>
      <c r="F75" s="331"/>
      <c r="G75" s="331"/>
      <c r="H75" s="90"/>
      <c r="I75" s="331"/>
      <c r="J75" s="99"/>
      <c r="K75" s="91"/>
      <c r="L75" s="93"/>
      <c r="M75" s="100"/>
      <c r="N75" s="94"/>
      <c r="O75" s="334"/>
      <c r="P75" s="335"/>
      <c r="Q75" s="336"/>
      <c r="R75" s="294"/>
      <c r="S75" s="294"/>
      <c r="T75" s="336"/>
      <c r="U75" s="112"/>
      <c r="V75" s="331" t="s">
        <v>757</v>
      </c>
      <c r="W75" s="295">
        <v>24</v>
      </c>
      <c r="X75" s="294">
        <v>20.637499999999999</v>
      </c>
      <c r="Y75" s="335">
        <f t="shared" si="8"/>
        <v>495.29999999999995</v>
      </c>
      <c r="Z75" s="18"/>
      <c r="AA75" s="343">
        <v>1</v>
      </c>
      <c r="AB75" s="344">
        <f t="shared" si="9"/>
        <v>495.29999999999995</v>
      </c>
      <c r="AC75" s="345">
        <v>1</v>
      </c>
      <c r="AD75" s="346">
        <f t="shared" si="10"/>
        <v>495.29999999999995</v>
      </c>
      <c r="AE75" s="347">
        <f t="shared" si="11"/>
        <v>0</v>
      </c>
      <c r="AG75" s="623">
        <v>495.3</v>
      </c>
    </row>
    <row r="76" spans="1:33" x14ac:dyDescent="0.25">
      <c r="A76" s="21"/>
      <c r="B76" s="353" t="s">
        <v>94</v>
      </c>
      <c r="C76" s="390" t="s">
        <v>24</v>
      </c>
      <c r="D76" s="329" t="s">
        <v>25</v>
      </c>
      <c r="E76" s="392" t="s">
        <v>38</v>
      </c>
      <c r="F76" s="331"/>
      <c r="G76" s="331"/>
      <c r="H76" s="90"/>
      <c r="I76" s="331"/>
      <c r="J76" s="99"/>
      <c r="K76" s="91"/>
      <c r="L76" s="93"/>
      <c r="M76" s="100"/>
      <c r="N76" s="94"/>
      <c r="O76" s="334"/>
      <c r="P76" s="335"/>
      <c r="Q76" s="336"/>
      <c r="R76" s="294"/>
      <c r="S76" s="294"/>
      <c r="T76" s="336"/>
      <c r="U76" s="112"/>
      <c r="V76" s="379" t="s">
        <v>311</v>
      </c>
      <c r="W76" s="380">
        <v>1</v>
      </c>
      <c r="X76" s="393">
        <v>1663.7</v>
      </c>
      <c r="Y76" s="335">
        <f t="shared" si="8"/>
        <v>1663.7</v>
      </c>
      <c r="Z76" s="18"/>
      <c r="AA76" s="343">
        <v>1</v>
      </c>
      <c r="AB76" s="344">
        <f t="shared" si="9"/>
        <v>1663.7</v>
      </c>
      <c r="AC76" s="345">
        <v>1</v>
      </c>
      <c r="AD76" s="346">
        <f t="shared" si="10"/>
        <v>1663.7</v>
      </c>
      <c r="AE76" s="347">
        <f t="shared" si="11"/>
        <v>0</v>
      </c>
      <c r="AG76" s="623">
        <v>499.11</v>
      </c>
    </row>
    <row r="77" spans="1:33" ht="30" x14ac:dyDescent="0.25">
      <c r="A77" s="21"/>
      <c r="B77" s="353" t="s">
        <v>94</v>
      </c>
      <c r="C77" s="390" t="s">
        <v>164</v>
      </c>
      <c r="D77" s="329" t="s">
        <v>25</v>
      </c>
      <c r="E77" s="392" t="s">
        <v>671</v>
      </c>
      <c r="F77" s="331"/>
      <c r="G77" s="331"/>
      <c r="H77" s="90"/>
      <c r="I77" s="331"/>
      <c r="J77" s="99"/>
      <c r="K77" s="91"/>
      <c r="L77" s="93"/>
      <c r="M77" s="100"/>
      <c r="N77" s="94"/>
      <c r="O77" s="334"/>
      <c r="P77" s="335"/>
      <c r="Q77" s="336"/>
      <c r="R77" s="294"/>
      <c r="S77" s="294"/>
      <c r="T77" s="336"/>
      <c r="U77" s="112"/>
      <c r="V77" s="379" t="s">
        <v>674</v>
      </c>
      <c r="W77" s="380">
        <v>4</v>
      </c>
      <c r="X77" s="393">
        <v>143.43</v>
      </c>
      <c r="Y77" s="335">
        <f t="shared" si="8"/>
        <v>573.72</v>
      </c>
      <c r="Z77" s="18"/>
      <c r="AA77" s="343">
        <v>1</v>
      </c>
      <c r="AB77" s="344">
        <f t="shared" si="9"/>
        <v>573.72</v>
      </c>
      <c r="AC77" s="345">
        <v>1</v>
      </c>
      <c r="AD77" s="346">
        <f t="shared" si="10"/>
        <v>573.72</v>
      </c>
      <c r="AE77" s="347">
        <f t="shared" si="11"/>
        <v>0</v>
      </c>
    </row>
    <row r="78" spans="1:33" ht="60" x14ac:dyDescent="0.25">
      <c r="A78" s="21"/>
      <c r="B78" s="353" t="s">
        <v>94</v>
      </c>
      <c r="C78" s="390" t="s">
        <v>164</v>
      </c>
      <c r="D78" s="329" t="s">
        <v>25</v>
      </c>
      <c r="E78" s="392" t="s">
        <v>187</v>
      </c>
      <c r="F78" s="331"/>
      <c r="G78" s="331"/>
      <c r="H78" s="90"/>
      <c r="I78" s="331"/>
      <c r="J78" s="99"/>
      <c r="K78" s="91"/>
      <c r="L78" s="93"/>
      <c r="M78" s="100"/>
      <c r="N78" s="94"/>
      <c r="O78" s="334"/>
      <c r="P78" s="335"/>
      <c r="Q78" s="336"/>
      <c r="R78" s="294"/>
      <c r="S78" s="294"/>
      <c r="T78" s="336"/>
      <c r="U78" s="112"/>
      <c r="V78" s="379" t="s">
        <v>653</v>
      </c>
      <c r="W78" s="380">
        <v>4</v>
      </c>
      <c r="X78" s="393">
        <v>6.41</v>
      </c>
      <c r="Y78" s="335">
        <f t="shared" si="8"/>
        <v>25.64</v>
      </c>
      <c r="Z78" s="18"/>
      <c r="AA78" s="343">
        <v>1</v>
      </c>
      <c r="AB78" s="344">
        <f t="shared" si="9"/>
        <v>25.64</v>
      </c>
      <c r="AC78" s="345">
        <v>1</v>
      </c>
      <c r="AD78" s="346">
        <f t="shared" si="10"/>
        <v>25.64</v>
      </c>
      <c r="AE78" s="347">
        <f t="shared" si="11"/>
        <v>0</v>
      </c>
    </row>
    <row r="79" spans="1:33" x14ac:dyDescent="0.25">
      <c r="A79" s="21"/>
      <c r="B79" s="353" t="s">
        <v>94</v>
      </c>
      <c r="C79" s="390" t="s">
        <v>164</v>
      </c>
      <c r="D79" s="329" t="s">
        <v>25</v>
      </c>
      <c r="E79" s="392" t="s">
        <v>683</v>
      </c>
      <c r="F79" s="331"/>
      <c r="G79" s="331"/>
      <c r="H79" s="90"/>
      <c r="I79" s="331"/>
      <c r="J79" s="99"/>
      <c r="K79" s="91"/>
      <c r="L79" s="93"/>
      <c r="M79" s="100"/>
      <c r="N79" s="94"/>
      <c r="O79" s="334"/>
      <c r="P79" s="335"/>
      <c r="Q79" s="336"/>
      <c r="R79" s="294"/>
      <c r="S79" s="294"/>
      <c r="T79" s="336"/>
      <c r="U79" s="112"/>
      <c r="V79" s="379" t="s">
        <v>311</v>
      </c>
      <c r="W79" s="380">
        <v>1</v>
      </c>
      <c r="X79" s="393">
        <v>1500</v>
      </c>
      <c r="Y79" s="335">
        <f t="shared" si="8"/>
        <v>1500</v>
      </c>
      <c r="Z79" s="18"/>
      <c r="AA79" s="343">
        <v>0</v>
      </c>
      <c r="AB79" s="344">
        <f t="shared" si="9"/>
        <v>0</v>
      </c>
      <c r="AC79" s="345"/>
      <c r="AD79" s="346">
        <f t="shared" si="10"/>
        <v>0</v>
      </c>
      <c r="AE79" s="347">
        <f t="shared" si="11"/>
        <v>0</v>
      </c>
    </row>
    <row r="80" spans="1:33" ht="15.75" x14ac:dyDescent="0.25">
      <c r="A80" s="21"/>
      <c r="B80" s="86"/>
      <c r="C80" s="89"/>
      <c r="D80" s="88"/>
      <c r="E80" s="101"/>
      <c r="F80" s="331"/>
      <c r="G80" s="331"/>
      <c r="H80" s="90"/>
      <c r="I80" s="331"/>
      <c r="J80" s="99"/>
      <c r="K80" s="91"/>
      <c r="L80" s="93"/>
      <c r="M80" s="100"/>
      <c r="N80" s="94"/>
      <c r="O80" s="334"/>
      <c r="P80" s="335"/>
      <c r="Q80" s="336"/>
      <c r="R80" s="294"/>
      <c r="S80" s="294"/>
      <c r="T80" s="336"/>
      <c r="U80" s="112"/>
      <c r="V80" s="91"/>
      <c r="W80" s="93"/>
      <c r="X80" s="100"/>
      <c r="Y80" s="94"/>
      <c r="Z80" s="18"/>
      <c r="AA80" s="343"/>
      <c r="AB80" s="344"/>
      <c r="AC80" s="345"/>
      <c r="AD80" s="346"/>
      <c r="AE80" s="347"/>
    </row>
    <row r="81" spans="1:33" ht="15.75" thickBot="1" x14ac:dyDescent="0.3">
      <c r="A81" s="21"/>
      <c r="B81" s="378"/>
      <c r="C81" s="382"/>
      <c r="D81" s="383"/>
      <c r="E81" s="384"/>
      <c r="F81" s="385"/>
      <c r="G81" s="385"/>
      <c r="H81" s="386"/>
      <c r="I81" s="385"/>
      <c r="J81" s="387"/>
      <c r="K81" s="385"/>
      <c r="L81" s="388"/>
      <c r="M81" s="387"/>
      <c r="N81" s="389"/>
      <c r="O81" s="18"/>
      <c r="P81" s="16"/>
      <c r="Q81" s="18"/>
      <c r="R81" s="18"/>
      <c r="S81" s="18"/>
      <c r="T81" s="18"/>
    </row>
    <row r="82" spans="1:33" ht="15.75" thickBot="1" x14ac:dyDescent="0.3">
      <c r="S82" s="68" t="s">
        <v>5</v>
      </c>
      <c r="T82" s="69">
        <f>SUM(T11:T58)</f>
        <v>17176.160334</v>
      </c>
      <c r="U82" s="65"/>
      <c r="V82" s="21"/>
      <c r="W82" s="28"/>
      <c r="X82" s="68" t="s">
        <v>5</v>
      </c>
      <c r="Y82" s="69">
        <f>SUM(Y11:Y80)</f>
        <v>43085.890443696015</v>
      </c>
      <c r="Z82" s="18"/>
      <c r="AA82" s="76"/>
      <c r="AB82" s="116">
        <f>SUM(AB11:AB80)</f>
        <v>27501.875946696</v>
      </c>
      <c r="AC82" s="76"/>
      <c r="AD82" s="117">
        <f>SUM(AD11:AD80)</f>
        <v>24531.936275</v>
      </c>
      <c r="AE82" s="131">
        <f>SUM(AE11:AE80)</f>
        <v>2969.9396716959996</v>
      </c>
      <c r="AG82" s="628">
        <f>SUM(AG10:AG81)</f>
        <v>11446.320000000002</v>
      </c>
    </row>
    <row r="84" spans="1:33" x14ac:dyDescent="0.25">
      <c r="C84" t="s">
        <v>372</v>
      </c>
      <c r="D84" s="162"/>
      <c r="T84" s="314">
        <f>SUMIF($C$10:$C$80,$C84,T$10:T$80)</f>
        <v>399.99552</v>
      </c>
      <c r="U84" s="65"/>
      <c r="Y84" s="314">
        <f>SUMIF($C$10:$C$80,$C84,Y$10:Y$80)</f>
        <v>408.33600000000001</v>
      </c>
      <c r="AA84" s="317">
        <f>AB84/Y84</f>
        <v>1</v>
      </c>
      <c r="AB84" s="314">
        <f>SUMIF($C$10:$C$80,$C84,AB$10:AB$80)</f>
        <v>408.33600000000001</v>
      </c>
      <c r="AC84" s="317">
        <f>AD84/Y84</f>
        <v>1</v>
      </c>
      <c r="AD84" s="314">
        <f>SUMIF($C$10:$C$80,$C84,AD$10:AD$80)</f>
        <v>408.33600000000001</v>
      </c>
      <c r="AE84" s="314">
        <f>SUMIF($C$10:$C$80,$C84,AE$10:AE$80)</f>
        <v>0</v>
      </c>
    </row>
    <row r="85" spans="1:33" x14ac:dyDescent="0.25">
      <c r="C85" t="s">
        <v>308</v>
      </c>
      <c r="D85" s="162"/>
      <c r="T85" s="314">
        <f t="shared" ref="T85:T92" si="12">SUMIF($C$10:$C$80,$C85,T$10:T$80)</f>
        <v>1222.3</v>
      </c>
      <c r="U85" s="65"/>
      <c r="Y85" s="314">
        <f t="shared" ref="Y85:Y92" si="13">SUMIF($C$10:$C$80,$C85,Y$10:Y$80)</f>
        <v>5222.3</v>
      </c>
      <c r="AA85" s="317">
        <f t="shared" ref="AA85:AA92" si="14">AB85/Y85</f>
        <v>4.2567451123068374E-2</v>
      </c>
      <c r="AB85" s="314">
        <f t="shared" ref="AB85:AB92" si="15">SUMIF($C$10:$C$80,$C85,AB$10:AB$80)</f>
        <v>222.29999999999998</v>
      </c>
      <c r="AC85" s="317">
        <f t="shared" ref="AC85:AC92" si="16">AD85/Y85</f>
        <v>4.2567451123068374E-2</v>
      </c>
      <c r="AD85" s="314">
        <f t="shared" ref="AD85:AE92" si="17">SUMIF($C$10:$C$80,$C85,AD$10:AD$80)</f>
        <v>222.29999999999998</v>
      </c>
      <c r="AE85" s="314">
        <f t="shared" si="17"/>
        <v>0</v>
      </c>
    </row>
    <row r="86" spans="1:33" x14ac:dyDescent="0.25">
      <c r="C86" t="s">
        <v>285</v>
      </c>
      <c r="D86" s="162"/>
      <c r="T86" s="314">
        <f t="shared" si="12"/>
        <v>525.41123200000004</v>
      </c>
      <c r="U86" s="67"/>
      <c r="Y86" s="314">
        <f t="shared" si="13"/>
        <v>1342.9912320000001</v>
      </c>
      <c r="AA86" s="317">
        <f t="shared" si="14"/>
        <v>0.61552337818985847</v>
      </c>
      <c r="AB86" s="314">
        <f t="shared" si="15"/>
        <v>826.64250000000004</v>
      </c>
      <c r="AC86" s="317">
        <f t="shared" si="16"/>
        <v>0.3111356872953881</v>
      </c>
      <c r="AD86" s="314">
        <f t="shared" si="17"/>
        <v>417.85250000000002</v>
      </c>
      <c r="AE86" s="314">
        <f t="shared" si="17"/>
        <v>408.79</v>
      </c>
    </row>
    <row r="87" spans="1:33" x14ac:dyDescent="0.25">
      <c r="C87" t="s">
        <v>189</v>
      </c>
      <c r="D87" s="162"/>
      <c r="T87" s="314">
        <f t="shared" si="12"/>
        <v>812.53924999999992</v>
      </c>
      <c r="U87" s="67"/>
      <c r="Y87" s="314">
        <f t="shared" si="13"/>
        <v>1384.8100000000002</v>
      </c>
      <c r="AA87" s="317">
        <f t="shared" si="14"/>
        <v>0.91736555917418272</v>
      </c>
      <c r="AB87" s="314">
        <f t="shared" si="15"/>
        <v>1270.3770000000002</v>
      </c>
      <c r="AC87" s="317">
        <f t="shared" si="16"/>
        <v>0.91736555917418272</v>
      </c>
      <c r="AD87" s="314">
        <f t="shared" si="17"/>
        <v>1270.3770000000002</v>
      </c>
      <c r="AE87" s="314">
        <f t="shared" si="17"/>
        <v>0</v>
      </c>
    </row>
    <row r="88" spans="1:33" x14ac:dyDescent="0.25">
      <c r="C88" t="s">
        <v>72</v>
      </c>
      <c r="D88" s="162"/>
      <c r="T88" s="314">
        <f t="shared" si="12"/>
        <v>5816.1278020000009</v>
      </c>
      <c r="U88" s="67"/>
      <c r="Y88" s="314">
        <f t="shared" si="13"/>
        <v>9579.3079099999995</v>
      </c>
      <c r="AA88" s="317">
        <f t="shared" si="14"/>
        <v>0.93705181985323616</v>
      </c>
      <c r="AB88" s="314">
        <f t="shared" si="15"/>
        <v>8976.3079099999995</v>
      </c>
      <c r="AC88" s="317">
        <f t="shared" si="16"/>
        <v>0.93705181985323616</v>
      </c>
      <c r="AD88" s="314">
        <f t="shared" si="17"/>
        <v>8976.3079099999995</v>
      </c>
      <c r="AE88" s="314">
        <f t="shared" si="17"/>
        <v>0</v>
      </c>
    </row>
    <row r="89" spans="1:33" x14ac:dyDescent="0.25">
      <c r="C89" t="s">
        <v>164</v>
      </c>
      <c r="D89" s="162"/>
      <c r="T89" s="314">
        <f t="shared" si="12"/>
        <v>1054.5892650000001</v>
      </c>
      <c r="U89" s="67"/>
      <c r="Y89" s="314">
        <f t="shared" si="13"/>
        <v>7006.3236650000008</v>
      </c>
      <c r="AA89" s="317">
        <f t="shared" si="14"/>
        <v>0.78590769257588966</v>
      </c>
      <c r="AB89" s="314">
        <f t="shared" si="15"/>
        <v>5506.3236650000008</v>
      </c>
      <c r="AC89" s="317">
        <f t="shared" si="16"/>
        <v>0.78590769257588966</v>
      </c>
      <c r="AD89" s="314">
        <f t="shared" si="17"/>
        <v>5506.3236650000008</v>
      </c>
      <c r="AE89" s="314">
        <f t="shared" si="17"/>
        <v>0</v>
      </c>
    </row>
    <row r="90" spans="1:33" x14ac:dyDescent="0.25">
      <c r="C90" t="s">
        <v>24</v>
      </c>
      <c r="D90" s="162"/>
      <c r="T90" s="314">
        <f t="shared" si="12"/>
        <v>3556.9144000000001</v>
      </c>
      <c r="U90" s="67"/>
      <c r="Y90" s="314">
        <f t="shared" si="13"/>
        <v>10291.588871696</v>
      </c>
      <c r="AA90" s="317">
        <f t="shared" si="14"/>
        <v>1</v>
      </c>
      <c r="AB90" s="314">
        <f t="shared" si="15"/>
        <v>10291.588871696</v>
      </c>
      <c r="AC90" s="317">
        <f t="shared" si="16"/>
        <v>0.75114147061007341</v>
      </c>
      <c r="AD90" s="314">
        <f t="shared" si="17"/>
        <v>7730.4391999999998</v>
      </c>
      <c r="AE90" s="314">
        <f t="shared" si="17"/>
        <v>2561.1496716959996</v>
      </c>
    </row>
    <row r="91" spans="1:33" x14ac:dyDescent="0.25">
      <c r="C91" t="s">
        <v>312</v>
      </c>
      <c r="D91" s="162"/>
      <c r="T91" s="314">
        <f t="shared" si="12"/>
        <v>500</v>
      </c>
      <c r="Y91" s="314">
        <f t="shared" si="13"/>
        <v>500</v>
      </c>
      <c r="AA91" s="317">
        <f t="shared" si="14"/>
        <v>0</v>
      </c>
      <c r="AB91" s="314">
        <f t="shared" si="15"/>
        <v>0</v>
      </c>
      <c r="AC91" s="317">
        <f t="shared" si="16"/>
        <v>0</v>
      </c>
      <c r="AD91" s="314">
        <f t="shared" si="17"/>
        <v>0</v>
      </c>
      <c r="AE91" s="314">
        <f t="shared" si="17"/>
        <v>0</v>
      </c>
    </row>
    <row r="92" spans="1:33" x14ac:dyDescent="0.25">
      <c r="C92" t="s">
        <v>341</v>
      </c>
      <c r="D92" s="162"/>
      <c r="T92" s="314">
        <f t="shared" si="12"/>
        <v>3288.2828650000001</v>
      </c>
      <c r="Y92" s="314">
        <f t="shared" si="13"/>
        <v>7350.2327650000007</v>
      </c>
      <c r="AA92" s="317">
        <f t="shared" si="14"/>
        <v>0</v>
      </c>
      <c r="AB92" s="314">
        <f t="shared" si="15"/>
        <v>0</v>
      </c>
      <c r="AC92" s="317">
        <f t="shared" si="16"/>
        <v>0</v>
      </c>
      <c r="AD92" s="314">
        <f t="shared" si="17"/>
        <v>0</v>
      </c>
      <c r="AE92" s="314">
        <f t="shared" si="17"/>
        <v>0</v>
      </c>
    </row>
  </sheetData>
  <autoFilter ref="B8:AE79" xr:uid="{00000000-0009-0000-0000-00000A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3 S11:S12 S14:S15 S17:S20 S22:S26 S28:S31 S33:S34 S36:S41 S45:S80 X43 X11:X12 X14:X15 X17:X20 X22:X26 X28:X31 X33:X34 X45:X53 X36:X40 X59:X79" xr:uid="{00000000-0002-0000-0A00-000000000000}">
      <formula1>P11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G81"/>
  <sheetViews>
    <sheetView topLeftCell="B1" zoomScale="70" zoomScaleNormal="70" workbookViewId="0">
      <pane xSplit="9" ySplit="8" topLeftCell="L60"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27" width="15.5703125" customWidth="1"/>
    <col min="28" max="28" width="19" customWidth="1"/>
    <col min="29" max="29" width="15.5703125" customWidth="1"/>
    <col min="30" max="30" width="18.28515625" customWidth="1"/>
    <col min="31" max="31" width="17.5703125" customWidth="1"/>
    <col min="32" max="32" width="28" style="622" customWidth="1"/>
    <col min="33" max="33" width="16.5703125" style="622" customWidth="1"/>
  </cols>
  <sheetData>
    <row r="1" spans="1:33" s="195" customFormat="1" x14ac:dyDescent="0.25">
      <c r="B1" s="195" t="str">
        <f>'Valuation Summary'!A1</f>
        <v>Mulalley &amp; Co Ltd</v>
      </c>
      <c r="AF1" s="621"/>
      <c r="AG1" s="621"/>
    </row>
    <row r="2" spans="1:33" s="195" customFormat="1" x14ac:dyDescent="0.25">
      <c r="AF2" s="621"/>
      <c r="AG2" s="621"/>
    </row>
    <row r="3" spans="1:33" s="195" customFormat="1" x14ac:dyDescent="0.25">
      <c r="B3" s="195" t="str">
        <f>'Valuation Summary'!A3</f>
        <v>Camden Better Homes - NW5 Blocks</v>
      </c>
      <c r="AF3" s="621"/>
      <c r="AG3" s="621"/>
    </row>
    <row r="4" spans="1:33" s="195" customFormat="1" x14ac:dyDescent="0.25">
      <c r="AF4" s="621"/>
      <c r="AG4" s="621"/>
    </row>
    <row r="5" spans="1:33" s="195" customFormat="1" x14ac:dyDescent="0.25">
      <c r="B5" s="195" t="s">
        <v>601</v>
      </c>
      <c r="AF5" s="621"/>
      <c r="AG5" s="621"/>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c r="AF6" s="621"/>
      <c r="AG6" s="621"/>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9" t="s">
        <v>765</v>
      </c>
      <c r="AG7" s="619" t="s">
        <v>766</v>
      </c>
    </row>
    <row r="8" spans="1:33" s="279" customFormat="1" ht="75.75" thickBot="1" x14ac:dyDescent="0.3">
      <c r="A8" s="271" t="s">
        <v>377</v>
      </c>
      <c r="B8" s="272" t="s">
        <v>88</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18"/>
      <c r="AG8" s="618"/>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88</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76"/>
      <c r="AB10" s="76"/>
      <c r="AC10" s="76"/>
      <c r="AD10" s="76"/>
    </row>
    <row r="11" spans="1:33" ht="90" x14ac:dyDescent="0.25">
      <c r="A11" s="29"/>
      <c r="B11" s="353" t="s">
        <v>88</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88</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47" si="0">W12*X12</f>
        <v>399.99552</v>
      </c>
      <c r="Z12" s="18"/>
      <c r="AA12" s="343">
        <v>0</v>
      </c>
      <c r="AB12" s="344">
        <f t="shared" ref="AB12:AB48" si="1">Y12*AA12</f>
        <v>0</v>
      </c>
      <c r="AC12" s="345">
        <v>0</v>
      </c>
      <c r="AD12" s="346">
        <f t="shared" ref="AD12:AD48" si="2">Y12*AC12</f>
        <v>0</v>
      </c>
      <c r="AE12" s="347">
        <f t="shared" ref="AE12:AE48" si="3">AB12-AD12</f>
        <v>0</v>
      </c>
    </row>
    <row r="13" spans="1:33" x14ac:dyDescent="0.25">
      <c r="A13" s="15"/>
      <c r="B13" s="353" t="s">
        <v>88</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c r="Z13" s="18"/>
      <c r="AA13" s="343"/>
      <c r="AB13" s="344"/>
      <c r="AC13" s="345"/>
      <c r="AD13" s="346"/>
      <c r="AE13" s="347">
        <f t="shared" si="3"/>
        <v>0</v>
      </c>
    </row>
    <row r="14" spans="1:33" ht="30" x14ac:dyDescent="0.25">
      <c r="A14" s="15"/>
      <c r="B14" s="353" t="s">
        <v>88</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x14ac:dyDescent="0.25">
      <c r="A15" s="15"/>
      <c r="B15" s="353" t="s">
        <v>88</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3"/>
        <v>0</v>
      </c>
    </row>
    <row r="16" spans="1:33" ht="105" x14ac:dyDescent="0.25">
      <c r="A16" s="15"/>
      <c r="B16" s="353" t="s">
        <v>88</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2"/>
        <v>0</v>
      </c>
      <c r="AE16" s="347">
        <f t="shared" si="3"/>
        <v>0</v>
      </c>
    </row>
    <row r="17" spans="1:33" ht="60.75" x14ac:dyDescent="0.25">
      <c r="A17" s="15"/>
      <c r="B17" s="353" t="s">
        <v>88</v>
      </c>
      <c r="C17" s="328" t="s">
        <v>285</v>
      </c>
      <c r="D17" s="329" t="s">
        <v>25</v>
      </c>
      <c r="E17" s="375" t="s">
        <v>500</v>
      </c>
      <c r="F17" s="357"/>
      <c r="G17" s="357"/>
      <c r="H17" s="332">
        <v>5.3860000000000001</v>
      </c>
      <c r="I17" s="357"/>
      <c r="J17" s="333" t="s">
        <v>379</v>
      </c>
      <c r="K17" s="331" t="s">
        <v>380</v>
      </c>
      <c r="L17" s="295">
        <v>1</v>
      </c>
      <c r="M17" s="295">
        <v>150</v>
      </c>
      <c r="N17" s="125">
        <v>150</v>
      </c>
      <c r="O17" s="334"/>
      <c r="P17" s="335" t="e">
        <v>#VALUE!</v>
      </c>
      <c r="Q17" s="336">
        <f>IF(J17="PROV SUM",N17,L17*P17)</f>
        <v>150</v>
      </c>
      <c r="R17" s="294" t="s">
        <v>381</v>
      </c>
      <c r="S17" s="294" t="s">
        <v>381</v>
      </c>
      <c r="T17" s="336">
        <f>IF(J17="SC024",N17,IF(ISERROR(S17),"",IF(J17="PROV SUM",N17,L17*S17)))</f>
        <v>150</v>
      </c>
      <c r="U17" s="112"/>
      <c r="V17" s="331" t="s">
        <v>380</v>
      </c>
      <c r="W17" s="295">
        <v>1</v>
      </c>
      <c r="X17" s="294" t="s">
        <v>381</v>
      </c>
      <c r="Y17" s="335">
        <v>150</v>
      </c>
      <c r="Z17" s="18"/>
      <c r="AA17" s="343">
        <v>0</v>
      </c>
      <c r="AB17" s="344">
        <f t="shared" si="1"/>
        <v>0</v>
      </c>
      <c r="AC17" s="345">
        <v>0</v>
      </c>
      <c r="AD17" s="346">
        <f t="shared" si="2"/>
        <v>0</v>
      </c>
      <c r="AE17" s="347">
        <f t="shared" si="3"/>
        <v>0</v>
      </c>
      <c r="AF17" s="631" t="s">
        <v>790</v>
      </c>
    </row>
    <row r="18" spans="1:33" ht="30" x14ac:dyDescent="0.25">
      <c r="A18" s="15"/>
      <c r="B18" s="353" t="s">
        <v>88</v>
      </c>
      <c r="C18" s="328" t="s">
        <v>285</v>
      </c>
      <c r="D18" s="329" t="s">
        <v>25</v>
      </c>
      <c r="E18" s="330" t="s">
        <v>432</v>
      </c>
      <c r="F18" s="357"/>
      <c r="G18" s="357"/>
      <c r="H18" s="332">
        <v>5.3869999999999996</v>
      </c>
      <c r="I18" s="357"/>
      <c r="J18" s="333" t="s">
        <v>379</v>
      </c>
      <c r="K18" s="331" t="s">
        <v>380</v>
      </c>
      <c r="L18" s="295">
        <v>1</v>
      </c>
      <c r="M18" s="295">
        <v>700</v>
      </c>
      <c r="N18" s="125">
        <v>700</v>
      </c>
      <c r="O18" s="334"/>
      <c r="P18" s="335" t="e">
        <v>#VALUE!</v>
      </c>
      <c r="Q18" s="336">
        <f>IF(J18="PROV SUM",N18,L18*P18)</f>
        <v>700</v>
      </c>
      <c r="R18" s="294" t="s">
        <v>381</v>
      </c>
      <c r="S18" s="294" t="s">
        <v>381</v>
      </c>
      <c r="T18" s="336">
        <f>IF(J18="SC024",N18,IF(ISERROR(S18),"",IF(J18="PROV SUM",N18,L18*S18)))</f>
        <v>700</v>
      </c>
      <c r="U18" s="112"/>
      <c r="V18" s="331" t="s">
        <v>380</v>
      </c>
      <c r="W18" s="295">
        <v>1</v>
      </c>
      <c r="X18" s="294" t="s">
        <v>381</v>
      </c>
      <c r="Y18" s="335">
        <v>700</v>
      </c>
      <c r="Z18" s="18"/>
      <c r="AA18" s="343">
        <v>0</v>
      </c>
      <c r="AB18" s="344">
        <f t="shared" si="1"/>
        <v>0</v>
      </c>
      <c r="AC18" s="345">
        <v>0</v>
      </c>
      <c r="AD18" s="346">
        <f t="shared" si="2"/>
        <v>0</v>
      </c>
      <c r="AE18" s="347">
        <f t="shared" si="3"/>
        <v>0</v>
      </c>
      <c r="AF18" s="631" t="s">
        <v>790</v>
      </c>
    </row>
    <row r="19" spans="1:33" x14ac:dyDescent="0.25">
      <c r="A19" s="15"/>
      <c r="B19" s="353" t="s">
        <v>88</v>
      </c>
      <c r="C19" s="358" t="s">
        <v>189</v>
      </c>
      <c r="D19" s="329" t="s">
        <v>378</v>
      </c>
      <c r="E19" s="330"/>
      <c r="F19" s="357"/>
      <c r="G19" s="357"/>
      <c r="H19" s="332"/>
      <c r="I19" s="357"/>
      <c r="J19" s="333"/>
      <c r="K19" s="331"/>
      <c r="L19" s="295"/>
      <c r="M19" s="333"/>
      <c r="N19" s="295"/>
      <c r="O19" s="334"/>
      <c r="P19" s="333"/>
      <c r="Q19" s="293"/>
      <c r="R19" s="293"/>
      <c r="S19" s="293"/>
      <c r="T19" s="293"/>
      <c r="U19" s="112"/>
      <c r="V19" s="331"/>
      <c r="W19" s="295"/>
      <c r="X19" s="293"/>
      <c r="Y19" s="335"/>
      <c r="Z19" s="18"/>
      <c r="AA19" s="343"/>
      <c r="AB19" s="344"/>
      <c r="AC19" s="345"/>
      <c r="AD19" s="346"/>
      <c r="AE19" s="347">
        <f t="shared" si="3"/>
        <v>0</v>
      </c>
      <c r="AG19" s="648">
        <f>SUM(AG20:AG27)</f>
        <v>712.8900000000001</v>
      </c>
    </row>
    <row r="20" spans="1:33" ht="75" x14ac:dyDescent="0.25">
      <c r="A20" s="15"/>
      <c r="B20" s="353" t="s">
        <v>88</v>
      </c>
      <c r="C20" s="358" t="s">
        <v>189</v>
      </c>
      <c r="D20" s="329" t="s">
        <v>25</v>
      </c>
      <c r="E20" s="330" t="s">
        <v>282</v>
      </c>
      <c r="F20" s="357"/>
      <c r="G20" s="357"/>
      <c r="H20" s="332">
        <v>6.11</v>
      </c>
      <c r="I20" s="357"/>
      <c r="J20" s="333" t="s">
        <v>283</v>
      </c>
      <c r="K20" s="331" t="s">
        <v>284</v>
      </c>
      <c r="L20" s="295">
        <v>5</v>
      </c>
      <c r="M20" s="356">
        <v>79.14</v>
      </c>
      <c r="N20" s="295">
        <v>395.7</v>
      </c>
      <c r="O20" s="334"/>
      <c r="P20" s="335" t="e">
        <v>#VALUE!</v>
      </c>
      <c r="Q20" s="336" t="e">
        <f t="shared" ref="Q20:Q27" si="4">IF(J20="PROV SUM",N20,L20*P20)</f>
        <v>#VALUE!</v>
      </c>
      <c r="R20" s="294">
        <v>0</v>
      </c>
      <c r="S20" s="294">
        <v>63.312000000000005</v>
      </c>
      <c r="T20" s="336">
        <f t="shared" ref="T20:T27" si="5">IF(J20="SC024",N20,IF(ISERROR(S20),"",IF(J20="PROV SUM",N20,L20*S20)))</f>
        <v>316.56</v>
      </c>
      <c r="U20" s="112"/>
      <c r="V20" s="331" t="s">
        <v>284</v>
      </c>
      <c r="W20" s="295">
        <v>5</v>
      </c>
      <c r="X20" s="294">
        <v>63.312000000000005</v>
      </c>
      <c r="Y20" s="335">
        <f t="shared" si="0"/>
        <v>316.56</v>
      </c>
      <c r="Z20" s="18"/>
      <c r="AA20" s="343">
        <v>1</v>
      </c>
      <c r="AB20" s="344">
        <f t="shared" si="1"/>
        <v>316.56</v>
      </c>
      <c r="AC20" s="345">
        <v>0</v>
      </c>
      <c r="AD20" s="346">
        <f t="shared" si="2"/>
        <v>0</v>
      </c>
      <c r="AE20" s="347">
        <f t="shared" si="3"/>
        <v>316.56</v>
      </c>
    </row>
    <row r="21" spans="1:33" ht="60" x14ac:dyDescent="0.25">
      <c r="A21" s="15"/>
      <c r="B21" s="353" t="s">
        <v>88</v>
      </c>
      <c r="C21" s="358" t="s">
        <v>189</v>
      </c>
      <c r="D21" s="329" t="s">
        <v>25</v>
      </c>
      <c r="E21" s="330" t="s">
        <v>190</v>
      </c>
      <c r="F21" s="357"/>
      <c r="G21" s="357"/>
      <c r="H21" s="332">
        <v>6.82</v>
      </c>
      <c r="I21" s="357"/>
      <c r="J21" s="333" t="s">
        <v>191</v>
      </c>
      <c r="K21" s="331" t="s">
        <v>104</v>
      </c>
      <c r="L21" s="295">
        <v>41</v>
      </c>
      <c r="M21" s="356">
        <v>44.12</v>
      </c>
      <c r="N21" s="295">
        <v>1808.92</v>
      </c>
      <c r="O21" s="334"/>
      <c r="P21" s="335" t="e">
        <v>#VALUE!</v>
      </c>
      <c r="Q21" s="336" t="e">
        <f t="shared" si="4"/>
        <v>#VALUE!</v>
      </c>
      <c r="R21" s="294">
        <v>0</v>
      </c>
      <c r="S21" s="294">
        <v>31.986999999999998</v>
      </c>
      <c r="T21" s="336">
        <f t="shared" si="5"/>
        <v>1311.4669999999999</v>
      </c>
      <c r="U21" s="112"/>
      <c r="V21" s="331" t="s">
        <v>104</v>
      </c>
      <c r="W21" s="295">
        <v>41</v>
      </c>
      <c r="X21" s="294">
        <v>31.986999999999998</v>
      </c>
      <c r="Y21" s="335">
        <f t="shared" si="0"/>
        <v>1311.4669999999999</v>
      </c>
      <c r="Z21" s="18"/>
      <c r="AA21" s="343">
        <v>1</v>
      </c>
      <c r="AB21" s="344">
        <f t="shared" si="1"/>
        <v>1311.4669999999999</v>
      </c>
      <c r="AC21" s="345">
        <v>0</v>
      </c>
      <c r="AD21" s="346">
        <f t="shared" si="2"/>
        <v>0</v>
      </c>
      <c r="AE21" s="347">
        <f t="shared" si="3"/>
        <v>1311.4669999999999</v>
      </c>
    </row>
    <row r="22" spans="1:33" ht="45" x14ac:dyDescent="0.25">
      <c r="A22" s="15"/>
      <c r="B22" s="353" t="s">
        <v>88</v>
      </c>
      <c r="C22" s="358" t="s">
        <v>189</v>
      </c>
      <c r="D22" s="329" t="s">
        <v>25</v>
      </c>
      <c r="E22" s="330" t="s">
        <v>205</v>
      </c>
      <c r="F22" s="357"/>
      <c r="G22" s="357"/>
      <c r="H22" s="332">
        <v>6.16100000000002</v>
      </c>
      <c r="I22" s="357"/>
      <c r="J22" s="333" t="s">
        <v>206</v>
      </c>
      <c r="K22" s="331" t="s">
        <v>104</v>
      </c>
      <c r="L22" s="295">
        <v>12</v>
      </c>
      <c r="M22" s="356">
        <v>38.25</v>
      </c>
      <c r="N22" s="295">
        <v>459</v>
      </c>
      <c r="O22" s="334"/>
      <c r="P22" s="335" t="e">
        <v>#VALUE!</v>
      </c>
      <c r="Q22" s="336" t="e">
        <f t="shared" si="4"/>
        <v>#VALUE!</v>
      </c>
      <c r="R22" s="294">
        <v>0</v>
      </c>
      <c r="S22" s="294">
        <v>27.731249999999999</v>
      </c>
      <c r="T22" s="336">
        <f t="shared" si="5"/>
        <v>332.77499999999998</v>
      </c>
      <c r="U22" s="112"/>
      <c r="V22" s="331" t="s">
        <v>104</v>
      </c>
      <c r="W22" s="295">
        <v>12</v>
      </c>
      <c r="X22" s="294">
        <v>27.731249999999999</v>
      </c>
      <c r="Y22" s="335">
        <f t="shared" si="0"/>
        <v>332.77499999999998</v>
      </c>
      <c r="Z22" s="18"/>
      <c r="AA22" s="343">
        <v>1</v>
      </c>
      <c r="AB22" s="344">
        <f t="shared" si="1"/>
        <v>332.77499999999998</v>
      </c>
      <c r="AC22" s="345">
        <v>0</v>
      </c>
      <c r="AD22" s="346">
        <f t="shared" si="2"/>
        <v>0</v>
      </c>
      <c r="AE22" s="347">
        <f t="shared" si="3"/>
        <v>332.77499999999998</v>
      </c>
    </row>
    <row r="23" spans="1:33" ht="30" x14ac:dyDescent="0.25">
      <c r="A23" s="15"/>
      <c r="B23" s="353" t="s">
        <v>88</v>
      </c>
      <c r="C23" s="358" t="s">
        <v>189</v>
      </c>
      <c r="D23" s="329" t="s">
        <v>25</v>
      </c>
      <c r="E23" s="330" t="s">
        <v>227</v>
      </c>
      <c r="F23" s="357"/>
      <c r="G23" s="357"/>
      <c r="H23" s="332">
        <v>6.1940000000000301</v>
      </c>
      <c r="I23" s="357"/>
      <c r="J23" s="333" t="s">
        <v>228</v>
      </c>
      <c r="K23" s="331" t="s">
        <v>79</v>
      </c>
      <c r="L23" s="295">
        <v>33</v>
      </c>
      <c r="M23" s="356">
        <v>7.02</v>
      </c>
      <c r="N23" s="295">
        <v>231.66</v>
      </c>
      <c r="O23" s="334"/>
      <c r="P23" s="335" t="e">
        <v>#VALUE!</v>
      </c>
      <c r="Q23" s="336" t="e">
        <f t="shared" si="4"/>
        <v>#VALUE!</v>
      </c>
      <c r="R23" s="294">
        <v>0</v>
      </c>
      <c r="S23" s="294">
        <v>5.9669999999999996</v>
      </c>
      <c r="T23" s="336">
        <f t="shared" si="5"/>
        <v>196.911</v>
      </c>
      <c r="U23" s="112"/>
      <c r="V23" s="331" t="s">
        <v>79</v>
      </c>
      <c r="W23" s="295">
        <v>33</v>
      </c>
      <c r="X23" s="294">
        <v>5.9669999999999996</v>
      </c>
      <c r="Y23" s="335">
        <f t="shared" si="0"/>
        <v>196.911</v>
      </c>
      <c r="Z23" s="18"/>
      <c r="AA23" s="343">
        <v>1</v>
      </c>
      <c r="AB23" s="344">
        <f t="shared" si="1"/>
        <v>196.911</v>
      </c>
      <c r="AC23" s="345">
        <v>1</v>
      </c>
      <c r="AD23" s="346">
        <f t="shared" si="2"/>
        <v>196.911</v>
      </c>
      <c r="AE23" s="347">
        <f t="shared" si="3"/>
        <v>0</v>
      </c>
    </row>
    <row r="24" spans="1:33" ht="45" x14ac:dyDescent="0.25">
      <c r="A24" s="15"/>
      <c r="B24" s="353" t="s">
        <v>88</v>
      </c>
      <c r="C24" s="358" t="s">
        <v>189</v>
      </c>
      <c r="D24" s="329" t="s">
        <v>25</v>
      </c>
      <c r="E24" s="330" t="s">
        <v>234</v>
      </c>
      <c r="F24" s="357"/>
      <c r="G24" s="357"/>
      <c r="H24" s="332">
        <v>6.2040000000000299</v>
      </c>
      <c r="I24" s="357"/>
      <c r="J24" s="333" t="s">
        <v>235</v>
      </c>
      <c r="K24" s="331" t="s">
        <v>79</v>
      </c>
      <c r="L24" s="295">
        <v>12</v>
      </c>
      <c r="M24" s="356">
        <v>20.51</v>
      </c>
      <c r="N24" s="295">
        <v>246.12</v>
      </c>
      <c r="O24" s="334"/>
      <c r="P24" s="335" t="e">
        <v>#VALUE!</v>
      </c>
      <c r="Q24" s="336" t="e">
        <f t="shared" si="4"/>
        <v>#VALUE!</v>
      </c>
      <c r="R24" s="294">
        <v>0</v>
      </c>
      <c r="S24" s="294">
        <v>17.433500000000002</v>
      </c>
      <c r="T24" s="336">
        <f t="shared" si="5"/>
        <v>209.20200000000003</v>
      </c>
      <c r="U24" s="112"/>
      <c r="V24" s="331" t="s">
        <v>79</v>
      </c>
      <c r="W24" s="295">
        <v>12</v>
      </c>
      <c r="X24" s="294">
        <v>17.433500000000002</v>
      </c>
      <c r="Y24" s="335">
        <f t="shared" si="0"/>
        <v>209.20200000000003</v>
      </c>
      <c r="Z24" s="18"/>
      <c r="AA24" s="343">
        <v>1</v>
      </c>
      <c r="AB24" s="344">
        <f t="shared" si="1"/>
        <v>209.20200000000003</v>
      </c>
      <c r="AC24" s="345">
        <v>0</v>
      </c>
      <c r="AD24" s="346">
        <f t="shared" si="2"/>
        <v>0</v>
      </c>
      <c r="AE24" s="347">
        <f t="shared" si="3"/>
        <v>209.20200000000003</v>
      </c>
      <c r="AG24" s="623">
        <v>209.2</v>
      </c>
    </row>
    <row r="25" spans="1:33" ht="30" x14ac:dyDescent="0.25">
      <c r="A25" s="15"/>
      <c r="B25" s="353" t="s">
        <v>88</v>
      </c>
      <c r="C25" s="358" t="s">
        <v>189</v>
      </c>
      <c r="D25" s="329" t="s">
        <v>25</v>
      </c>
      <c r="E25" s="330" t="s">
        <v>433</v>
      </c>
      <c r="F25" s="357"/>
      <c r="G25" s="357"/>
      <c r="H25" s="332">
        <v>6.2620000000000502</v>
      </c>
      <c r="I25" s="357"/>
      <c r="J25" s="333" t="s">
        <v>270</v>
      </c>
      <c r="K25" s="331" t="s">
        <v>79</v>
      </c>
      <c r="L25" s="295">
        <v>34</v>
      </c>
      <c r="M25" s="356">
        <v>16.86</v>
      </c>
      <c r="N25" s="295">
        <v>573.24</v>
      </c>
      <c r="O25" s="334"/>
      <c r="P25" s="335" t="e">
        <v>#VALUE!</v>
      </c>
      <c r="Q25" s="336" t="e">
        <f t="shared" si="4"/>
        <v>#VALUE!</v>
      </c>
      <c r="R25" s="294">
        <v>0</v>
      </c>
      <c r="S25" s="294">
        <v>14.331</v>
      </c>
      <c r="T25" s="336">
        <f t="shared" si="5"/>
        <v>487.25399999999996</v>
      </c>
      <c r="U25" s="112"/>
      <c r="V25" s="331" t="s">
        <v>79</v>
      </c>
      <c r="W25" s="295">
        <v>34</v>
      </c>
      <c r="X25" s="294">
        <v>14.331</v>
      </c>
      <c r="Y25" s="335">
        <f t="shared" si="0"/>
        <v>487.25399999999996</v>
      </c>
      <c r="Z25" s="18"/>
      <c r="AA25" s="343">
        <v>1</v>
      </c>
      <c r="AB25" s="344">
        <f t="shared" si="1"/>
        <v>487.25399999999996</v>
      </c>
      <c r="AC25" s="345">
        <v>0</v>
      </c>
      <c r="AD25" s="346">
        <f t="shared" si="2"/>
        <v>0</v>
      </c>
      <c r="AE25" s="347">
        <f t="shared" si="3"/>
        <v>487.25399999999996</v>
      </c>
      <c r="AG25" s="622">
        <v>487.25</v>
      </c>
    </row>
    <row r="26" spans="1:33" ht="45" x14ac:dyDescent="0.25">
      <c r="A26" s="15"/>
      <c r="B26" s="353" t="s">
        <v>88</v>
      </c>
      <c r="C26" s="358" t="s">
        <v>189</v>
      </c>
      <c r="D26" s="329" t="s">
        <v>25</v>
      </c>
      <c r="E26" s="330" t="s">
        <v>276</v>
      </c>
      <c r="F26" s="357"/>
      <c r="G26" s="357"/>
      <c r="H26" s="332">
        <v>6.2650000000000503</v>
      </c>
      <c r="I26" s="357"/>
      <c r="J26" s="333" t="s">
        <v>277</v>
      </c>
      <c r="K26" s="331" t="s">
        <v>139</v>
      </c>
      <c r="L26" s="295">
        <v>1</v>
      </c>
      <c r="M26" s="356">
        <v>19.34</v>
      </c>
      <c r="N26" s="295">
        <v>19.34</v>
      </c>
      <c r="O26" s="334"/>
      <c r="P26" s="335" t="e">
        <v>#VALUE!</v>
      </c>
      <c r="Q26" s="336" t="e">
        <f t="shared" si="4"/>
        <v>#VALUE!</v>
      </c>
      <c r="R26" s="294">
        <v>0</v>
      </c>
      <c r="S26" s="294">
        <v>16.439</v>
      </c>
      <c r="T26" s="336">
        <f t="shared" si="5"/>
        <v>16.439</v>
      </c>
      <c r="U26" s="112"/>
      <c r="V26" s="331" t="s">
        <v>139</v>
      </c>
      <c r="W26" s="295">
        <v>1</v>
      </c>
      <c r="X26" s="294">
        <v>16.439</v>
      </c>
      <c r="Y26" s="335">
        <f t="shared" si="0"/>
        <v>16.439</v>
      </c>
      <c r="Z26" s="18"/>
      <c r="AA26" s="343">
        <v>1</v>
      </c>
      <c r="AB26" s="344">
        <f t="shared" si="1"/>
        <v>16.439</v>
      </c>
      <c r="AC26" s="345">
        <v>0</v>
      </c>
      <c r="AD26" s="346">
        <f t="shared" si="2"/>
        <v>0</v>
      </c>
      <c r="AE26" s="347">
        <f t="shared" si="3"/>
        <v>16.439</v>
      </c>
      <c r="AG26" s="622">
        <v>16.440000000000001</v>
      </c>
    </row>
    <row r="27" spans="1:33" ht="30.75" x14ac:dyDescent="0.25">
      <c r="A27" s="15"/>
      <c r="B27" s="353" t="s">
        <v>88</v>
      </c>
      <c r="C27" s="358" t="s">
        <v>189</v>
      </c>
      <c r="D27" s="329" t="s">
        <v>25</v>
      </c>
      <c r="E27" s="330" t="s">
        <v>434</v>
      </c>
      <c r="F27" s="357"/>
      <c r="G27" s="357"/>
      <c r="H27" s="332">
        <v>6.399</v>
      </c>
      <c r="I27" s="357"/>
      <c r="J27" s="333" t="s">
        <v>379</v>
      </c>
      <c r="K27" s="331" t="s">
        <v>380</v>
      </c>
      <c r="L27" s="295">
        <v>1</v>
      </c>
      <c r="M27" s="295">
        <v>400</v>
      </c>
      <c r="N27" s="295">
        <v>400</v>
      </c>
      <c r="O27" s="334"/>
      <c r="P27" s="335" t="e">
        <v>#VALUE!</v>
      </c>
      <c r="Q27" s="336">
        <f t="shared" si="4"/>
        <v>400</v>
      </c>
      <c r="R27" s="294" t="s">
        <v>381</v>
      </c>
      <c r="S27" s="294" t="s">
        <v>381</v>
      </c>
      <c r="T27" s="336">
        <f t="shared" si="5"/>
        <v>400</v>
      </c>
      <c r="U27" s="112"/>
      <c r="V27" s="331" t="s">
        <v>380</v>
      </c>
      <c r="W27" s="295">
        <v>1</v>
      </c>
      <c r="X27" s="294" t="s">
        <v>381</v>
      </c>
      <c r="Y27" s="335">
        <v>400</v>
      </c>
      <c r="Z27" s="18"/>
      <c r="AA27" s="343">
        <v>0</v>
      </c>
      <c r="AB27" s="344">
        <f t="shared" si="1"/>
        <v>0</v>
      </c>
      <c r="AC27" s="345">
        <v>0</v>
      </c>
      <c r="AD27" s="346">
        <f t="shared" si="2"/>
        <v>0</v>
      </c>
      <c r="AE27" s="347">
        <f t="shared" si="3"/>
        <v>0</v>
      </c>
    </row>
    <row r="28" spans="1:33" x14ac:dyDescent="0.25">
      <c r="A28" s="15"/>
      <c r="B28" s="353" t="s">
        <v>88</v>
      </c>
      <c r="C28" s="358" t="s">
        <v>72</v>
      </c>
      <c r="D28" s="329" t="s">
        <v>378</v>
      </c>
      <c r="E28" s="330"/>
      <c r="F28" s="357"/>
      <c r="G28" s="357"/>
      <c r="H28" s="332"/>
      <c r="I28" s="357"/>
      <c r="J28" s="333"/>
      <c r="K28" s="331"/>
      <c r="L28" s="295"/>
      <c r="M28" s="333"/>
      <c r="N28" s="295"/>
      <c r="O28" s="359"/>
      <c r="P28" s="333"/>
      <c r="Q28" s="293"/>
      <c r="R28" s="293"/>
      <c r="S28" s="293"/>
      <c r="T28" s="293"/>
      <c r="U28" s="112"/>
      <c r="V28" s="331"/>
      <c r="W28" s="295"/>
      <c r="X28" s="293"/>
      <c r="Y28" s="335">
        <f t="shared" si="0"/>
        <v>0</v>
      </c>
      <c r="Z28" s="18"/>
      <c r="AA28" s="343">
        <v>0</v>
      </c>
      <c r="AB28" s="344">
        <f t="shared" si="1"/>
        <v>0</v>
      </c>
      <c r="AC28" s="345">
        <v>0</v>
      </c>
      <c r="AD28" s="346">
        <f t="shared" si="2"/>
        <v>0</v>
      </c>
      <c r="AE28" s="347">
        <f t="shared" si="3"/>
        <v>0</v>
      </c>
      <c r="AG28" s="648">
        <f>SUM(AG29:AG34)</f>
        <v>863.8900000000001</v>
      </c>
    </row>
    <row r="29" spans="1:33" ht="120" x14ac:dyDescent="0.25">
      <c r="A29" s="15"/>
      <c r="B29" s="353" t="s">
        <v>88</v>
      </c>
      <c r="C29" s="358" t="s">
        <v>72</v>
      </c>
      <c r="D29" s="329" t="s">
        <v>25</v>
      </c>
      <c r="E29" s="330" t="s">
        <v>105</v>
      </c>
      <c r="F29" s="357"/>
      <c r="G29" s="357"/>
      <c r="H29" s="332">
        <v>3.1799999999999899</v>
      </c>
      <c r="I29" s="357"/>
      <c r="J29" s="333" t="s">
        <v>106</v>
      </c>
      <c r="K29" s="331" t="s">
        <v>79</v>
      </c>
      <c r="L29" s="295">
        <v>55</v>
      </c>
      <c r="M29" s="356">
        <v>10.17</v>
      </c>
      <c r="N29" s="295">
        <v>559.35</v>
      </c>
      <c r="O29" s="359"/>
      <c r="P29" s="335" t="e">
        <v>#VALUE!</v>
      </c>
      <c r="Q29" s="336" t="e">
        <f t="shared" ref="Q29:Q34" si="6">IF(J29="PROV SUM",N29,L29*P29)</f>
        <v>#VALUE!</v>
      </c>
      <c r="R29" s="294">
        <v>0</v>
      </c>
      <c r="S29" s="294">
        <v>8.136000000000001</v>
      </c>
      <c r="T29" s="336">
        <f t="shared" ref="T29:T34" si="7">IF(J29="SC024",N29,IF(ISERROR(S29),"",IF(J29="PROV SUM",N29,L29*S29)))</f>
        <v>447.48000000000008</v>
      </c>
      <c r="U29" s="112"/>
      <c r="V29" s="331" t="s">
        <v>79</v>
      </c>
      <c r="W29" s="295">
        <v>55</v>
      </c>
      <c r="X29" s="294">
        <v>8.136000000000001</v>
      </c>
      <c r="Y29" s="335">
        <f t="shared" si="0"/>
        <v>447.48000000000008</v>
      </c>
      <c r="Z29" s="18"/>
      <c r="AA29" s="343">
        <v>1</v>
      </c>
      <c r="AB29" s="344">
        <f t="shared" si="1"/>
        <v>447.48000000000008</v>
      </c>
      <c r="AC29" s="345">
        <v>1</v>
      </c>
      <c r="AD29" s="346">
        <f t="shared" si="2"/>
        <v>447.48000000000008</v>
      </c>
      <c r="AE29" s="347">
        <f t="shared" si="3"/>
        <v>0</v>
      </c>
      <c r="AG29" s="626">
        <v>447.48</v>
      </c>
    </row>
    <row r="30" spans="1:33" x14ac:dyDescent="0.25">
      <c r="A30" s="15"/>
      <c r="B30" s="353" t="s">
        <v>88</v>
      </c>
      <c r="C30" s="358" t="s">
        <v>72</v>
      </c>
      <c r="D30" s="329" t="s">
        <v>25</v>
      </c>
      <c r="E30" s="330" t="s">
        <v>107</v>
      </c>
      <c r="F30" s="357"/>
      <c r="G30" s="357"/>
      <c r="H30" s="332">
        <v>3.1819999999999902</v>
      </c>
      <c r="I30" s="357"/>
      <c r="J30" s="333" t="s">
        <v>108</v>
      </c>
      <c r="K30" s="331" t="s">
        <v>104</v>
      </c>
      <c r="L30" s="295">
        <v>8</v>
      </c>
      <c r="M30" s="356">
        <v>5.4</v>
      </c>
      <c r="N30" s="295">
        <v>43.2</v>
      </c>
      <c r="O30" s="359"/>
      <c r="P30" s="335" t="e">
        <v>#VALUE!</v>
      </c>
      <c r="Q30" s="336" t="e">
        <f t="shared" si="6"/>
        <v>#VALUE!</v>
      </c>
      <c r="R30" s="294">
        <v>0</v>
      </c>
      <c r="S30" s="294">
        <v>4.32</v>
      </c>
      <c r="T30" s="336">
        <f t="shared" si="7"/>
        <v>34.56</v>
      </c>
      <c r="U30" s="112"/>
      <c r="V30" s="331" t="s">
        <v>104</v>
      </c>
      <c r="W30" s="295">
        <v>8</v>
      </c>
      <c r="X30" s="294">
        <v>4.32</v>
      </c>
      <c r="Y30" s="335">
        <f t="shared" si="0"/>
        <v>34.56</v>
      </c>
      <c r="Z30" s="18"/>
      <c r="AA30" s="343">
        <v>1</v>
      </c>
      <c r="AB30" s="344">
        <f t="shared" si="1"/>
        <v>34.56</v>
      </c>
      <c r="AC30" s="345">
        <v>1</v>
      </c>
      <c r="AD30" s="346">
        <f t="shared" si="2"/>
        <v>34.56</v>
      </c>
      <c r="AE30" s="347">
        <f t="shared" si="3"/>
        <v>0</v>
      </c>
      <c r="AG30" s="622">
        <v>34.56</v>
      </c>
    </row>
    <row r="31" spans="1:33" ht="75" x14ac:dyDescent="0.25">
      <c r="A31" s="15"/>
      <c r="B31" s="353" t="s">
        <v>88</v>
      </c>
      <c r="C31" s="358" t="s">
        <v>72</v>
      </c>
      <c r="D31" s="329" t="s">
        <v>25</v>
      </c>
      <c r="E31" s="330" t="s">
        <v>89</v>
      </c>
      <c r="F31" s="357"/>
      <c r="G31" s="357"/>
      <c r="H31" s="332">
        <v>3.2069999999999901</v>
      </c>
      <c r="I31" s="357"/>
      <c r="J31" s="333" t="s">
        <v>90</v>
      </c>
      <c r="K31" s="331" t="s">
        <v>79</v>
      </c>
      <c r="L31" s="295">
        <v>3</v>
      </c>
      <c r="M31" s="356">
        <v>30.56</v>
      </c>
      <c r="N31" s="295">
        <v>91.68</v>
      </c>
      <c r="O31" s="359"/>
      <c r="P31" s="335" t="e">
        <v>#VALUE!</v>
      </c>
      <c r="Q31" s="336" t="e">
        <f t="shared" si="6"/>
        <v>#VALUE!</v>
      </c>
      <c r="R31" s="294">
        <v>0</v>
      </c>
      <c r="S31" s="294">
        <v>24.448</v>
      </c>
      <c r="T31" s="336">
        <f t="shared" si="7"/>
        <v>73.343999999999994</v>
      </c>
      <c r="U31" s="112"/>
      <c r="V31" s="331" t="s">
        <v>79</v>
      </c>
      <c r="W31" s="295">
        <v>3</v>
      </c>
      <c r="X31" s="294">
        <v>24.448</v>
      </c>
      <c r="Y31" s="335">
        <f t="shared" si="0"/>
        <v>73.343999999999994</v>
      </c>
      <c r="Z31" s="18"/>
      <c r="AA31" s="343">
        <v>1</v>
      </c>
      <c r="AB31" s="344">
        <f t="shared" si="1"/>
        <v>73.343999999999994</v>
      </c>
      <c r="AC31" s="345">
        <v>1</v>
      </c>
      <c r="AD31" s="346">
        <f t="shared" si="2"/>
        <v>73.343999999999994</v>
      </c>
      <c r="AE31" s="347">
        <f t="shared" si="3"/>
        <v>0</v>
      </c>
      <c r="AG31" s="622">
        <v>73.34</v>
      </c>
    </row>
    <row r="32" spans="1:33" ht="60" x14ac:dyDescent="0.25">
      <c r="A32" s="15"/>
      <c r="B32" s="353" t="s">
        <v>88</v>
      </c>
      <c r="C32" s="358" t="s">
        <v>72</v>
      </c>
      <c r="D32" s="329" t="s">
        <v>25</v>
      </c>
      <c r="E32" s="330" t="s">
        <v>135</v>
      </c>
      <c r="F32" s="357"/>
      <c r="G32" s="357"/>
      <c r="H32" s="332">
        <v>3.2929999999999802</v>
      </c>
      <c r="I32" s="357"/>
      <c r="J32" s="333" t="s">
        <v>136</v>
      </c>
      <c r="K32" s="331" t="s">
        <v>104</v>
      </c>
      <c r="L32" s="295">
        <v>24</v>
      </c>
      <c r="M32" s="356">
        <v>13.68</v>
      </c>
      <c r="N32" s="295">
        <v>328.32</v>
      </c>
      <c r="O32" s="359"/>
      <c r="P32" s="335" t="e">
        <v>#VALUE!</v>
      </c>
      <c r="Q32" s="336" t="e">
        <f t="shared" si="6"/>
        <v>#VALUE!</v>
      </c>
      <c r="R32" s="294">
        <v>0</v>
      </c>
      <c r="S32" s="294">
        <v>10.138247999999999</v>
      </c>
      <c r="T32" s="336">
        <f t="shared" si="7"/>
        <v>243.31795199999999</v>
      </c>
      <c r="U32" s="112"/>
      <c r="V32" s="331" t="s">
        <v>104</v>
      </c>
      <c r="W32" s="295">
        <v>24</v>
      </c>
      <c r="X32" s="294">
        <v>10.138247999999999</v>
      </c>
      <c r="Y32" s="335">
        <f t="shared" si="0"/>
        <v>243.31795199999999</v>
      </c>
      <c r="Z32" s="18"/>
      <c r="AA32" s="343">
        <v>1</v>
      </c>
      <c r="AB32" s="344">
        <f t="shared" si="1"/>
        <v>243.31795199999999</v>
      </c>
      <c r="AC32" s="345">
        <v>1</v>
      </c>
      <c r="AD32" s="346">
        <f t="shared" si="2"/>
        <v>243.31795199999999</v>
      </c>
      <c r="AE32" s="347">
        <f t="shared" si="3"/>
        <v>0</v>
      </c>
      <c r="AG32" s="622">
        <v>243.32</v>
      </c>
    </row>
    <row r="33" spans="1:33" ht="45" x14ac:dyDescent="0.25">
      <c r="A33" s="15"/>
      <c r="B33" s="353" t="s">
        <v>88</v>
      </c>
      <c r="C33" s="358" t="s">
        <v>72</v>
      </c>
      <c r="D33" s="329" t="s">
        <v>25</v>
      </c>
      <c r="E33" s="330" t="s">
        <v>140</v>
      </c>
      <c r="F33" s="357"/>
      <c r="G33" s="357"/>
      <c r="H33" s="332">
        <v>3.3239999999999901</v>
      </c>
      <c r="I33" s="357"/>
      <c r="J33" s="333" t="s">
        <v>141</v>
      </c>
      <c r="K33" s="331" t="s">
        <v>104</v>
      </c>
      <c r="L33" s="295">
        <v>12</v>
      </c>
      <c r="M33" s="356">
        <v>7.33</v>
      </c>
      <c r="N33" s="295">
        <v>87.96</v>
      </c>
      <c r="O33" s="359"/>
      <c r="P33" s="335" t="e">
        <v>#VALUE!</v>
      </c>
      <c r="Q33" s="336" t="e">
        <f t="shared" si="6"/>
        <v>#VALUE!</v>
      </c>
      <c r="R33" s="294">
        <v>0</v>
      </c>
      <c r="S33" s="294">
        <v>5.4322629999999998</v>
      </c>
      <c r="T33" s="336">
        <f t="shared" si="7"/>
        <v>65.187156000000002</v>
      </c>
      <c r="U33" s="112"/>
      <c r="V33" s="331" t="s">
        <v>104</v>
      </c>
      <c r="W33" s="295">
        <v>12</v>
      </c>
      <c r="X33" s="294">
        <v>5.4322629999999998</v>
      </c>
      <c r="Y33" s="335">
        <f t="shared" si="0"/>
        <v>65.187156000000002</v>
      </c>
      <c r="Z33" s="18"/>
      <c r="AA33" s="343">
        <v>1</v>
      </c>
      <c r="AB33" s="344">
        <f t="shared" si="1"/>
        <v>65.187156000000002</v>
      </c>
      <c r="AC33" s="345">
        <v>1</v>
      </c>
      <c r="AD33" s="346">
        <f t="shared" si="2"/>
        <v>65.187156000000002</v>
      </c>
      <c r="AE33" s="347">
        <f t="shared" si="3"/>
        <v>0</v>
      </c>
      <c r="AG33" s="622">
        <v>65.19</v>
      </c>
    </row>
    <row r="34" spans="1:33" ht="15.75" x14ac:dyDescent="0.25">
      <c r="A34" s="15"/>
      <c r="B34" s="353" t="s">
        <v>88</v>
      </c>
      <c r="C34" s="358" t="s">
        <v>72</v>
      </c>
      <c r="D34" s="329" t="s">
        <v>25</v>
      </c>
      <c r="E34" s="330" t="s">
        <v>435</v>
      </c>
      <c r="F34" s="357"/>
      <c r="G34" s="357"/>
      <c r="H34" s="332">
        <v>3.4340000000000002</v>
      </c>
      <c r="I34" s="357"/>
      <c r="J34" s="333" t="s">
        <v>379</v>
      </c>
      <c r="K34" s="331" t="s">
        <v>380</v>
      </c>
      <c r="L34" s="295">
        <v>1</v>
      </c>
      <c r="M34" s="295">
        <v>150</v>
      </c>
      <c r="N34" s="295">
        <v>150</v>
      </c>
      <c r="O34" s="359"/>
      <c r="P34" s="335" t="e">
        <v>#VALUE!</v>
      </c>
      <c r="Q34" s="336">
        <f t="shared" si="6"/>
        <v>150</v>
      </c>
      <c r="R34" s="294" t="s">
        <v>381</v>
      </c>
      <c r="S34" s="294" t="s">
        <v>381</v>
      </c>
      <c r="T34" s="336">
        <f t="shared" si="7"/>
        <v>150</v>
      </c>
      <c r="U34" s="112"/>
      <c r="V34" s="331" t="s">
        <v>380</v>
      </c>
      <c r="W34" s="295">
        <v>1</v>
      </c>
      <c r="X34" s="294" t="s">
        <v>381</v>
      </c>
      <c r="Y34" s="335">
        <v>150</v>
      </c>
      <c r="Z34" s="18"/>
      <c r="AA34" s="343">
        <v>0</v>
      </c>
      <c r="AB34" s="344">
        <f t="shared" si="1"/>
        <v>0</v>
      </c>
      <c r="AC34" s="345">
        <v>0</v>
      </c>
      <c r="AD34" s="346">
        <f t="shared" si="2"/>
        <v>0</v>
      </c>
      <c r="AE34" s="347">
        <f t="shared" si="3"/>
        <v>0</v>
      </c>
      <c r="AG34" s="646"/>
    </row>
    <row r="35" spans="1:33" x14ac:dyDescent="0.25">
      <c r="A35" s="15"/>
      <c r="B35" s="353" t="s">
        <v>88</v>
      </c>
      <c r="C35" s="358" t="s">
        <v>164</v>
      </c>
      <c r="D35" s="329" t="s">
        <v>378</v>
      </c>
      <c r="E35" s="330"/>
      <c r="F35" s="357"/>
      <c r="G35" s="357"/>
      <c r="H35" s="332"/>
      <c r="I35" s="357"/>
      <c r="J35" s="333"/>
      <c r="K35" s="331"/>
      <c r="L35" s="295"/>
      <c r="M35" s="333"/>
      <c r="N35" s="295"/>
      <c r="O35" s="359"/>
      <c r="P35" s="333"/>
      <c r="Q35" s="293"/>
      <c r="R35" s="293"/>
      <c r="S35" s="293"/>
      <c r="T35" s="293"/>
      <c r="U35" s="112"/>
      <c r="V35" s="331"/>
      <c r="W35" s="295"/>
      <c r="X35" s="293"/>
      <c r="Y35" s="335">
        <f t="shared" si="0"/>
        <v>0</v>
      </c>
      <c r="Z35" s="18"/>
      <c r="AA35" s="343">
        <v>0</v>
      </c>
      <c r="AB35" s="344">
        <f t="shared" si="1"/>
        <v>0</v>
      </c>
      <c r="AC35" s="345">
        <v>0</v>
      </c>
      <c r="AD35" s="346">
        <f t="shared" si="2"/>
        <v>0</v>
      </c>
      <c r="AE35" s="347">
        <f t="shared" si="3"/>
        <v>0</v>
      </c>
      <c r="AG35" s="622">
        <f>SUM(AG36:AG38)</f>
        <v>0</v>
      </c>
    </row>
    <row r="36" spans="1:33" ht="60" x14ac:dyDescent="0.25">
      <c r="A36" s="15"/>
      <c r="B36" s="353" t="s">
        <v>88</v>
      </c>
      <c r="C36" s="358" t="s">
        <v>164</v>
      </c>
      <c r="D36" s="329" t="s">
        <v>25</v>
      </c>
      <c r="E36" s="330" t="s">
        <v>187</v>
      </c>
      <c r="F36" s="357"/>
      <c r="G36" s="357"/>
      <c r="H36" s="332">
        <v>4.1399999999999997</v>
      </c>
      <c r="I36" s="357"/>
      <c r="J36" s="333" t="s">
        <v>188</v>
      </c>
      <c r="K36" s="331" t="s">
        <v>57</v>
      </c>
      <c r="L36" s="295">
        <v>30</v>
      </c>
      <c r="M36" s="356">
        <v>6.75</v>
      </c>
      <c r="N36" s="295">
        <v>202.5</v>
      </c>
      <c r="O36" s="359"/>
      <c r="P36" s="335" t="e">
        <v>#VALUE!</v>
      </c>
      <c r="Q36" s="336" t="e">
        <f>IF(J36="PROV SUM",N36,L36*P36)</f>
        <v>#VALUE!</v>
      </c>
      <c r="R36" s="294">
        <v>0</v>
      </c>
      <c r="S36" s="294">
        <v>6.4124999999999996</v>
      </c>
      <c r="T36" s="336">
        <f>IF(J36="SC024",N36,IF(ISERROR(S36),"",IF(J36="PROV SUM",N36,L36*S36)))</f>
        <v>192.375</v>
      </c>
      <c r="U36" s="112"/>
      <c r="V36" s="331" t="s">
        <v>57</v>
      </c>
      <c r="W36" s="295">
        <v>30</v>
      </c>
      <c r="X36" s="294">
        <v>6.4124999999999996</v>
      </c>
      <c r="Y36" s="335">
        <f t="shared" si="0"/>
        <v>192.375</v>
      </c>
      <c r="Z36" s="18"/>
      <c r="AA36" s="343">
        <v>1</v>
      </c>
      <c r="AB36" s="344">
        <f t="shared" si="1"/>
        <v>192.375</v>
      </c>
      <c r="AC36" s="345">
        <v>1</v>
      </c>
      <c r="AD36" s="346">
        <f t="shared" si="2"/>
        <v>192.375</v>
      </c>
      <c r="AE36" s="347">
        <f t="shared" si="3"/>
        <v>0</v>
      </c>
    </row>
    <row r="37" spans="1:33" ht="90" x14ac:dyDescent="0.25">
      <c r="A37" s="15"/>
      <c r="B37" s="353" t="s">
        <v>88</v>
      </c>
      <c r="C37" s="358" t="s">
        <v>164</v>
      </c>
      <c r="D37" s="329" t="s">
        <v>25</v>
      </c>
      <c r="E37" s="330" t="s">
        <v>169</v>
      </c>
      <c r="F37" s="357"/>
      <c r="G37" s="357"/>
      <c r="H37" s="332">
        <v>4.8899999999999801</v>
      </c>
      <c r="I37" s="357"/>
      <c r="J37" s="333" t="s">
        <v>170</v>
      </c>
      <c r="K37" s="331" t="s">
        <v>75</v>
      </c>
      <c r="L37" s="295">
        <v>4</v>
      </c>
      <c r="M37" s="356">
        <v>29.05</v>
      </c>
      <c r="N37" s="295">
        <v>116.2</v>
      </c>
      <c r="O37" s="359"/>
      <c r="P37" s="335" t="e">
        <v>#VALUE!</v>
      </c>
      <c r="Q37" s="336" t="e">
        <f>IF(J37="PROV SUM",N37,L37*P37)</f>
        <v>#VALUE!</v>
      </c>
      <c r="R37" s="294">
        <v>0</v>
      </c>
      <c r="S37" s="294">
        <v>25.752824999999998</v>
      </c>
      <c r="T37" s="336">
        <f>IF(J37="SC024",N37,IF(ISERROR(S37),"",IF(J37="PROV SUM",N37,L37*S37)))</f>
        <v>103.01129999999999</v>
      </c>
      <c r="U37" s="112"/>
      <c r="V37" s="331" t="s">
        <v>75</v>
      </c>
      <c r="W37" s="295">
        <v>4</v>
      </c>
      <c r="X37" s="294">
        <v>25.752824999999998</v>
      </c>
      <c r="Y37" s="335">
        <f t="shared" si="0"/>
        <v>103.01129999999999</v>
      </c>
      <c r="Z37" s="18"/>
      <c r="AA37" s="343">
        <v>1</v>
      </c>
      <c r="AB37" s="344">
        <f t="shared" si="1"/>
        <v>103.01129999999999</v>
      </c>
      <c r="AC37" s="345">
        <v>1</v>
      </c>
      <c r="AD37" s="346">
        <f t="shared" si="2"/>
        <v>103.01129999999999</v>
      </c>
      <c r="AE37" s="347">
        <f t="shared" si="3"/>
        <v>0</v>
      </c>
    </row>
    <row r="38" spans="1:33" ht="90" x14ac:dyDescent="0.25">
      <c r="A38" s="15"/>
      <c r="B38" s="353" t="s">
        <v>88</v>
      </c>
      <c r="C38" s="358" t="s">
        <v>164</v>
      </c>
      <c r="D38" s="329" t="s">
        <v>25</v>
      </c>
      <c r="E38" s="330" t="s">
        <v>171</v>
      </c>
      <c r="F38" s="357"/>
      <c r="G38" s="357"/>
      <c r="H38" s="332">
        <v>4.8999999999999799</v>
      </c>
      <c r="I38" s="357"/>
      <c r="J38" s="333" t="s">
        <v>172</v>
      </c>
      <c r="K38" s="331" t="s">
        <v>75</v>
      </c>
      <c r="L38" s="295">
        <v>26</v>
      </c>
      <c r="M38" s="356">
        <v>35.61</v>
      </c>
      <c r="N38" s="295">
        <v>925.86</v>
      </c>
      <c r="O38" s="359"/>
      <c r="P38" s="335" t="e">
        <v>#VALUE!</v>
      </c>
      <c r="Q38" s="336" t="e">
        <f>IF(J38="PROV SUM",N38,L38*P38)</f>
        <v>#VALUE!</v>
      </c>
      <c r="R38" s="294">
        <v>0</v>
      </c>
      <c r="S38" s="294">
        <v>31.568264999999997</v>
      </c>
      <c r="T38" s="336">
        <f>IF(J38="SC024",N38,IF(ISERROR(S38),"",IF(J38="PROV SUM",N38,L38*S38)))</f>
        <v>820.77488999999991</v>
      </c>
      <c r="U38" s="112"/>
      <c r="V38" s="331" t="s">
        <v>75</v>
      </c>
      <c r="W38" s="295">
        <v>26</v>
      </c>
      <c r="X38" s="294">
        <v>31.568264999999997</v>
      </c>
      <c r="Y38" s="335">
        <f t="shared" si="0"/>
        <v>820.77488999999991</v>
      </c>
      <c r="Z38" s="18"/>
      <c r="AA38" s="343">
        <v>1</v>
      </c>
      <c r="AB38" s="344">
        <f t="shared" si="1"/>
        <v>820.77488999999991</v>
      </c>
      <c r="AC38" s="345">
        <v>1</v>
      </c>
      <c r="AD38" s="346">
        <f t="shared" si="2"/>
        <v>820.77488999999991</v>
      </c>
      <c r="AE38" s="347">
        <f t="shared" si="3"/>
        <v>0</v>
      </c>
    </row>
    <row r="39" spans="1:33" x14ac:dyDescent="0.25">
      <c r="A39" s="15"/>
      <c r="B39" s="353" t="s">
        <v>88</v>
      </c>
      <c r="C39" s="358" t="s">
        <v>24</v>
      </c>
      <c r="D39" s="329" t="s">
        <v>378</v>
      </c>
      <c r="E39" s="330"/>
      <c r="F39" s="357"/>
      <c r="G39" s="357"/>
      <c r="H39" s="332"/>
      <c r="I39" s="357"/>
      <c r="J39" s="333"/>
      <c r="K39" s="331"/>
      <c r="L39" s="295"/>
      <c r="M39" s="333"/>
      <c r="N39" s="295"/>
      <c r="O39" s="359"/>
      <c r="P39" s="333"/>
      <c r="Q39" s="293"/>
      <c r="R39" s="293"/>
      <c r="S39" s="293"/>
      <c r="T39" s="293"/>
      <c r="U39" s="112"/>
      <c r="V39" s="331"/>
      <c r="W39" s="295"/>
      <c r="X39" s="293"/>
      <c r="Y39" s="335">
        <f t="shared" si="0"/>
        <v>0</v>
      </c>
      <c r="Z39" s="18"/>
      <c r="AA39" s="343">
        <v>0</v>
      </c>
      <c r="AB39" s="344">
        <f t="shared" si="1"/>
        <v>0</v>
      </c>
      <c r="AC39" s="345">
        <v>0</v>
      </c>
      <c r="AD39" s="346">
        <f t="shared" si="2"/>
        <v>0</v>
      </c>
      <c r="AE39" s="347">
        <f t="shared" si="3"/>
        <v>0</v>
      </c>
      <c r="AG39" s="646"/>
    </row>
    <row r="40" spans="1:33" ht="120" x14ac:dyDescent="0.25">
      <c r="A40" s="21"/>
      <c r="B40" s="328" t="s">
        <v>88</v>
      </c>
      <c r="C40" s="328" t="s">
        <v>24</v>
      </c>
      <c r="D40" s="329" t="s">
        <v>25</v>
      </c>
      <c r="E40" s="330" t="s">
        <v>26</v>
      </c>
      <c r="F40" s="331"/>
      <c r="G40" s="331"/>
      <c r="H40" s="332">
        <v>2.1</v>
      </c>
      <c r="I40" s="331"/>
      <c r="J40" s="333" t="s">
        <v>27</v>
      </c>
      <c r="K40" s="331" t="s">
        <v>28</v>
      </c>
      <c r="L40" s="295">
        <v>256</v>
      </c>
      <c r="M40" s="124">
        <v>12.92</v>
      </c>
      <c r="N40" s="125">
        <v>3307.52</v>
      </c>
      <c r="O40" s="334"/>
      <c r="P40" s="335" t="e">
        <v>#VALUE!</v>
      </c>
      <c r="Q40" s="336" t="e">
        <f>IF(J40="PROV SUM",N40,L40*P40)</f>
        <v>#VALUE!</v>
      </c>
      <c r="R40" s="294">
        <v>0</v>
      </c>
      <c r="S40" s="294">
        <v>16.4084</v>
      </c>
      <c r="T40" s="336">
        <f>IF(J40="SC024",N40,IF(ISERROR(S40),"",IF(J40="PROV SUM",N40,L40*S40)))</f>
        <v>4200.5504000000001</v>
      </c>
      <c r="U40" s="112"/>
      <c r="V40" s="331" t="s">
        <v>28</v>
      </c>
      <c r="W40" s="295">
        <v>452</v>
      </c>
      <c r="X40" s="294">
        <v>16.4084</v>
      </c>
      <c r="Y40" s="335">
        <f t="shared" si="0"/>
        <v>7416.5968000000003</v>
      </c>
      <c r="Z40" s="18"/>
      <c r="AA40" s="343">
        <v>1</v>
      </c>
      <c r="AB40" s="344">
        <f t="shared" si="1"/>
        <v>7416.5968000000003</v>
      </c>
      <c r="AC40" s="345">
        <v>1</v>
      </c>
      <c r="AD40" s="346">
        <f t="shared" si="2"/>
        <v>7416.5968000000003</v>
      </c>
      <c r="AE40" s="347">
        <f t="shared" si="3"/>
        <v>0</v>
      </c>
    </row>
    <row r="41" spans="1:33" ht="30" x14ac:dyDescent="0.25">
      <c r="A41" s="21"/>
      <c r="B41" s="328" t="s">
        <v>88</v>
      </c>
      <c r="C41" s="328" t="s">
        <v>24</v>
      </c>
      <c r="D41" s="329" t="s">
        <v>25</v>
      </c>
      <c r="E41" s="330" t="s">
        <v>29</v>
      </c>
      <c r="F41" s="331"/>
      <c r="G41" s="331"/>
      <c r="H41" s="332">
        <v>2.5</v>
      </c>
      <c r="I41" s="331"/>
      <c r="J41" s="333" t="s">
        <v>30</v>
      </c>
      <c r="K41" s="331" t="s">
        <v>31</v>
      </c>
      <c r="L41" s="295">
        <v>1</v>
      </c>
      <c r="M41" s="124">
        <v>420</v>
      </c>
      <c r="N41" s="125">
        <v>420</v>
      </c>
      <c r="O41" s="334"/>
      <c r="P41" s="335" t="e">
        <v>#VALUE!</v>
      </c>
      <c r="Q41" s="336" t="e">
        <f>IF(J41="PROV SUM",N41,L41*P41)</f>
        <v>#VALUE!</v>
      </c>
      <c r="R41" s="294">
        <v>0</v>
      </c>
      <c r="S41" s="294">
        <v>533.4</v>
      </c>
      <c r="T41" s="336">
        <f>IF(J41="SC024",N41,IF(ISERROR(S41),"",IF(J41="PROV SUM",N41,L41*S41)))</f>
        <v>533.4</v>
      </c>
      <c r="U41" s="112"/>
      <c r="V41" s="331" t="s">
        <v>31</v>
      </c>
      <c r="W41" s="295">
        <v>1</v>
      </c>
      <c r="X41" s="294">
        <v>533.4</v>
      </c>
      <c r="Y41" s="335">
        <f t="shared" si="0"/>
        <v>533.4</v>
      </c>
      <c r="Z41" s="18"/>
      <c r="AA41" s="343">
        <v>1</v>
      </c>
      <c r="AB41" s="344">
        <f t="shared" si="1"/>
        <v>533.4</v>
      </c>
      <c r="AC41" s="345">
        <v>1</v>
      </c>
      <c r="AD41" s="346">
        <f t="shared" si="2"/>
        <v>533.4</v>
      </c>
      <c r="AE41" s="347">
        <f t="shared" si="3"/>
        <v>0</v>
      </c>
    </row>
    <row r="42" spans="1:33" x14ac:dyDescent="0.25">
      <c r="A42" s="21"/>
      <c r="B42" s="328" t="s">
        <v>88</v>
      </c>
      <c r="C42" s="328" t="s">
        <v>24</v>
      </c>
      <c r="D42" s="329" t="s">
        <v>25</v>
      </c>
      <c r="E42" s="330" t="s">
        <v>32</v>
      </c>
      <c r="F42" s="331"/>
      <c r="G42" s="331"/>
      <c r="H42" s="332">
        <v>2.6</v>
      </c>
      <c r="I42" s="331"/>
      <c r="J42" s="333" t="s">
        <v>33</v>
      </c>
      <c r="K42" s="331" t="s">
        <v>31</v>
      </c>
      <c r="L42" s="295">
        <v>2</v>
      </c>
      <c r="M42" s="124">
        <v>50</v>
      </c>
      <c r="N42" s="125">
        <v>100</v>
      </c>
      <c r="O42" s="334"/>
      <c r="P42" s="335" t="e">
        <v>#VALUE!</v>
      </c>
      <c r="Q42" s="336" t="e">
        <f>IF(J42="PROV SUM",N42,L42*P42)</f>
        <v>#VALUE!</v>
      </c>
      <c r="R42" s="294">
        <v>0</v>
      </c>
      <c r="S42" s="294">
        <v>63.5</v>
      </c>
      <c r="T42" s="336">
        <f>IF(J42="SC024",N42,IF(ISERROR(S42),"",IF(J42="PROV SUM",N42,L42*S42)))</f>
        <v>127</v>
      </c>
      <c r="U42" s="112"/>
      <c r="V42" s="331" t="s">
        <v>31</v>
      </c>
      <c r="W42" s="295">
        <v>2</v>
      </c>
      <c r="X42" s="294">
        <v>63.5</v>
      </c>
      <c r="Y42" s="335">
        <f t="shared" si="0"/>
        <v>127</v>
      </c>
      <c r="Z42" s="18"/>
      <c r="AA42" s="343">
        <v>1</v>
      </c>
      <c r="AB42" s="344">
        <f t="shared" si="1"/>
        <v>127</v>
      </c>
      <c r="AC42" s="345">
        <v>1</v>
      </c>
      <c r="AD42" s="346">
        <f t="shared" si="2"/>
        <v>127</v>
      </c>
      <c r="AE42" s="347">
        <f t="shared" si="3"/>
        <v>0</v>
      </c>
    </row>
    <row r="43" spans="1:33" x14ac:dyDescent="0.25">
      <c r="A43" s="21"/>
      <c r="B43" s="328" t="s">
        <v>88</v>
      </c>
      <c r="C43" s="328" t="s">
        <v>24</v>
      </c>
      <c r="D43" s="329" t="s">
        <v>25</v>
      </c>
      <c r="E43" s="330" t="s">
        <v>41</v>
      </c>
      <c r="F43" s="331"/>
      <c r="G43" s="331"/>
      <c r="H43" s="332">
        <v>2.16</v>
      </c>
      <c r="I43" s="331"/>
      <c r="J43" s="333" t="s">
        <v>42</v>
      </c>
      <c r="K43" s="331" t="s">
        <v>31</v>
      </c>
      <c r="L43" s="295">
        <v>1</v>
      </c>
      <c r="M43" s="124">
        <v>379.8</v>
      </c>
      <c r="N43" s="125">
        <v>379.8</v>
      </c>
      <c r="O43" s="334"/>
      <c r="P43" s="335" t="e">
        <v>#VALUE!</v>
      </c>
      <c r="Q43" s="336" t="e">
        <f>IF(J43="PROV SUM",N43,L43*P43)</f>
        <v>#VALUE!</v>
      </c>
      <c r="R43" s="294">
        <v>0</v>
      </c>
      <c r="S43" s="294">
        <v>482.346</v>
      </c>
      <c r="T43" s="336">
        <f>IF(J43="SC024",N43,IF(ISERROR(S43),"",IF(J43="PROV SUM",N43,L43*S43)))</f>
        <v>482.346</v>
      </c>
      <c r="U43" s="112"/>
      <c r="V43" s="331" t="s">
        <v>31</v>
      </c>
      <c r="W43" s="295">
        <v>1</v>
      </c>
      <c r="X43" s="294">
        <v>482.346</v>
      </c>
      <c r="Y43" s="335">
        <f t="shared" si="0"/>
        <v>482.346</v>
      </c>
      <c r="Z43" s="18"/>
      <c r="AA43" s="343">
        <v>1</v>
      </c>
      <c r="AB43" s="344">
        <f t="shared" si="1"/>
        <v>482.346</v>
      </c>
      <c r="AC43" s="345">
        <v>1</v>
      </c>
      <c r="AD43" s="346">
        <f t="shared" si="2"/>
        <v>482.346</v>
      </c>
      <c r="AE43" s="347">
        <f t="shared" si="3"/>
        <v>0</v>
      </c>
    </row>
    <row r="44" spans="1:33" ht="60" x14ac:dyDescent="0.25">
      <c r="A44" s="21"/>
      <c r="B44" s="328" t="s">
        <v>88</v>
      </c>
      <c r="C44" s="328" t="s">
        <v>24</v>
      </c>
      <c r="D44" s="329" t="s">
        <v>25</v>
      </c>
      <c r="E44" s="330" t="s">
        <v>382</v>
      </c>
      <c r="F44" s="331"/>
      <c r="G44" s="331"/>
      <c r="H44" s="332"/>
      <c r="I44" s="331"/>
      <c r="J44" s="333" t="s">
        <v>383</v>
      </c>
      <c r="K44" s="331" t="s">
        <v>31</v>
      </c>
      <c r="L44" s="295"/>
      <c r="M44" s="124">
        <v>4.8300000000000003E-2</v>
      </c>
      <c r="N44" s="125">
        <v>0</v>
      </c>
      <c r="O44" s="334"/>
      <c r="P44" s="335" t="e">
        <v>#VALUE!</v>
      </c>
      <c r="Q44" s="336" t="e">
        <f>IF(J44="PROV SUM",N44,L44*P44)</f>
        <v>#VALUE!</v>
      </c>
      <c r="R44" s="294" t="e">
        <v>#N/A</v>
      </c>
      <c r="S44" s="294" t="e">
        <v>#N/A</v>
      </c>
      <c r="T44" s="336">
        <f>IF(J44="SC024",N44,IF(ISERROR(S44),"",IF(J44="PROV SUM",N44,L44*S44)))</f>
        <v>0</v>
      </c>
      <c r="U44" s="112"/>
      <c r="V44" s="331" t="s">
        <v>31</v>
      </c>
      <c r="W44" s="295">
        <v>11.3</v>
      </c>
      <c r="X44" s="294">
        <f>SUM(Y40+Y41+Y42+Y49+Y50+Y51)*0.0483</f>
        <v>424.99492644000003</v>
      </c>
      <c r="Y44" s="335">
        <f>X44*W44</f>
        <v>4802.4426687720006</v>
      </c>
      <c r="Z44" s="18"/>
      <c r="AA44" s="343">
        <v>1</v>
      </c>
      <c r="AB44" s="344">
        <f t="shared" si="1"/>
        <v>4802.4426687720006</v>
      </c>
      <c r="AC44" s="345">
        <v>0</v>
      </c>
      <c r="AD44" s="346">
        <f t="shared" si="2"/>
        <v>0</v>
      </c>
      <c r="AE44" s="347">
        <f t="shared" si="3"/>
        <v>4802.4426687720006</v>
      </c>
      <c r="AF44" s="622" t="s">
        <v>777</v>
      </c>
    </row>
    <row r="45" spans="1:33" x14ac:dyDescent="0.25">
      <c r="A45" s="21"/>
      <c r="B45" s="327" t="s">
        <v>88</v>
      </c>
      <c r="C45" s="328" t="s">
        <v>312</v>
      </c>
      <c r="D45" s="329" t="s">
        <v>378</v>
      </c>
      <c r="E45" s="330"/>
      <c r="F45" s="331"/>
      <c r="G45" s="331"/>
      <c r="H45" s="332"/>
      <c r="I45" s="331"/>
      <c r="J45" s="333"/>
      <c r="K45" s="331"/>
      <c r="L45" s="295"/>
      <c r="M45" s="333"/>
      <c r="N45" s="125"/>
      <c r="O45" s="334"/>
      <c r="P45" s="354"/>
      <c r="Q45" s="355"/>
      <c r="R45" s="355"/>
      <c r="S45" s="355"/>
      <c r="T45" s="355"/>
      <c r="U45" s="112"/>
      <c r="V45" s="331"/>
      <c r="W45" s="295"/>
      <c r="X45" s="355"/>
      <c r="Y45" s="335">
        <f t="shared" si="0"/>
        <v>0</v>
      </c>
      <c r="Z45" s="18"/>
      <c r="AA45" s="343">
        <v>0</v>
      </c>
      <c r="AB45" s="344">
        <f t="shared" si="1"/>
        <v>0</v>
      </c>
      <c r="AC45" s="345">
        <v>0</v>
      </c>
      <c r="AD45" s="346">
        <f t="shared" si="2"/>
        <v>0</v>
      </c>
      <c r="AE45" s="347">
        <f t="shared" si="3"/>
        <v>0</v>
      </c>
      <c r="AG45" s="621">
        <f>SUM(AG46:AG48)</f>
        <v>1079.29</v>
      </c>
    </row>
    <row r="46" spans="1:33" ht="90" x14ac:dyDescent="0.25">
      <c r="A46" s="21"/>
      <c r="B46" s="327" t="s">
        <v>88</v>
      </c>
      <c r="C46" s="328" t="s">
        <v>312</v>
      </c>
      <c r="D46" s="329" t="s">
        <v>25</v>
      </c>
      <c r="E46" s="330" t="s">
        <v>436</v>
      </c>
      <c r="F46" s="331"/>
      <c r="G46" s="331"/>
      <c r="H46" s="332">
        <v>7.79</v>
      </c>
      <c r="I46" s="331"/>
      <c r="J46" s="333" t="s">
        <v>318</v>
      </c>
      <c r="K46" s="331" t="s">
        <v>104</v>
      </c>
      <c r="L46" s="295">
        <v>7</v>
      </c>
      <c r="M46" s="356">
        <v>93.18</v>
      </c>
      <c r="N46" s="125">
        <v>652.26</v>
      </c>
      <c r="O46" s="334"/>
      <c r="P46" s="335" t="e">
        <v>#VALUE!</v>
      </c>
      <c r="Q46" s="336" t="e">
        <f>IF(J46="PROV SUM",N46,L46*P46)</f>
        <v>#VALUE!</v>
      </c>
      <c r="R46" s="294">
        <v>0</v>
      </c>
      <c r="S46" s="294">
        <v>76.500780000000006</v>
      </c>
      <c r="T46" s="336">
        <f>IF(J46="SC024",N46,IF(ISERROR(S46),"",IF(J46="PROV SUM",N46,L46*S46)))</f>
        <v>535.50546000000008</v>
      </c>
      <c r="U46" s="112"/>
      <c r="V46" s="331" t="s">
        <v>104</v>
      </c>
      <c r="W46" s="295">
        <v>7</v>
      </c>
      <c r="X46" s="294">
        <v>76.500780000000006</v>
      </c>
      <c r="Y46" s="335">
        <f t="shared" si="0"/>
        <v>535.50546000000008</v>
      </c>
      <c r="Z46" s="18"/>
      <c r="AA46" s="343">
        <v>1</v>
      </c>
      <c r="AB46" s="344">
        <f t="shared" si="1"/>
        <v>535.50546000000008</v>
      </c>
      <c r="AC46" s="345">
        <v>0</v>
      </c>
      <c r="AD46" s="346">
        <f t="shared" si="2"/>
        <v>0</v>
      </c>
      <c r="AE46" s="347">
        <f t="shared" si="3"/>
        <v>535.50546000000008</v>
      </c>
      <c r="AG46" s="626">
        <v>535.51</v>
      </c>
    </row>
    <row r="47" spans="1:33" ht="60" x14ac:dyDescent="0.25">
      <c r="A47" s="21"/>
      <c r="B47" s="327" t="s">
        <v>88</v>
      </c>
      <c r="C47" s="328" t="s">
        <v>312</v>
      </c>
      <c r="D47" s="329" t="s">
        <v>25</v>
      </c>
      <c r="E47" s="330" t="s">
        <v>190</v>
      </c>
      <c r="F47" s="331"/>
      <c r="G47" s="331"/>
      <c r="H47" s="332">
        <v>7.2440000000000504</v>
      </c>
      <c r="I47" s="331"/>
      <c r="J47" s="333" t="s">
        <v>191</v>
      </c>
      <c r="K47" s="331" t="s">
        <v>104</v>
      </c>
      <c r="L47" s="295">
        <v>17</v>
      </c>
      <c r="M47" s="333">
        <v>44.12</v>
      </c>
      <c r="N47" s="125">
        <v>750.04</v>
      </c>
      <c r="O47" s="334"/>
      <c r="P47" s="335" t="e">
        <v>#VALUE!</v>
      </c>
      <c r="Q47" s="336" t="e">
        <f>IF(J47="PROV SUM",N47,L47*P47)</f>
        <v>#VALUE!</v>
      </c>
      <c r="R47" s="294">
        <v>0</v>
      </c>
      <c r="S47" s="294">
        <v>31.986999999999998</v>
      </c>
      <c r="T47" s="336">
        <f>IF(J47="SC024",N47,IF(ISERROR(S47),"",IF(J47="PROV SUM",N47,L47*S47)))</f>
        <v>543.779</v>
      </c>
      <c r="U47" s="112"/>
      <c r="V47" s="331" t="s">
        <v>104</v>
      </c>
      <c r="W47" s="295">
        <v>17</v>
      </c>
      <c r="X47" s="294">
        <v>31.986999999999998</v>
      </c>
      <c r="Y47" s="335">
        <f t="shared" si="0"/>
        <v>543.779</v>
      </c>
      <c r="Z47" s="18"/>
      <c r="AA47" s="343">
        <v>1</v>
      </c>
      <c r="AB47" s="344">
        <f t="shared" si="1"/>
        <v>543.779</v>
      </c>
      <c r="AC47" s="345">
        <v>0</v>
      </c>
      <c r="AD47" s="346">
        <f t="shared" si="2"/>
        <v>0</v>
      </c>
      <c r="AE47" s="347">
        <f t="shared" si="3"/>
        <v>543.779</v>
      </c>
      <c r="AG47" s="622">
        <v>543.78</v>
      </c>
    </row>
    <row r="48" spans="1:33" ht="30.75" x14ac:dyDescent="0.25">
      <c r="A48" s="21"/>
      <c r="B48" s="327" t="s">
        <v>88</v>
      </c>
      <c r="C48" s="328" t="s">
        <v>312</v>
      </c>
      <c r="D48" s="329" t="s">
        <v>25</v>
      </c>
      <c r="E48" s="330" t="s">
        <v>437</v>
      </c>
      <c r="F48" s="331"/>
      <c r="G48" s="331"/>
      <c r="H48" s="332">
        <v>7.3159999999999998</v>
      </c>
      <c r="I48" s="331"/>
      <c r="J48" s="333" t="s">
        <v>379</v>
      </c>
      <c r="K48" s="331" t="s">
        <v>380</v>
      </c>
      <c r="L48" s="295">
        <v>1</v>
      </c>
      <c r="M48" s="295">
        <v>300</v>
      </c>
      <c r="N48" s="125">
        <v>300</v>
      </c>
      <c r="O48" s="334"/>
      <c r="P48" s="335" t="e">
        <v>#VALUE!</v>
      </c>
      <c r="Q48" s="336">
        <f>IF(J48="PROV SUM",N48,L48*P48)</f>
        <v>300</v>
      </c>
      <c r="R48" s="294" t="s">
        <v>381</v>
      </c>
      <c r="S48" s="294" t="s">
        <v>381</v>
      </c>
      <c r="T48" s="336">
        <f>IF(J48="SC024",N48,IF(ISERROR(S48),"",IF(J48="PROV SUM",N48,L48*S48)))</f>
        <v>300</v>
      </c>
      <c r="U48" s="112"/>
      <c r="V48" s="331" t="s">
        <v>380</v>
      </c>
      <c r="W48" s="295">
        <v>1</v>
      </c>
      <c r="X48" s="294" t="s">
        <v>381</v>
      </c>
      <c r="Y48" s="335">
        <v>300</v>
      </c>
      <c r="Z48" s="18"/>
      <c r="AA48" s="343">
        <v>0</v>
      </c>
      <c r="AB48" s="344">
        <f t="shared" si="1"/>
        <v>0</v>
      </c>
      <c r="AC48" s="345">
        <v>0</v>
      </c>
      <c r="AD48" s="346">
        <f t="shared" si="2"/>
        <v>0</v>
      </c>
      <c r="AE48" s="347">
        <f t="shared" si="3"/>
        <v>0</v>
      </c>
    </row>
    <row r="49" spans="1:33" ht="30" x14ac:dyDescent="0.25">
      <c r="A49" s="21"/>
      <c r="B49" s="327" t="s">
        <v>88</v>
      </c>
      <c r="C49" s="394" t="s">
        <v>24</v>
      </c>
      <c r="D49" s="395" t="s">
        <v>25</v>
      </c>
      <c r="E49" s="330" t="s">
        <v>50</v>
      </c>
      <c r="F49" s="331"/>
      <c r="G49" s="331"/>
      <c r="H49" s="332"/>
      <c r="I49" s="331"/>
      <c r="J49" s="333"/>
      <c r="K49" s="331"/>
      <c r="L49" s="295"/>
      <c r="M49" s="295"/>
      <c r="N49" s="125"/>
      <c r="O49" s="334"/>
      <c r="P49" s="335"/>
      <c r="Q49" s="336"/>
      <c r="R49" s="294"/>
      <c r="S49" s="294"/>
      <c r="T49" s="336"/>
      <c r="U49" s="112"/>
      <c r="V49" s="331" t="s">
        <v>48</v>
      </c>
      <c r="W49" s="396">
        <v>9</v>
      </c>
      <c r="X49" s="294">
        <v>40.229999999999997</v>
      </c>
      <c r="Y49" s="335">
        <f t="shared" ref="Y49:Y69" si="8">W49*X49</f>
        <v>362.07</v>
      </c>
      <c r="Z49" s="18"/>
      <c r="AA49" s="343">
        <v>1</v>
      </c>
      <c r="AB49" s="344">
        <f t="shared" ref="AB49:AB69" si="9">Y49*AA49</f>
        <v>362.07</v>
      </c>
      <c r="AC49" s="345">
        <v>1</v>
      </c>
      <c r="AD49" s="346">
        <f t="shared" ref="AD49:AD69" si="10">Y49*AC49</f>
        <v>362.07</v>
      </c>
      <c r="AE49" s="347">
        <f t="shared" ref="AE49:AE69" si="11">AB49-AD49</f>
        <v>0</v>
      </c>
    </row>
    <row r="50" spans="1:33" x14ac:dyDescent="0.25">
      <c r="A50" s="21"/>
      <c r="B50" s="327" t="s">
        <v>88</v>
      </c>
      <c r="C50" s="394" t="s">
        <v>24</v>
      </c>
      <c r="D50" s="395" t="s">
        <v>25</v>
      </c>
      <c r="E50" s="330" t="s">
        <v>661</v>
      </c>
      <c r="F50" s="331"/>
      <c r="G50" s="331"/>
      <c r="H50" s="332"/>
      <c r="I50" s="331"/>
      <c r="J50" s="333"/>
      <c r="K50" s="331"/>
      <c r="L50" s="295"/>
      <c r="M50" s="295"/>
      <c r="N50" s="125"/>
      <c r="O50" s="334"/>
      <c r="P50" s="335"/>
      <c r="Q50" s="336"/>
      <c r="R50" s="294"/>
      <c r="S50" s="294"/>
      <c r="T50" s="336"/>
      <c r="U50" s="112"/>
      <c r="V50" s="331" t="s">
        <v>311</v>
      </c>
      <c r="W50" s="396">
        <v>1</v>
      </c>
      <c r="X50" s="294">
        <v>250</v>
      </c>
      <c r="Y50" s="335">
        <f t="shared" si="8"/>
        <v>250</v>
      </c>
      <c r="Z50" s="18"/>
      <c r="AA50" s="343">
        <v>1</v>
      </c>
      <c r="AB50" s="344">
        <f t="shared" si="9"/>
        <v>250</v>
      </c>
      <c r="AC50" s="345">
        <v>1</v>
      </c>
      <c r="AD50" s="346">
        <f t="shared" si="10"/>
        <v>250</v>
      </c>
      <c r="AE50" s="347">
        <f t="shared" si="11"/>
        <v>0</v>
      </c>
    </row>
    <row r="51" spans="1:33" x14ac:dyDescent="0.25">
      <c r="A51" s="21"/>
      <c r="B51" s="327" t="s">
        <v>88</v>
      </c>
      <c r="C51" s="394" t="s">
        <v>24</v>
      </c>
      <c r="D51" s="395" t="s">
        <v>25</v>
      </c>
      <c r="E51" s="330" t="s">
        <v>642</v>
      </c>
      <c r="F51" s="331"/>
      <c r="G51" s="331"/>
      <c r="H51" s="332"/>
      <c r="I51" s="331"/>
      <c r="J51" s="333"/>
      <c r="K51" s="331"/>
      <c r="L51" s="295"/>
      <c r="M51" s="295"/>
      <c r="N51" s="125"/>
      <c r="O51" s="334"/>
      <c r="P51" s="335"/>
      <c r="Q51" s="336"/>
      <c r="R51" s="294"/>
      <c r="S51" s="294"/>
      <c r="T51" s="336"/>
      <c r="U51" s="112"/>
      <c r="V51" s="331" t="s">
        <v>311</v>
      </c>
      <c r="W51" s="396">
        <v>1</v>
      </c>
      <c r="X51" s="294">
        <v>110</v>
      </c>
      <c r="Y51" s="335">
        <f t="shared" si="8"/>
        <v>110</v>
      </c>
      <c r="Z51" s="18"/>
      <c r="AA51" s="343">
        <v>1</v>
      </c>
      <c r="AB51" s="344">
        <f t="shared" si="9"/>
        <v>110</v>
      </c>
      <c r="AC51" s="345">
        <v>1</v>
      </c>
      <c r="AD51" s="346">
        <f t="shared" si="10"/>
        <v>110</v>
      </c>
      <c r="AE51" s="347">
        <f t="shared" si="11"/>
        <v>0</v>
      </c>
      <c r="AG51" s="623"/>
    </row>
    <row r="52" spans="1:33" ht="45" x14ac:dyDescent="0.25">
      <c r="A52" s="21"/>
      <c r="B52" s="327" t="s">
        <v>88</v>
      </c>
      <c r="C52" s="394" t="s">
        <v>164</v>
      </c>
      <c r="D52" s="395" t="s">
        <v>25</v>
      </c>
      <c r="E52" s="330" t="s">
        <v>647</v>
      </c>
      <c r="F52" s="331"/>
      <c r="G52" s="331"/>
      <c r="H52" s="332"/>
      <c r="I52" s="331"/>
      <c r="J52" s="333"/>
      <c r="K52" s="331"/>
      <c r="L52" s="295"/>
      <c r="M52" s="295"/>
      <c r="N52" s="125"/>
      <c r="O52" s="334"/>
      <c r="P52" s="335"/>
      <c r="Q52" s="336"/>
      <c r="R52" s="294"/>
      <c r="S52" s="294"/>
      <c r="T52" s="336"/>
      <c r="U52" s="112"/>
      <c r="V52" s="331" t="s">
        <v>160</v>
      </c>
      <c r="W52" s="396">
        <v>10</v>
      </c>
      <c r="X52" s="294">
        <v>125.2</v>
      </c>
      <c r="Y52" s="335">
        <f t="shared" si="8"/>
        <v>1252</v>
      </c>
      <c r="Z52" s="18"/>
      <c r="AA52" s="343">
        <v>1</v>
      </c>
      <c r="AB52" s="344">
        <f t="shared" si="9"/>
        <v>1252</v>
      </c>
      <c r="AC52" s="345">
        <v>1</v>
      </c>
      <c r="AD52" s="346">
        <f t="shared" si="10"/>
        <v>1252</v>
      </c>
      <c r="AE52" s="347">
        <f t="shared" si="11"/>
        <v>0</v>
      </c>
      <c r="AG52" s="623"/>
    </row>
    <row r="53" spans="1:33" ht="30" x14ac:dyDescent="0.25">
      <c r="A53" s="21"/>
      <c r="B53" s="327" t="s">
        <v>88</v>
      </c>
      <c r="C53" s="394" t="s">
        <v>308</v>
      </c>
      <c r="D53" s="395" t="s">
        <v>25</v>
      </c>
      <c r="E53" s="330" t="s">
        <v>684</v>
      </c>
      <c r="F53" s="331"/>
      <c r="G53" s="331"/>
      <c r="H53" s="332"/>
      <c r="I53" s="331"/>
      <c r="J53" s="333"/>
      <c r="K53" s="331"/>
      <c r="L53" s="295"/>
      <c r="M53" s="295"/>
      <c r="N53" s="125"/>
      <c r="O53" s="334"/>
      <c r="P53" s="335"/>
      <c r="Q53" s="336"/>
      <c r="R53" s="294"/>
      <c r="S53" s="294"/>
      <c r="T53" s="336"/>
      <c r="U53" s="112"/>
      <c r="V53" s="331" t="s">
        <v>311</v>
      </c>
      <c r="W53" s="396">
        <v>1</v>
      </c>
      <c r="X53" s="294">
        <v>5000</v>
      </c>
      <c r="Y53" s="335">
        <f t="shared" si="8"/>
        <v>5000</v>
      </c>
      <c r="Z53" s="18"/>
      <c r="AA53" s="343">
        <v>1</v>
      </c>
      <c r="AB53" s="344">
        <f t="shared" si="9"/>
        <v>5000</v>
      </c>
      <c r="AC53" s="345">
        <v>0</v>
      </c>
      <c r="AD53" s="346">
        <f t="shared" si="10"/>
        <v>0</v>
      </c>
      <c r="AE53" s="347">
        <f t="shared" si="11"/>
        <v>5000</v>
      </c>
      <c r="AF53" s="626" t="s">
        <v>791</v>
      </c>
    </row>
    <row r="54" spans="1:33" ht="120" x14ac:dyDescent="0.25">
      <c r="A54" s="21"/>
      <c r="B54" s="327" t="s">
        <v>88</v>
      </c>
      <c r="C54" s="394" t="s">
        <v>72</v>
      </c>
      <c r="D54" s="395" t="s">
        <v>25</v>
      </c>
      <c r="E54" s="330" t="s">
        <v>100</v>
      </c>
      <c r="F54" s="331"/>
      <c r="G54" s="331"/>
      <c r="H54" s="332"/>
      <c r="I54" s="331"/>
      <c r="J54" s="333"/>
      <c r="K54" s="331"/>
      <c r="L54" s="295"/>
      <c r="M54" s="295"/>
      <c r="N54" s="125"/>
      <c r="O54" s="334"/>
      <c r="P54" s="335"/>
      <c r="Q54" s="336"/>
      <c r="R54" s="294"/>
      <c r="S54" s="294"/>
      <c r="T54" s="336"/>
      <c r="U54" s="112"/>
      <c r="V54" s="331" t="s">
        <v>79</v>
      </c>
      <c r="W54" s="396">
        <v>58</v>
      </c>
      <c r="X54" s="294">
        <f>138.28*0.8</f>
        <v>110.62400000000001</v>
      </c>
      <c r="Y54" s="335">
        <f t="shared" si="8"/>
        <v>6416.1920000000009</v>
      </c>
      <c r="Z54" s="18"/>
      <c r="AA54" s="343">
        <v>1</v>
      </c>
      <c r="AB54" s="344">
        <f t="shared" si="9"/>
        <v>6416.1920000000009</v>
      </c>
      <c r="AC54" s="345">
        <v>1</v>
      </c>
      <c r="AD54" s="346">
        <f t="shared" si="10"/>
        <v>6416.1920000000009</v>
      </c>
      <c r="AE54" s="347">
        <f t="shared" si="11"/>
        <v>0</v>
      </c>
    </row>
    <row r="55" spans="1:33" ht="75" x14ac:dyDescent="0.25">
      <c r="A55" s="21"/>
      <c r="B55" s="327" t="s">
        <v>88</v>
      </c>
      <c r="C55" s="394" t="s">
        <v>72</v>
      </c>
      <c r="D55" s="395" t="s">
        <v>25</v>
      </c>
      <c r="E55" s="330" t="s">
        <v>685</v>
      </c>
      <c r="F55" s="331"/>
      <c r="G55" s="331"/>
      <c r="H55" s="332"/>
      <c r="I55" s="331"/>
      <c r="J55" s="333"/>
      <c r="K55" s="331"/>
      <c r="L55" s="295"/>
      <c r="M55" s="295"/>
      <c r="N55" s="125"/>
      <c r="O55" s="334"/>
      <c r="P55" s="335"/>
      <c r="Q55" s="336"/>
      <c r="R55" s="294"/>
      <c r="S55" s="294"/>
      <c r="T55" s="336"/>
      <c r="U55" s="112"/>
      <c r="V55" s="331" t="s">
        <v>139</v>
      </c>
      <c r="W55" s="396">
        <v>1</v>
      </c>
      <c r="X55" s="294">
        <f>449.06*0.8</f>
        <v>359.24800000000005</v>
      </c>
      <c r="Y55" s="335">
        <f t="shared" si="8"/>
        <v>359.24800000000005</v>
      </c>
      <c r="Z55" s="18"/>
      <c r="AA55" s="343">
        <v>1</v>
      </c>
      <c r="AB55" s="344">
        <f t="shared" si="9"/>
        <v>359.24800000000005</v>
      </c>
      <c r="AC55" s="345">
        <v>1</v>
      </c>
      <c r="AD55" s="346">
        <f t="shared" si="10"/>
        <v>359.24800000000005</v>
      </c>
      <c r="AE55" s="347">
        <f t="shared" si="11"/>
        <v>0</v>
      </c>
    </row>
    <row r="56" spans="1:33" ht="30" x14ac:dyDescent="0.25">
      <c r="A56" s="21"/>
      <c r="B56" s="327" t="s">
        <v>88</v>
      </c>
      <c r="C56" s="394" t="s">
        <v>72</v>
      </c>
      <c r="D56" s="395" t="s">
        <v>25</v>
      </c>
      <c r="E56" s="330" t="s">
        <v>664</v>
      </c>
      <c r="F56" s="331"/>
      <c r="G56" s="331"/>
      <c r="H56" s="332"/>
      <c r="I56" s="331"/>
      <c r="J56" s="333"/>
      <c r="K56" s="331"/>
      <c r="L56" s="295"/>
      <c r="M56" s="295"/>
      <c r="N56" s="125"/>
      <c r="O56" s="334"/>
      <c r="P56" s="335"/>
      <c r="Q56" s="336"/>
      <c r="R56" s="294"/>
      <c r="S56" s="294"/>
      <c r="T56" s="336"/>
      <c r="U56" s="112"/>
      <c r="V56" s="331" t="s">
        <v>75</v>
      </c>
      <c r="W56" s="396">
        <v>60</v>
      </c>
      <c r="X56" s="294">
        <f>13.77*0.8</f>
        <v>11.016</v>
      </c>
      <c r="Y56" s="335">
        <f t="shared" si="8"/>
        <v>660.96</v>
      </c>
      <c r="Z56" s="18"/>
      <c r="AA56" s="343">
        <v>1</v>
      </c>
      <c r="AB56" s="344">
        <f t="shared" si="9"/>
        <v>660.96</v>
      </c>
      <c r="AC56" s="345">
        <v>1</v>
      </c>
      <c r="AD56" s="346">
        <f t="shared" si="10"/>
        <v>660.96</v>
      </c>
      <c r="AE56" s="347">
        <f t="shared" si="11"/>
        <v>0</v>
      </c>
    </row>
    <row r="57" spans="1:33" ht="75" x14ac:dyDescent="0.25">
      <c r="A57" s="21"/>
      <c r="B57" s="327" t="s">
        <v>88</v>
      </c>
      <c r="C57" s="394" t="s">
        <v>72</v>
      </c>
      <c r="D57" s="395" t="s">
        <v>25</v>
      </c>
      <c r="E57" s="330" t="s">
        <v>667</v>
      </c>
      <c r="F57" s="331"/>
      <c r="G57" s="331"/>
      <c r="H57" s="332"/>
      <c r="I57" s="331"/>
      <c r="J57" s="333"/>
      <c r="K57" s="331"/>
      <c r="L57" s="295"/>
      <c r="M57" s="295"/>
      <c r="N57" s="125"/>
      <c r="O57" s="334"/>
      <c r="P57" s="335"/>
      <c r="Q57" s="336"/>
      <c r="R57" s="294"/>
      <c r="S57" s="294"/>
      <c r="T57" s="336"/>
      <c r="U57" s="112"/>
      <c r="V57" s="331" t="s">
        <v>139</v>
      </c>
      <c r="W57" s="396">
        <v>1</v>
      </c>
      <c r="X57" s="294">
        <f>162.66*0.8</f>
        <v>130.12800000000001</v>
      </c>
      <c r="Y57" s="335">
        <f t="shared" si="8"/>
        <v>130.12800000000001</v>
      </c>
      <c r="Z57" s="18"/>
      <c r="AA57" s="343">
        <v>1</v>
      </c>
      <c r="AB57" s="344">
        <f t="shared" si="9"/>
        <v>130.12800000000001</v>
      </c>
      <c r="AC57" s="345">
        <v>1</v>
      </c>
      <c r="AD57" s="346">
        <f t="shared" si="10"/>
        <v>130.12800000000001</v>
      </c>
      <c r="AE57" s="347">
        <f t="shared" si="11"/>
        <v>0</v>
      </c>
    </row>
    <row r="58" spans="1:33" ht="45" x14ac:dyDescent="0.25">
      <c r="A58" s="21"/>
      <c r="B58" s="327" t="s">
        <v>88</v>
      </c>
      <c r="C58" s="394" t="s">
        <v>72</v>
      </c>
      <c r="D58" s="395" t="s">
        <v>25</v>
      </c>
      <c r="E58" s="330" t="s">
        <v>686</v>
      </c>
      <c r="F58" s="331"/>
      <c r="G58" s="331"/>
      <c r="H58" s="332"/>
      <c r="I58" s="331"/>
      <c r="J58" s="333"/>
      <c r="K58" s="331"/>
      <c r="L58" s="295"/>
      <c r="M58" s="295"/>
      <c r="N58" s="125"/>
      <c r="O58" s="334"/>
      <c r="P58" s="335"/>
      <c r="Q58" s="336"/>
      <c r="R58" s="294"/>
      <c r="S58" s="294"/>
      <c r="T58" s="336"/>
      <c r="U58" s="112"/>
      <c r="V58" s="331" t="s">
        <v>75</v>
      </c>
      <c r="W58" s="396">
        <v>1</v>
      </c>
      <c r="X58" s="294">
        <f>76.9*0.8</f>
        <v>61.52000000000001</v>
      </c>
      <c r="Y58" s="335">
        <f t="shared" si="8"/>
        <v>61.52000000000001</v>
      </c>
      <c r="Z58" s="18"/>
      <c r="AA58" s="343">
        <v>1</v>
      </c>
      <c r="AB58" s="344">
        <f t="shared" si="9"/>
        <v>61.52000000000001</v>
      </c>
      <c r="AC58" s="345">
        <v>1</v>
      </c>
      <c r="AD58" s="346">
        <f t="shared" si="10"/>
        <v>61.52000000000001</v>
      </c>
      <c r="AE58" s="347">
        <f t="shared" si="11"/>
        <v>0</v>
      </c>
    </row>
    <row r="59" spans="1:33" ht="45" x14ac:dyDescent="0.25">
      <c r="A59" s="21"/>
      <c r="B59" s="327" t="s">
        <v>88</v>
      </c>
      <c r="C59" s="394" t="s">
        <v>72</v>
      </c>
      <c r="D59" s="395" t="s">
        <v>25</v>
      </c>
      <c r="E59" s="330" t="s">
        <v>668</v>
      </c>
      <c r="F59" s="331"/>
      <c r="G59" s="331"/>
      <c r="H59" s="332"/>
      <c r="I59" s="331"/>
      <c r="J59" s="333"/>
      <c r="K59" s="331"/>
      <c r="L59" s="295"/>
      <c r="M59" s="295"/>
      <c r="N59" s="125"/>
      <c r="O59" s="334"/>
      <c r="P59" s="335"/>
      <c r="Q59" s="336"/>
      <c r="R59" s="294"/>
      <c r="S59" s="294"/>
      <c r="T59" s="336"/>
      <c r="U59" s="112"/>
      <c r="V59" s="331" t="s">
        <v>79</v>
      </c>
      <c r="W59" s="396">
        <v>48</v>
      </c>
      <c r="X59" s="294">
        <f>10.86*0.8</f>
        <v>8.6880000000000006</v>
      </c>
      <c r="Y59" s="335">
        <f t="shared" si="8"/>
        <v>417.024</v>
      </c>
      <c r="Z59" s="18"/>
      <c r="AA59" s="343">
        <v>1</v>
      </c>
      <c r="AB59" s="344">
        <f t="shared" si="9"/>
        <v>417.024</v>
      </c>
      <c r="AC59" s="345">
        <v>1</v>
      </c>
      <c r="AD59" s="346">
        <f t="shared" si="10"/>
        <v>417.024</v>
      </c>
      <c r="AE59" s="347">
        <f t="shared" si="11"/>
        <v>0</v>
      </c>
    </row>
    <row r="60" spans="1:33" ht="60" x14ac:dyDescent="0.25">
      <c r="A60" s="21"/>
      <c r="B60" s="327" t="s">
        <v>88</v>
      </c>
      <c r="C60" s="394" t="s">
        <v>72</v>
      </c>
      <c r="D60" s="395" t="s">
        <v>25</v>
      </c>
      <c r="E60" s="330" t="s">
        <v>665</v>
      </c>
      <c r="F60" s="331"/>
      <c r="G60" s="331"/>
      <c r="H60" s="332"/>
      <c r="I60" s="331"/>
      <c r="J60" s="333"/>
      <c r="K60" s="331"/>
      <c r="L60" s="295"/>
      <c r="M60" s="295"/>
      <c r="N60" s="125"/>
      <c r="O60" s="334"/>
      <c r="P60" s="335"/>
      <c r="Q60" s="336"/>
      <c r="R60" s="294"/>
      <c r="S60" s="294"/>
      <c r="T60" s="336"/>
      <c r="U60" s="112"/>
      <c r="V60" s="331" t="s">
        <v>104</v>
      </c>
      <c r="W60" s="396">
        <v>16</v>
      </c>
      <c r="X60" s="294">
        <f>18.88*0.8</f>
        <v>15.103999999999999</v>
      </c>
      <c r="Y60" s="335">
        <f t="shared" si="8"/>
        <v>241.66399999999999</v>
      </c>
      <c r="Z60" s="18"/>
      <c r="AA60" s="343">
        <v>1</v>
      </c>
      <c r="AB60" s="344">
        <f t="shared" si="9"/>
        <v>241.66399999999999</v>
      </c>
      <c r="AC60" s="345">
        <v>1</v>
      </c>
      <c r="AD60" s="346">
        <f t="shared" si="10"/>
        <v>241.66399999999999</v>
      </c>
      <c r="AE60" s="347">
        <f t="shared" si="11"/>
        <v>0</v>
      </c>
    </row>
    <row r="61" spans="1:33" ht="60" x14ac:dyDescent="0.25">
      <c r="A61" s="21"/>
      <c r="B61" s="327" t="s">
        <v>88</v>
      </c>
      <c r="C61" s="394" t="s">
        <v>72</v>
      </c>
      <c r="D61" s="395" t="s">
        <v>25</v>
      </c>
      <c r="E61" s="330" t="s">
        <v>666</v>
      </c>
      <c r="F61" s="331"/>
      <c r="G61" s="331"/>
      <c r="H61" s="332"/>
      <c r="I61" s="331"/>
      <c r="J61" s="333"/>
      <c r="K61" s="331"/>
      <c r="L61" s="295"/>
      <c r="M61" s="295"/>
      <c r="N61" s="125"/>
      <c r="O61" s="334"/>
      <c r="P61" s="335"/>
      <c r="Q61" s="336"/>
      <c r="R61" s="294"/>
      <c r="S61" s="294"/>
      <c r="T61" s="336"/>
      <c r="U61" s="112"/>
      <c r="V61" s="331" t="s">
        <v>104</v>
      </c>
      <c r="W61" s="396">
        <v>16</v>
      </c>
      <c r="X61" s="294">
        <f>27.31*0.8</f>
        <v>21.847999999999999</v>
      </c>
      <c r="Y61" s="335">
        <f t="shared" si="8"/>
        <v>349.56799999999998</v>
      </c>
      <c r="Z61" s="18"/>
      <c r="AA61" s="343">
        <v>1</v>
      </c>
      <c r="AB61" s="344">
        <f t="shared" si="9"/>
        <v>349.56799999999998</v>
      </c>
      <c r="AC61" s="345">
        <v>1</v>
      </c>
      <c r="AD61" s="346">
        <f t="shared" si="10"/>
        <v>349.56799999999998</v>
      </c>
      <c r="AE61" s="347">
        <f t="shared" si="11"/>
        <v>0</v>
      </c>
    </row>
    <row r="62" spans="1:33" ht="45" x14ac:dyDescent="0.25">
      <c r="A62" s="21"/>
      <c r="B62" s="327" t="s">
        <v>88</v>
      </c>
      <c r="C62" s="394" t="s">
        <v>72</v>
      </c>
      <c r="D62" s="395" t="s">
        <v>25</v>
      </c>
      <c r="E62" s="330" t="s">
        <v>687</v>
      </c>
      <c r="F62" s="331"/>
      <c r="G62" s="331"/>
      <c r="H62" s="332"/>
      <c r="I62" s="331"/>
      <c r="J62" s="333"/>
      <c r="K62" s="331"/>
      <c r="L62" s="295"/>
      <c r="M62" s="295"/>
      <c r="N62" s="125"/>
      <c r="O62" s="334"/>
      <c r="P62" s="335"/>
      <c r="Q62" s="336"/>
      <c r="R62" s="294"/>
      <c r="S62" s="294"/>
      <c r="T62" s="336"/>
      <c r="U62" s="112"/>
      <c r="V62" s="331" t="s">
        <v>79</v>
      </c>
      <c r="W62" s="396">
        <v>4</v>
      </c>
      <c r="X62" s="294">
        <f>147.56*0.8</f>
        <v>118.048</v>
      </c>
      <c r="Y62" s="335">
        <f t="shared" si="8"/>
        <v>472.19200000000001</v>
      </c>
      <c r="Z62" s="18"/>
      <c r="AA62" s="343">
        <v>1</v>
      </c>
      <c r="AB62" s="344">
        <f t="shared" si="9"/>
        <v>472.19200000000001</v>
      </c>
      <c r="AC62" s="345">
        <v>1</v>
      </c>
      <c r="AD62" s="346">
        <f t="shared" si="10"/>
        <v>472.19200000000001</v>
      </c>
      <c r="AE62" s="347">
        <f t="shared" si="11"/>
        <v>0</v>
      </c>
    </row>
    <row r="63" spans="1:33" ht="45" x14ac:dyDescent="0.25">
      <c r="A63" s="21"/>
      <c r="B63" s="327" t="s">
        <v>88</v>
      </c>
      <c r="C63" s="394" t="s">
        <v>72</v>
      </c>
      <c r="D63" s="395" t="s">
        <v>25</v>
      </c>
      <c r="E63" s="330" t="s">
        <v>688</v>
      </c>
      <c r="F63" s="331"/>
      <c r="G63" s="331"/>
      <c r="H63" s="332"/>
      <c r="I63" s="331"/>
      <c r="J63" s="333"/>
      <c r="K63" s="331"/>
      <c r="L63" s="295"/>
      <c r="M63" s="295"/>
      <c r="N63" s="125"/>
      <c r="O63" s="334"/>
      <c r="P63" s="335"/>
      <c r="Q63" s="336"/>
      <c r="R63" s="294"/>
      <c r="S63" s="294"/>
      <c r="T63" s="336"/>
      <c r="U63" s="112"/>
      <c r="V63" s="331" t="s">
        <v>104</v>
      </c>
      <c r="W63" s="396">
        <v>3</v>
      </c>
      <c r="X63" s="294">
        <f>61.38*0.8</f>
        <v>49.104000000000006</v>
      </c>
      <c r="Y63" s="335">
        <f t="shared" si="8"/>
        <v>147.31200000000001</v>
      </c>
      <c r="Z63" s="18"/>
      <c r="AA63" s="343">
        <v>1</v>
      </c>
      <c r="AB63" s="344">
        <f t="shared" si="9"/>
        <v>147.31200000000001</v>
      </c>
      <c r="AC63" s="345">
        <v>0</v>
      </c>
      <c r="AD63" s="346">
        <f t="shared" si="10"/>
        <v>0</v>
      </c>
      <c r="AE63" s="347">
        <f t="shared" si="11"/>
        <v>147.31200000000001</v>
      </c>
      <c r="AF63" s="622" t="s">
        <v>792</v>
      </c>
    </row>
    <row r="64" spans="1:33" ht="45" x14ac:dyDescent="0.25">
      <c r="A64" s="21"/>
      <c r="B64" s="327" t="s">
        <v>88</v>
      </c>
      <c r="C64" s="394" t="s">
        <v>72</v>
      </c>
      <c r="D64" s="395" t="s">
        <v>25</v>
      </c>
      <c r="E64" s="330" t="s">
        <v>669</v>
      </c>
      <c r="F64" s="331"/>
      <c r="G64" s="331"/>
      <c r="H64" s="332"/>
      <c r="I64" s="331"/>
      <c r="J64" s="333"/>
      <c r="K64" s="331"/>
      <c r="L64" s="295"/>
      <c r="M64" s="295"/>
      <c r="N64" s="125"/>
      <c r="O64" s="334"/>
      <c r="P64" s="335"/>
      <c r="Q64" s="336"/>
      <c r="R64" s="294"/>
      <c r="S64" s="294"/>
      <c r="T64" s="336"/>
      <c r="U64" s="112"/>
      <c r="V64" s="331" t="s">
        <v>104</v>
      </c>
      <c r="W64" s="396">
        <v>3</v>
      </c>
      <c r="X64" s="294">
        <f>69.57*0.8</f>
        <v>55.655999999999999</v>
      </c>
      <c r="Y64" s="335">
        <f t="shared" si="8"/>
        <v>166.96799999999999</v>
      </c>
      <c r="Z64" s="18"/>
      <c r="AA64" s="343">
        <v>1</v>
      </c>
      <c r="AB64" s="344">
        <f t="shared" si="9"/>
        <v>166.96799999999999</v>
      </c>
      <c r="AC64" s="345">
        <v>0</v>
      </c>
      <c r="AD64" s="346">
        <f t="shared" si="10"/>
        <v>0</v>
      </c>
      <c r="AE64" s="347">
        <f t="shared" si="11"/>
        <v>166.96799999999999</v>
      </c>
      <c r="AF64" s="622" t="s">
        <v>792</v>
      </c>
    </row>
    <row r="65" spans="1:31" ht="30" x14ac:dyDescent="0.25">
      <c r="A65" s="21"/>
      <c r="B65" s="327" t="s">
        <v>88</v>
      </c>
      <c r="C65" s="394" t="s">
        <v>72</v>
      </c>
      <c r="D65" s="395" t="s">
        <v>25</v>
      </c>
      <c r="E65" s="330" t="s">
        <v>689</v>
      </c>
      <c r="F65" s="331"/>
      <c r="G65" s="331"/>
      <c r="H65" s="332"/>
      <c r="I65" s="331"/>
      <c r="J65" s="333"/>
      <c r="K65" s="331"/>
      <c r="L65" s="295"/>
      <c r="M65" s="295"/>
      <c r="N65" s="125"/>
      <c r="O65" s="334"/>
      <c r="P65" s="335"/>
      <c r="Q65" s="336"/>
      <c r="R65" s="294"/>
      <c r="S65" s="294"/>
      <c r="T65" s="336"/>
      <c r="U65" s="112"/>
      <c r="V65" s="331" t="s">
        <v>79</v>
      </c>
      <c r="W65" s="396">
        <v>4</v>
      </c>
      <c r="X65" s="294">
        <f>12.5*0.8</f>
        <v>10</v>
      </c>
      <c r="Y65" s="335">
        <f t="shared" si="8"/>
        <v>40</v>
      </c>
      <c r="Z65" s="18"/>
      <c r="AA65" s="343">
        <v>1</v>
      </c>
      <c r="AB65" s="344">
        <f t="shared" si="9"/>
        <v>40</v>
      </c>
      <c r="AC65" s="345">
        <v>1</v>
      </c>
      <c r="AD65" s="346">
        <f t="shared" si="10"/>
        <v>40</v>
      </c>
      <c r="AE65" s="347">
        <f t="shared" si="11"/>
        <v>0</v>
      </c>
    </row>
    <row r="66" spans="1:31" ht="45" x14ac:dyDescent="0.25">
      <c r="A66" s="21"/>
      <c r="B66" s="327" t="s">
        <v>88</v>
      </c>
      <c r="C66" s="394" t="s">
        <v>72</v>
      </c>
      <c r="D66" s="395" t="s">
        <v>25</v>
      </c>
      <c r="E66" s="330" t="s">
        <v>690</v>
      </c>
      <c r="F66" s="331"/>
      <c r="G66" s="331"/>
      <c r="H66" s="332"/>
      <c r="I66" s="331"/>
      <c r="J66" s="333"/>
      <c r="K66" s="331"/>
      <c r="L66" s="295"/>
      <c r="M66" s="295"/>
      <c r="N66" s="125"/>
      <c r="O66" s="334"/>
      <c r="P66" s="335"/>
      <c r="Q66" s="336"/>
      <c r="R66" s="294"/>
      <c r="S66" s="294"/>
      <c r="T66" s="336"/>
      <c r="U66" s="112"/>
      <c r="V66" s="331" t="s">
        <v>79</v>
      </c>
      <c r="W66" s="396">
        <v>3</v>
      </c>
      <c r="X66" s="294">
        <f>28.8*0.8</f>
        <v>23.040000000000003</v>
      </c>
      <c r="Y66" s="335">
        <f t="shared" si="8"/>
        <v>69.12</v>
      </c>
      <c r="Z66" s="18"/>
      <c r="AA66" s="343">
        <v>1</v>
      </c>
      <c r="AB66" s="344">
        <f t="shared" si="9"/>
        <v>69.12</v>
      </c>
      <c r="AC66" s="345">
        <v>1</v>
      </c>
      <c r="AD66" s="346">
        <f t="shared" si="10"/>
        <v>69.12</v>
      </c>
      <c r="AE66" s="347">
        <f t="shared" si="11"/>
        <v>0</v>
      </c>
    </row>
    <row r="67" spans="1:31" ht="45" x14ac:dyDescent="0.25">
      <c r="A67" s="21"/>
      <c r="B67" s="327" t="s">
        <v>88</v>
      </c>
      <c r="C67" s="394" t="s">
        <v>72</v>
      </c>
      <c r="D67" s="395" t="s">
        <v>25</v>
      </c>
      <c r="E67" s="330" t="s">
        <v>691</v>
      </c>
      <c r="F67" s="331"/>
      <c r="G67" s="331"/>
      <c r="H67" s="332"/>
      <c r="I67" s="331"/>
      <c r="J67" s="333"/>
      <c r="K67" s="331"/>
      <c r="L67" s="295"/>
      <c r="M67" s="295"/>
      <c r="N67" s="125"/>
      <c r="O67" s="334"/>
      <c r="P67" s="335"/>
      <c r="Q67" s="336"/>
      <c r="R67" s="294"/>
      <c r="S67" s="294"/>
      <c r="T67" s="336"/>
      <c r="U67" s="112"/>
      <c r="V67" s="331" t="s">
        <v>104</v>
      </c>
      <c r="W67" s="396">
        <v>4</v>
      </c>
      <c r="X67" s="294">
        <f>10.92*0.8</f>
        <v>8.7360000000000007</v>
      </c>
      <c r="Y67" s="335">
        <f t="shared" si="8"/>
        <v>34.944000000000003</v>
      </c>
      <c r="Z67" s="18"/>
      <c r="AA67" s="343">
        <v>1</v>
      </c>
      <c r="AB67" s="344">
        <f t="shared" si="9"/>
        <v>34.944000000000003</v>
      </c>
      <c r="AC67" s="345">
        <v>1</v>
      </c>
      <c r="AD67" s="346">
        <f t="shared" si="10"/>
        <v>34.944000000000003</v>
      </c>
      <c r="AE67" s="347">
        <f t="shared" si="11"/>
        <v>0</v>
      </c>
    </row>
    <row r="68" spans="1:31" ht="30" x14ac:dyDescent="0.25">
      <c r="A68" s="21"/>
      <c r="B68" s="327" t="s">
        <v>88</v>
      </c>
      <c r="C68" s="394" t="s">
        <v>72</v>
      </c>
      <c r="D68" s="395" t="s">
        <v>25</v>
      </c>
      <c r="E68" s="330" t="s">
        <v>670</v>
      </c>
      <c r="F68" s="331"/>
      <c r="G68" s="331"/>
      <c r="H68" s="332"/>
      <c r="I68" s="331"/>
      <c r="J68" s="333"/>
      <c r="K68" s="331"/>
      <c r="L68" s="295"/>
      <c r="M68" s="295"/>
      <c r="N68" s="125"/>
      <c r="O68" s="334"/>
      <c r="P68" s="335"/>
      <c r="Q68" s="336"/>
      <c r="R68" s="294"/>
      <c r="S68" s="294"/>
      <c r="T68" s="336"/>
      <c r="U68" s="112"/>
      <c r="V68" s="331" t="s">
        <v>79</v>
      </c>
      <c r="W68" s="396">
        <v>6</v>
      </c>
      <c r="X68" s="294">
        <f>22.29*0.8</f>
        <v>17.832000000000001</v>
      </c>
      <c r="Y68" s="335">
        <f t="shared" si="8"/>
        <v>106.992</v>
      </c>
      <c r="Z68" s="18"/>
      <c r="AA68" s="343">
        <v>1</v>
      </c>
      <c r="AB68" s="344">
        <f t="shared" si="9"/>
        <v>106.992</v>
      </c>
      <c r="AC68" s="345">
        <v>1</v>
      </c>
      <c r="AD68" s="346">
        <f t="shared" si="10"/>
        <v>106.992</v>
      </c>
      <c r="AE68" s="347">
        <f t="shared" si="11"/>
        <v>0</v>
      </c>
    </row>
    <row r="69" spans="1:31" ht="45" x14ac:dyDescent="0.25">
      <c r="A69" s="21"/>
      <c r="B69" s="327" t="s">
        <v>88</v>
      </c>
      <c r="C69" s="394" t="s">
        <v>72</v>
      </c>
      <c r="D69" s="395" t="s">
        <v>25</v>
      </c>
      <c r="E69" s="330" t="s">
        <v>692</v>
      </c>
      <c r="F69" s="331"/>
      <c r="G69" s="331"/>
      <c r="H69" s="332"/>
      <c r="I69" s="331"/>
      <c r="J69" s="333"/>
      <c r="K69" s="331"/>
      <c r="L69" s="295"/>
      <c r="M69" s="295"/>
      <c r="N69" s="125"/>
      <c r="O69" s="334"/>
      <c r="P69" s="335"/>
      <c r="Q69" s="336"/>
      <c r="R69" s="294"/>
      <c r="S69" s="294"/>
      <c r="T69" s="336"/>
      <c r="U69" s="112"/>
      <c r="V69" s="331" t="s">
        <v>104</v>
      </c>
      <c r="W69" s="396">
        <v>11</v>
      </c>
      <c r="X69" s="294">
        <f>2.64*0.8</f>
        <v>2.1120000000000001</v>
      </c>
      <c r="Y69" s="335">
        <f t="shared" si="8"/>
        <v>23.231999999999999</v>
      </c>
      <c r="Z69" s="18"/>
      <c r="AA69" s="343">
        <v>1</v>
      </c>
      <c r="AB69" s="344">
        <f t="shared" si="9"/>
        <v>23.231999999999999</v>
      </c>
      <c r="AC69" s="345">
        <v>1</v>
      </c>
      <c r="AD69" s="346">
        <f t="shared" si="10"/>
        <v>23.231999999999999</v>
      </c>
      <c r="AE69" s="347">
        <f t="shared" si="11"/>
        <v>0</v>
      </c>
    </row>
    <row r="70" spans="1:31" x14ac:dyDescent="0.25">
      <c r="A70" s="21"/>
      <c r="B70" s="327"/>
      <c r="C70" s="328"/>
      <c r="D70" s="329"/>
      <c r="E70" s="330"/>
      <c r="F70" s="331"/>
      <c r="G70" s="331"/>
      <c r="H70" s="332"/>
      <c r="I70" s="331"/>
      <c r="J70" s="333"/>
      <c r="K70" s="331"/>
      <c r="L70" s="295"/>
      <c r="M70" s="295"/>
      <c r="N70" s="125"/>
      <c r="O70" s="334"/>
      <c r="P70" s="335"/>
      <c r="Q70" s="336"/>
      <c r="R70" s="294"/>
      <c r="S70" s="294"/>
      <c r="T70" s="336"/>
      <c r="V70" s="331"/>
      <c r="W70" s="295"/>
      <c r="X70" s="294"/>
      <c r="Y70" s="335"/>
      <c r="Z70" s="18"/>
      <c r="AA70" s="343"/>
      <c r="AB70" s="344"/>
      <c r="AC70" s="345"/>
      <c r="AD70" s="346"/>
      <c r="AE70" s="347"/>
    </row>
    <row r="71" spans="1:31" ht="15.75" thickBot="1" x14ac:dyDescent="0.3"/>
    <row r="72" spans="1:31" ht="15.75" thickBot="1" x14ac:dyDescent="0.3">
      <c r="S72" s="68" t="s">
        <v>5</v>
      </c>
      <c r="T72" s="69">
        <f>SUM(T11:T69)</f>
        <v>14003.534678000002</v>
      </c>
      <c r="U72" s="65"/>
      <c r="V72" s="21"/>
      <c r="W72" s="28"/>
      <c r="X72" s="68" t="s">
        <v>5</v>
      </c>
      <c r="Y72" s="69">
        <f>SUM(Y11:Y69)</f>
        <v>38693.157746771998</v>
      </c>
      <c r="Z72" s="18"/>
      <c r="AA72" s="76"/>
      <c r="AB72" s="116">
        <f>SUM(AB11:AB69)</f>
        <v>36185.162226771994</v>
      </c>
      <c r="AC72" s="76"/>
      <c r="AD72" s="117">
        <f>SUM(AD11:AD69)</f>
        <v>22315.458097999996</v>
      </c>
      <c r="AE72" s="131">
        <f>SUM(AE11:AE69)</f>
        <v>13869.704128772002</v>
      </c>
    </row>
    <row r="73" spans="1:31" x14ac:dyDescent="0.25">
      <c r="D73" s="162"/>
    </row>
    <row r="74" spans="1:31" x14ac:dyDescent="0.25">
      <c r="C74" t="s">
        <v>372</v>
      </c>
      <c r="D74" s="162"/>
      <c r="T74" s="314">
        <f>SUMIF($C$10:$C$69,$C74,T$10:T$69)</f>
        <v>399.99552</v>
      </c>
      <c r="U74" s="65"/>
      <c r="Y74" s="314">
        <f>SUMIF($C$10:$C$69,$C74,Y$10:Y$69)</f>
        <v>399.99552</v>
      </c>
      <c r="AA74" s="317">
        <f>AB74/Y74</f>
        <v>0</v>
      </c>
      <c r="AB74" s="314">
        <f>SUMIF($C$10:$C$69,$C74,AB$10:AB$69)</f>
        <v>0</v>
      </c>
      <c r="AC74" s="317">
        <f>AD74/Y74</f>
        <v>0</v>
      </c>
      <c r="AD74" s="314">
        <f>SUMIF($C$10:$C$69,$C74,AD$10:AD$69)</f>
        <v>0</v>
      </c>
      <c r="AE74" s="314">
        <f>SUMIF($C$10:$C$69,$C74,AE$10:AE$69)</f>
        <v>0</v>
      </c>
    </row>
    <row r="75" spans="1:31" x14ac:dyDescent="0.25">
      <c r="C75" t="s">
        <v>308</v>
      </c>
      <c r="D75" s="162"/>
      <c r="T75" s="314">
        <f t="shared" ref="T75:T81" si="12">SUMIF($C$10:$C$69,$C75,T$10:T$69)</f>
        <v>222.29999999999998</v>
      </c>
      <c r="U75" s="65"/>
      <c r="Y75" s="314">
        <f t="shared" ref="Y75:Y81" si="13">SUMIF($C$10:$C$69,$C75,Y$10:Y$69)</f>
        <v>5222.3</v>
      </c>
      <c r="AA75" s="317">
        <f t="shared" ref="AA75:AA81" si="14">AB75/Y75</f>
        <v>1</v>
      </c>
      <c r="AB75" s="314">
        <f t="shared" ref="AB75:AB81" si="15">SUMIF($C$10:$C$69,$C75,AB$10:AB$69)</f>
        <v>5222.3</v>
      </c>
      <c r="AC75" s="317">
        <f t="shared" ref="AC75:AC81" si="16">AD75/Y75</f>
        <v>4.2567451123068374E-2</v>
      </c>
      <c r="AD75" s="314">
        <f t="shared" ref="AD75:AE81" si="17">SUMIF($C$10:$C$69,$C75,AD$10:AD$69)</f>
        <v>222.29999999999998</v>
      </c>
      <c r="AE75" s="314">
        <f t="shared" si="17"/>
        <v>5000</v>
      </c>
    </row>
    <row r="76" spans="1:31" x14ac:dyDescent="0.25">
      <c r="C76" t="s">
        <v>285</v>
      </c>
      <c r="D76" s="162"/>
      <c r="T76" s="314">
        <f t="shared" si="12"/>
        <v>1258</v>
      </c>
      <c r="U76" s="65"/>
      <c r="Y76" s="314">
        <f t="shared" si="13"/>
        <v>1258</v>
      </c>
      <c r="AA76" s="317">
        <f t="shared" si="14"/>
        <v>0</v>
      </c>
      <c r="AB76" s="314">
        <f t="shared" si="15"/>
        <v>0</v>
      </c>
      <c r="AC76" s="317">
        <f t="shared" si="16"/>
        <v>0</v>
      </c>
      <c r="AD76" s="314">
        <f t="shared" si="17"/>
        <v>0</v>
      </c>
      <c r="AE76" s="314">
        <f t="shared" si="17"/>
        <v>0</v>
      </c>
    </row>
    <row r="77" spans="1:31" x14ac:dyDescent="0.25">
      <c r="C77" t="s">
        <v>189</v>
      </c>
      <c r="D77" s="162"/>
      <c r="T77" s="314">
        <f t="shared" si="12"/>
        <v>3270.6079999999997</v>
      </c>
      <c r="U77" s="65"/>
      <c r="Y77" s="314">
        <f t="shared" si="13"/>
        <v>3270.6079999999997</v>
      </c>
      <c r="AA77" s="317">
        <f t="shared" si="14"/>
        <v>0.87769858081433172</v>
      </c>
      <c r="AB77" s="314">
        <f t="shared" si="15"/>
        <v>2870.6079999999997</v>
      </c>
      <c r="AC77" s="317">
        <f t="shared" si="16"/>
        <v>6.0206236883172795E-2</v>
      </c>
      <c r="AD77" s="314">
        <f t="shared" si="17"/>
        <v>196.911</v>
      </c>
      <c r="AE77" s="314">
        <f t="shared" si="17"/>
        <v>2673.6969999999997</v>
      </c>
    </row>
    <row r="78" spans="1:31" x14ac:dyDescent="0.25">
      <c r="C78" t="s">
        <v>72</v>
      </c>
      <c r="D78" s="162"/>
      <c r="T78" s="314">
        <f t="shared" si="12"/>
        <v>1013.889108</v>
      </c>
      <c r="U78" s="65"/>
      <c r="Y78" s="314">
        <f t="shared" si="13"/>
        <v>10710.953108000003</v>
      </c>
      <c r="AA78" s="317">
        <f t="shared" si="14"/>
        <v>0.98599564403956119</v>
      </c>
      <c r="AB78" s="314">
        <f t="shared" si="15"/>
        <v>10560.953108000003</v>
      </c>
      <c r="AC78" s="317">
        <f t="shared" si="16"/>
        <v>0.95665371743124983</v>
      </c>
      <c r="AD78" s="314">
        <f t="shared" si="17"/>
        <v>10246.673108000003</v>
      </c>
      <c r="AE78" s="314">
        <f t="shared" si="17"/>
        <v>314.27999999999997</v>
      </c>
    </row>
    <row r="79" spans="1:31" x14ac:dyDescent="0.25">
      <c r="C79" t="s">
        <v>164</v>
      </c>
      <c r="D79" s="162"/>
      <c r="T79" s="314">
        <f t="shared" si="12"/>
        <v>1116.1611899999998</v>
      </c>
      <c r="U79" s="65"/>
      <c r="Y79" s="314">
        <f t="shared" si="13"/>
        <v>2368.1611899999998</v>
      </c>
      <c r="AA79" s="317">
        <f t="shared" si="14"/>
        <v>1</v>
      </c>
      <c r="AB79" s="314">
        <f t="shared" si="15"/>
        <v>2368.1611899999998</v>
      </c>
      <c r="AC79" s="317">
        <f t="shared" si="16"/>
        <v>1</v>
      </c>
      <c r="AD79" s="314">
        <f t="shared" si="17"/>
        <v>2368.1611899999998</v>
      </c>
      <c r="AE79" s="314">
        <f t="shared" si="17"/>
        <v>0</v>
      </c>
    </row>
    <row r="80" spans="1:31" x14ac:dyDescent="0.25">
      <c r="C80" t="s">
        <v>24</v>
      </c>
      <c r="D80" s="162"/>
      <c r="T80" s="314">
        <f t="shared" si="12"/>
        <v>5343.2963999999993</v>
      </c>
      <c r="U80" s="65"/>
      <c r="Y80" s="314">
        <f t="shared" si="13"/>
        <v>14083.855468772001</v>
      </c>
      <c r="AA80" s="317">
        <f t="shared" si="14"/>
        <v>1</v>
      </c>
      <c r="AB80" s="314">
        <f t="shared" si="15"/>
        <v>14083.855468772001</v>
      </c>
      <c r="AC80" s="317">
        <f t="shared" si="16"/>
        <v>0.65901079577105781</v>
      </c>
      <c r="AD80" s="314">
        <f t="shared" si="17"/>
        <v>9281.4128000000001</v>
      </c>
      <c r="AE80" s="314">
        <f t="shared" si="17"/>
        <v>4802.4426687720006</v>
      </c>
    </row>
    <row r="81" spans="3:31" x14ac:dyDescent="0.25">
      <c r="C81" t="s">
        <v>312</v>
      </c>
      <c r="T81" s="314">
        <f t="shared" si="12"/>
        <v>1379.2844600000001</v>
      </c>
      <c r="U81" s="65"/>
      <c r="Y81" s="314">
        <f t="shared" si="13"/>
        <v>1379.2844600000001</v>
      </c>
      <c r="AA81" s="317">
        <f t="shared" si="14"/>
        <v>0.78249591820964914</v>
      </c>
      <c r="AB81" s="314">
        <f t="shared" si="15"/>
        <v>1079.2844600000001</v>
      </c>
      <c r="AC81" s="317">
        <f t="shared" si="16"/>
        <v>0</v>
      </c>
      <c r="AD81" s="314">
        <f t="shared" si="17"/>
        <v>0</v>
      </c>
      <c r="AE81" s="314">
        <f t="shared" si="17"/>
        <v>1079.2844600000001</v>
      </c>
    </row>
  </sheetData>
  <autoFilter ref="B8:AE69" xr:uid="{00000000-0009-0000-0000-00000B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X40:X44 X11:X12 X14 X16:X18 X20:X27 X29:X34 X36:X38 S46:S70 X46:X70" xr:uid="{00000000-0002-0000-0B00-000000000000}">
      <formula1>P11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G96"/>
  <sheetViews>
    <sheetView topLeftCell="B1" zoomScale="70" zoomScaleNormal="70" workbookViewId="0">
      <pane xSplit="9" ySplit="8" topLeftCell="K36"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5703125" hidden="1" customWidth="1"/>
    <col min="18" max="18" width="18.4257812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3.42578125" customWidth="1"/>
    <col min="33" max="33" width="13.4257812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509</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8" t="s">
        <v>765</v>
      </c>
      <c r="AG7" s="618" t="s">
        <v>766</v>
      </c>
    </row>
    <row r="8" spans="1:33" s="279" customFormat="1" ht="75.75" thickBot="1" x14ac:dyDescent="0.3">
      <c r="A8" s="271" t="s">
        <v>377</v>
      </c>
      <c r="B8" s="272" t="s">
        <v>49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49</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49</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49</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59" si="0">W12*X12</f>
        <v>399.99552</v>
      </c>
      <c r="Z12" s="18"/>
      <c r="AA12" s="343">
        <v>1</v>
      </c>
      <c r="AB12" s="344">
        <f t="shared" ref="AB12:AB52" si="1">Y12*AA12</f>
        <v>399.99552</v>
      </c>
      <c r="AC12" s="345">
        <v>1</v>
      </c>
      <c r="AD12" s="346">
        <f t="shared" ref="AD12:AD52" si="2">Y12*AC12</f>
        <v>399.99552</v>
      </c>
      <c r="AE12" s="347">
        <f t="shared" ref="AE12:AE59" si="3">AB12-AD12</f>
        <v>0</v>
      </c>
    </row>
    <row r="13" spans="1:33" x14ac:dyDescent="0.25">
      <c r="A13" s="15"/>
      <c r="B13" s="353" t="s">
        <v>49</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c r="Z13" s="18"/>
      <c r="AA13" s="343"/>
      <c r="AB13" s="344"/>
      <c r="AC13" s="345"/>
      <c r="AD13" s="346"/>
      <c r="AE13" s="347">
        <f t="shared" si="3"/>
        <v>0</v>
      </c>
    </row>
    <row r="14" spans="1:33" ht="30" x14ac:dyDescent="0.25">
      <c r="A14" s="15"/>
      <c r="B14" s="353" t="s">
        <v>49</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x14ac:dyDescent="0.25">
      <c r="A15" s="15"/>
      <c r="B15" s="353" t="s">
        <v>49</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3"/>
        <v>0</v>
      </c>
    </row>
    <row r="16" spans="1:33" x14ac:dyDescent="0.25">
      <c r="A16" s="15"/>
      <c r="B16" s="353" t="s">
        <v>49</v>
      </c>
      <c r="C16" s="328"/>
      <c r="D16" s="329"/>
      <c r="E16" s="330"/>
      <c r="F16" s="357"/>
      <c r="G16" s="357"/>
      <c r="H16" s="332"/>
      <c r="I16" s="357"/>
      <c r="J16" s="333"/>
      <c r="K16" s="331"/>
      <c r="L16" s="295"/>
      <c r="M16" s="356"/>
      <c r="N16" s="125"/>
      <c r="O16" s="334"/>
      <c r="P16" s="354"/>
      <c r="Q16" s="355"/>
      <c r="R16" s="355"/>
      <c r="S16" s="355"/>
      <c r="T16" s="355"/>
      <c r="U16" s="112"/>
      <c r="V16" s="331"/>
      <c r="W16" s="295"/>
      <c r="X16" s="355"/>
      <c r="Y16" s="335"/>
      <c r="Z16" s="18"/>
      <c r="AA16" s="343"/>
      <c r="AB16" s="344"/>
      <c r="AC16" s="345"/>
      <c r="AD16" s="346"/>
      <c r="AE16" s="347">
        <f t="shared" si="3"/>
        <v>0</v>
      </c>
    </row>
    <row r="17" spans="1:31" ht="60.75" x14ac:dyDescent="0.25">
      <c r="A17" s="15"/>
      <c r="B17" s="353" t="s">
        <v>49</v>
      </c>
      <c r="C17" s="358" t="s">
        <v>189</v>
      </c>
      <c r="D17" s="329" t="s">
        <v>378</v>
      </c>
      <c r="E17" s="375" t="s">
        <v>500</v>
      </c>
      <c r="F17" s="357"/>
      <c r="G17" s="357"/>
      <c r="H17" s="332"/>
      <c r="I17" s="357"/>
      <c r="J17" s="333"/>
      <c r="K17" s="331"/>
      <c r="L17" s="295"/>
      <c r="M17" s="333"/>
      <c r="N17" s="295"/>
      <c r="O17" s="334"/>
      <c r="P17" s="333"/>
      <c r="Q17" s="293"/>
      <c r="R17" s="293"/>
      <c r="S17" s="293"/>
      <c r="T17" s="293"/>
      <c r="U17" s="112"/>
      <c r="V17" s="331"/>
      <c r="W17" s="295"/>
      <c r="X17" s="293"/>
      <c r="Y17" s="335"/>
      <c r="Z17" s="18"/>
      <c r="AA17" s="343"/>
      <c r="AB17" s="344"/>
      <c r="AC17" s="345"/>
      <c r="AD17" s="346"/>
      <c r="AE17" s="347">
        <f t="shared" si="3"/>
        <v>0</v>
      </c>
    </row>
    <row r="18" spans="1:31" ht="30" x14ac:dyDescent="0.25">
      <c r="A18" s="15"/>
      <c r="B18" s="353" t="s">
        <v>49</v>
      </c>
      <c r="C18" s="358" t="s">
        <v>189</v>
      </c>
      <c r="D18" s="329" t="s">
        <v>25</v>
      </c>
      <c r="E18" s="330" t="s">
        <v>337</v>
      </c>
      <c r="F18" s="357"/>
      <c r="G18" s="357"/>
      <c r="H18" s="332">
        <v>6.91</v>
      </c>
      <c r="I18" s="357"/>
      <c r="J18" s="333" t="s">
        <v>338</v>
      </c>
      <c r="K18" s="331" t="s">
        <v>79</v>
      </c>
      <c r="L18" s="295">
        <v>6</v>
      </c>
      <c r="M18" s="356">
        <v>20.13</v>
      </c>
      <c r="N18" s="295">
        <v>120.78</v>
      </c>
      <c r="O18" s="334"/>
      <c r="P18" s="335" t="e">
        <v>#VALUE!</v>
      </c>
      <c r="Q18" s="336" t="e">
        <f t="shared" ref="Q18:Q25" si="4">IF(J18="PROV SUM",N18,L18*P18)</f>
        <v>#VALUE!</v>
      </c>
      <c r="R18" s="294">
        <v>0</v>
      </c>
      <c r="S18" s="294">
        <v>14.594249999999999</v>
      </c>
      <c r="T18" s="336">
        <f t="shared" ref="T18:T25" si="5">IF(J18="SC024",N18,IF(ISERROR(S18),"",IF(J18="PROV SUM",N18,L18*S18)))</f>
        <v>87.565499999999986</v>
      </c>
      <c r="U18" s="112"/>
      <c r="V18" s="331" t="s">
        <v>79</v>
      </c>
      <c r="W18" s="295">
        <v>40</v>
      </c>
      <c r="X18" s="294">
        <v>14.594249999999999</v>
      </c>
      <c r="Y18" s="335">
        <f t="shared" si="0"/>
        <v>583.77</v>
      </c>
      <c r="Z18" s="18"/>
      <c r="AA18" s="343">
        <v>1</v>
      </c>
      <c r="AB18" s="344">
        <f t="shared" si="1"/>
        <v>583.77</v>
      </c>
      <c r="AC18" s="345">
        <v>1</v>
      </c>
      <c r="AD18" s="346">
        <f t="shared" si="2"/>
        <v>583.77</v>
      </c>
      <c r="AE18" s="347">
        <f t="shared" si="3"/>
        <v>0</v>
      </c>
    </row>
    <row r="19" spans="1:31" ht="45" x14ac:dyDescent="0.25">
      <c r="A19" s="15"/>
      <c r="B19" s="353" t="s">
        <v>49</v>
      </c>
      <c r="C19" s="358" t="s">
        <v>189</v>
      </c>
      <c r="D19" s="329" t="s">
        <v>25</v>
      </c>
      <c r="E19" s="330" t="s">
        <v>203</v>
      </c>
      <c r="F19" s="357"/>
      <c r="G19" s="357"/>
      <c r="H19" s="332">
        <v>6.1270000000000104</v>
      </c>
      <c r="I19" s="357"/>
      <c r="J19" s="333" t="s">
        <v>204</v>
      </c>
      <c r="K19" s="331" t="s">
        <v>104</v>
      </c>
      <c r="L19" s="295">
        <v>12</v>
      </c>
      <c r="M19" s="356">
        <v>6.04</v>
      </c>
      <c r="N19" s="295">
        <v>72.48</v>
      </c>
      <c r="O19" s="334"/>
      <c r="P19" s="335" t="e">
        <v>#VALUE!</v>
      </c>
      <c r="Q19" s="336" t="e">
        <f t="shared" si="4"/>
        <v>#VALUE!</v>
      </c>
      <c r="R19" s="294">
        <v>0</v>
      </c>
      <c r="S19" s="294">
        <v>4.3789999999999996</v>
      </c>
      <c r="T19" s="336">
        <f t="shared" si="5"/>
        <v>52.547999999999995</v>
      </c>
      <c r="U19" s="112"/>
      <c r="V19" s="331" t="s">
        <v>104</v>
      </c>
      <c r="W19" s="295">
        <v>40</v>
      </c>
      <c r="X19" s="294">
        <v>4.3789999999999996</v>
      </c>
      <c r="Y19" s="335">
        <f t="shared" si="0"/>
        <v>175.15999999999997</v>
      </c>
      <c r="Z19" s="18"/>
      <c r="AA19" s="343">
        <v>1</v>
      </c>
      <c r="AB19" s="344">
        <f t="shared" si="1"/>
        <v>175.15999999999997</v>
      </c>
      <c r="AC19" s="345">
        <v>1</v>
      </c>
      <c r="AD19" s="346">
        <f t="shared" si="2"/>
        <v>175.15999999999997</v>
      </c>
      <c r="AE19" s="347">
        <f t="shared" si="3"/>
        <v>0</v>
      </c>
    </row>
    <row r="20" spans="1:31" ht="30" x14ac:dyDescent="0.25">
      <c r="A20" s="15"/>
      <c r="B20" s="353" t="s">
        <v>49</v>
      </c>
      <c r="C20" s="358" t="s">
        <v>189</v>
      </c>
      <c r="D20" s="329" t="s">
        <v>25</v>
      </c>
      <c r="E20" s="330" t="s">
        <v>227</v>
      </c>
      <c r="F20" s="357"/>
      <c r="G20" s="357"/>
      <c r="H20" s="332">
        <v>6.1940000000000301</v>
      </c>
      <c r="I20" s="357"/>
      <c r="J20" s="333" t="s">
        <v>228</v>
      </c>
      <c r="K20" s="331" t="s">
        <v>79</v>
      </c>
      <c r="L20" s="295">
        <v>50</v>
      </c>
      <c r="M20" s="356">
        <v>7.02</v>
      </c>
      <c r="N20" s="295">
        <v>351</v>
      </c>
      <c r="O20" s="334"/>
      <c r="P20" s="335" t="e">
        <v>#VALUE!</v>
      </c>
      <c r="Q20" s="336" t="e">
        <f t="shared" si="4"/>
        <v>#VALUE!</v>
      </c>
      <c r="R20" s="294">
        <v>0</v>
      </c>
      <c r="S20" s="294">
        <v>5.9669999999999996</v>
      </c>
      <c r="T20" s="336">
        <f t="shared" si="5"/>
        <v>298.34999999999997</v>
      </c>
      <c r="U20" s="112"/>
      <c r="V20" s="331" t="s">
        <v>79</v>
      </c>
      <c r="W20" s="295">
        <v>50</v>
      </c>
      <c r="X20" s="294">
        <v>5.9669999999999996</v>
      </c>
      <c r="Y20" s="335">
        <f t="shared" si="0"/>
        <v>298.34999999999997</v>
      </c>
      <c r="Z20" s="18"/>
      <c r="AA20" s="343">
        <v>1</v>
      </c>
      <c r="AB20" s="344">
        <f t="shared" si="1"/>
        <v>298.34999999999997</v>
      </c>
      <c r="AC20" s="345">
        <v>1</v>
      </c>
      <c r="AD20" s="346">
        <f t="shared" si="2"/>
        <v>298.34999999999997</v>
      </c>
      <c r="AE20" s="347">
        <f t="shared" si="3"/>
        <v>0</v>
      </c>
    </row>
    <row r="21" spans="1:31" ht="45" x14ac:dyDescent="0.25">
      <c r="A21" s="15"/>
      <c r="B21" s="353" t="s">
        <v>49</v>
      </c>
      <c r="C21" s="358" t="s">
        <v>189</v>
      </c>
      <c r="D21" s="329" t="s">
        <v>25</v>
      </c>
      <c r="E21" s="330" t="s">
        <v>248</v>
      </c>
      <c r="F21" s="357"/>
      <c r="G21" s="357"/>
      <c r="H21" s="332">
        <v>6.2350000000000403</v>
      </c>
      <c r="I21" s="357"/>
      <c r="J21" s="333" t="s">
        <v>249</v>
      </c>
      <c r="K21" s="331" t="s">
        <v>104</v>
      </c>
      <c r="L21" s="295">
        <v>28</v>
      </c>
      <c r="M21" s="356">
        <v>5.28</v>
      </c>
      <c r="N21" s="295">
        <v>147.84</v>
      </c>
      <c r="O21" s="334"/>
      <c r="P21" s="335" t="e">
        <v>#VALUE!</v>
      </c>
      <c r="Q21" s="336" t="e">
        <f t="shared" si="4"/>
        <v>#VALUE!</v>
      </c>
      <c r="R21" s="294">
        <v>0</v>
      </c>
      <c r="S21" s="294">
        <v>4.4880000000000004</v>
      </c>
      <c r="T21" s="336">
        <f t="shared" si="5"/>
        <v>125.66400000000002</v>
      </c>
      <c r="U21" s="112"/>
      <c r="V21" s="331" t="s">
        <v>104</v>
      </c>
      <c r="W21" s="295">
        <v>28</v>
      </c>
      <c r="X21" s="294">
        <v>4.4880000000000004</v>
      </c>
      <c r="Y21" s="335">
        <f t="shared" si="0"/>
        <v>125.66400000000002</v>
      </c>
      <c r="Z21" s="18"/>
      <c r="AA21" s="343">
        <v>1</v>
      </c>
      <c r="AB21" s="344">
        <f t="shared" si="1"/>
        <v>125.66400000000002</v>
      </c>
      <c r="AC21" s="345">
        <v>1</v>
      </c>
      <c r="AD21" s="346">
        <f t="shared" si="2"/>
        <v>125.66400000000002</v>
      </c>
      <c r="AE21" s="347">
        <f t="shared" si="3"/>
        <v>0</v>
      </c>
    </row>
    <row r="22" spans="1:31" ht="30" x14ac:dyDescent="0.25">
      <c r="A22" s="15"/>
      <c r="B22" s="353" t="s">
        <v>49</v>
      </c>
      <c r="C22" s="358" t="s">
        <v>189</v>
      </c>
      <c r="D22" s="329" t="s">
        <v>25</v>
      </c>
      <c r="E22" s="330" t="s">
        <v>411</v>
      </c>
      <c r="F22" s="357"/>
      <c r="G22" s="357"/>
      <c r="H22" s="332">
        <v>6.2360000000000504</v>
      </c>
      <c r="I22" s="357"/>
      <c r="J22" s="333" t="s">
        <v>251</v>
      </c>
      <c r="K22" s="331" t="s">
        <v>79</v>
      </c>
      <c r="L22" s="295">
        <v>19</v>
      </c>
      <c r="M22" s="356">
        <v>25.87</v>
      </c>
      <c r="N22" s="295">
        <v>491.53</v>
      </c>
      <c r="O22" s="334"/>
      <c r="P22" s="335" t="e">
        <v>#VALUE!</v>
      </c>
      <c r="Q22" s="336" t="e">
        <f t="shared" si="4"/>
        <v>#VALUE!</v>
      </c>
      <c r="R22" s="294">
        <v>0</v>
      </c>
      <c r="S22" s="294">
        <v>21.9895</v>
      </c>
      <c r="T22" s="336">
        <f t="shared" si="5"/>
        <v>417.8005</v>
      </c>
      <c r="U22" s="112"/>
      <c r="V22" s="331" t="s">
        <v>79</v>
      </c>
      <c r="W22" s="295">
        <v>19</v>
      </c>
      <c r="X22" s="294">
        <v>21.9895</v>
      </c>
      <c r="Y22" s="335">
        <f t="shared" si="0"/>
        <v>417.8005</v>
      </c>
      <c r="Z22" s="18"/>
      <c r="AA22" s="343">
        <v>1</v>
      </c>
      <c r="AB22" s="344">
        <f t="shared" si="1"/>
        <v>417.8005</v>
      </c>
      <c r="AC22" s="345">
        <v>1</v>
      </c>
      <c r="AD22" s="346">
        <f t="shared" si="2"/>
        <v>417.8005</v>
      </c>
      <c r="AE22" s="347">
        <f t="shared" si="3"/>
        <v>0</v>
      </c>
    </row>
    <row r="23" spans="1:31" ht="30" x14ac:dyDescent="0.25">
      <c r="A23" s="15"/>
      <c r="B23" s="353" t="s">
        <v>49</v>
      </c>
      <c r="C23" s="358" t="s">
        <v>189</v>
      </c>
      <c r="D23" s="329" t="s">
        <v>25</v>
      </c>
      <c r="E23" s="330" t="s">
        <v>412</v>
      </c>
      <c r="F23" s="357"/>
      <c r="G23" s="357"/>
      <c r="H23" s="332">
        <v>6.2370000000000498</v>
      </c>
      <c r="I23" s="357"/>
      <c r="J23" s="333" t="s">
        <v>253</v>
      </c>
      <c r="K23" s="331" t="s">
        <v>104</v>
      </c>
      <c r="L23" s="295">
        <v>30</v>
      </c>
      <c r="M23" s="356">
        <v>6.28</v>
      </c>
      <c r="N23" s="295">
        <v>188.4</v>
      </c>
      <c r="O23" s="334"/>
      <c r="P23" s="335" t="e">
        <v>#VALUE!</v>
      </c>
      <c r="Q23" s="336" t="e">
        <f t="shared" si="4"/>
        <v>#VALUE!</v>
      </c>
      <c r="R23" s="294">
        <v>0</v>
      </c>
      <c r="S23" s="294">
        <v>5.3380000000000001</v>
      </c>
      <c r="T23" s="336">
        <f t="shared" si="5"/>
        <v>160.14000000000001</v>
      </c>
      <c r="U23" s="112"/>
      <c r="V23" s="331" t="s">
        <v>104</v>
      </c>
      <c r="W23" s="295">
        <v>30</v>
      </c>
      <c r="X23" s="294">
        <v>5.3380000000000001</v>
      </c>
      <c r="Y23" s="335">
        <f t="shared" si="0"/>
        <v>160.14000000000001</v>
      </c>
      <c r="Z23" s="18"/>
      <c r="AA23" s="343">
        <v>1</v>
      </c>
      <c r="AB23" s="344">
        <f t="shared" si="1"/>
        <v>160.14000000000001</v>
      </c>
      <c r="AC23" s="345">
        <v>1</v>
      </c>
      <c r="AD23" s="346">
        <f t="shared" si="2"/>
        <v>160.14000000000001</v>
      </c>
      <c r="AE23" s="347">
        <f t="shared" si="3"/>
        <v>0</v>
      </c>
    </row>
    <row r="24" spans="1:31" ht="45" x14ac:dyDescent="0.25">
      <c r="A24" s="15"/>
      <c r="B24" s="353" t="s">
        <v>49</v>
      </c>
      <c r="C24" s="358" t="s">
        <v>189</v>
      </c>
      <c r="D24" s="329" t="s">
        <v>25</v>
      </c>
      <c r="E24" s="330" t="s">
        <v>413</v>
      </c>
      <c r="F24" s="357"/>
      <c r="G24" s="357"/>
      <c r="H24" s="332">
        <v>6.2380000000000502</v>
      </c>
      <c r="I24" s="357"/>
      <c r="J24" s="333" t="s">
        <v>255</v>
      </c>
      <c r="K24" s="331" t="s">
        <v>139</v>
      </c>
      <c r="L24" s="295">
        <v>5</v>
      </c>
      <c r="M24" s="356">
        <v>20.71</v>
      </c>
      <c r="N24" s="295">
        <v>103.55</v>
      </c>
      <c r="O24" s="334"/>
      <c r="P24" s="335" t="e">
        <v>#VALUE!</v>
      </c>
      <c r="Q24" s="336" t="e">
        <f t="shared" si="4"/>
        <v>#VALUE!</v>
      </c>
      <c r="R24" s="294">
        <v>0</v>
      </c>
      <c r="S24" s="294">
        <v>17.6035</v>
      </c>
      <c r="T24" s="336">
        <f t="shared" si="5"/>
        <v>88.017499999999998</v>
      </c>
      <c r="U24" s="112"/>
      <c r="V24" s="331" t="s">
        <v>139</v>
      </c>
      <c r="W24" s="295">
        <v>5</v>
      </c>
      <c r="X24" s="294">
        <v>17.6035</v>
      </c>
      <c r="Y24" s="335">
        <f t="shared" si="0"/>
        <v>88.017499999999998</v>
      </c>
      <c r="Z24" s="18"/>
      <c r="AA24" s="343">
        <v>1</v>
      </c>
      <c r="AB24" s="344">
        <f t="shared" si="1"/>
        <v>88.017499999999998</v>
      </c>
      <c r="AC24" s="345">
        <v>1</v>
      </c>
      <c r="AD24" s="346">
        <f t="shared" si="2"/>
        <v>88.017499999999998</v>
      </c>
      <c r="AE24" s="347">
        <f t="shared" si="3"/>
        <v>0</v>
      </c>
    </row>
    <row r="25" spans="1:31" ht="45" x14ac:dyDescent="0.25">
      <c r="A25" s="15"/>
      <c r="B25" s="353" t="s">
        <v>49</v>
      </c>
      <c r="C25" s="358" t="s">
        <v>189</v>
      </c>
      <c r="D25" s="329" t="s">
        <v>25</v>
      </c>
      <c r="E25" s="330" t="s">
        <v>209</v>
      </c>
      <c r="F25" s="357"/>
      <c r="G25" s="357"/>
      <c r="H25" s="332">
        <v>6.3050000000000699</v>
      </c>
      <c r="I25" s="357"/>
      <c r="J25" s="333" t="s">
        <v>210</v>
      </c>
      <c r="K25" s="331" t="s">
        <v>79</v>
      </c>
      <c r="L25" s="295">
        <v>1</v>
      </c>
      <c r="M25" s="356">
        <v>33.5</v>
      </c>
      <c r="N25" s="295">
        <v>33.5</v>
      </c>
      <c r="O25" s="334"/>
      <c r="P25" s="335" t="e">
        <v>#VALUE!</v>
      </c>
      <c r="Q25" s="336" t="e">
        <f t="shared" si="4"/>
        <v>#VALUE!</v>
      </c>
      <c r="R25" s="294">
        <v>0</v>
      </c>
      <c r="S25" s="294">
        <v>24.287499999999998</v>
      </c>
      <c r="T25" s="336">
        <f t="shared" si="5"/>
        <v>24.287499999999998</v>
      </c>
      <c r="U25" s="112"/>
      <c r="V25" s="331" t="s">
        <v>79</v>
      </c>
      <c r="W25" s="295">
        <v>1</v>
      </c>
      <c r="X25" s="294">
        <v>24.287499999999998</v>
      </c>
      <c r="Y25" s="335">
        <f t="shared" si="0"/>
        <v>24.287499999999998</v>
      </c>
      <c r="Z25" s="18"/>
      <c r="AA25" s="343">
        <v>1</v>
      </c>
      <c r="AB25" s="344">
        <f t="shared" si="1"/>
        <v>24.287499999999998</v>
      </c>
      <c r="AC25" s="345">
        <v>1</v>
      </c>
      <c r="AD25" s="346">
        <f t="shared" si="2"/>
        <v>24.287499999999998</v>
      </c>
      <c r="AE25" s="347">
        <f t="shared" si="3"/>
        <v>0</v>
      </c>
    </row>
    <row r="26" spans="1:31" x14ac:dyDescent="0.25">
      <c r="A26" s="15"/>
      <c r="B26" s="353" t="s">
        <v>49</v>
      </c>
      <c r="C26" s="358" t="s">
        <v>72</v>
      </c>
      <c r="D26" s="329" t="s">
        <v>378</v>
      </c>
      <c r="E26" s="330"/>
      <c r="F26" s="357"/>
      <c r="G26" s="357"/>
      <c r="H26" s="332"/>
      <c r="I26" s="357"/>
      <c r="J26" s="333"/>
      <c r="K26" s="331"/>
      <c r="L26" s="295"/>
      <c r="M26" s="333"/>
      <c r="N26" s="295"/>
      <c r="O26" s="359"/>
      <c r="P26" s="333"/>
      <c r="Q26" s="293"/>
      <c r="R26" s="293"/>
      <c r="S26" s="293"/>
      <c r="T26" s="293"/>
      <c r="U26" s="112"/>
      <c r="V26" s="331"/>
      <c r="W26" s="295"/>
      <c r="X26" s="293"/>
      <c r="Y26" s="335">
        <f t="shared" si="0"/>
        <v>0</v>
      </c>
      <c r="Z26" s="18"/>
      <c r="AA26" s="343">
        <v>0</v>
      </c>
      <c r="AB26" s="344">
        <f t="shared" si="1"/>
        <v>0</v>
      </c>
      <c r="AC26" s="345">
        <v>0</v>
      </c>
      <c r="AD26" s="346">
        <f t="shared" si="2"/>
        <v>0</v>
      </c>
      <c r="AE26" s="347">
        <f t="shared" si="3"/>
        <v>0</v>
      </c>
    </row>
    <row r="27" spans="1:31" ht="105" x14ac:dyDescent="0.25">
      <c r="A27" s="15"/>
      <c r="B27" s="353" t="s">
        <v>49</v>
      </c>
      <c r="C27" s="358" t="s">
        <v>72</v>
      </c>
      <c r="D27" s="329" t="s">
        <v>25</v>
      </c>
      <c r="E27" s="330" t="s">
        <v>97</v>
      </c>
      <c r="F27" s="357"/>
      <c r="G27" s="357"/>
      <c r="H27" s="332">
        <v>3.2189999999999901</v>
      </c>
      <c r="I27" s="357"/>
      <c r="J27" s="333" t="s">
        <v>98</v>
      </c>
      <c r="K27" s="331" t="s">
        <v>79</v>
      </c>
      <c r="L27" s="295">
        <v>40</v>
      </c>
      <c r="M27" s="356">
        <v>133.30000000000001</v>
      </c>
      <c r="N27" s="295">
        <v>5332</v>
      </c>
      <c r="O27" s="359"/>
      <c r="P27" s="335" t="e">
        <v>#VALUE!</v>
      </c>
      <c r="Q27" s="336" t="e">
        <f>IF(J27="PROV SUM",N27,L27*P27)</f>
        <v>#VALUE!</v>
      </c>
      <c r="R27" s="294">
        <v>0</v>
      </c>
      <c r="S27" s="294">
        <v>106.64000000000001</v>
      </c>
      <c r="T27" s="336">
        <f>IF(J27="SC024",N27,IF(ISERROR(S27),"",IF(J27="PROV SUM",N27,L27*S27)))</f>
        <v>4265.6000000000004</v>
      </c>
      <c r="U27" s="112"/>
      <c r="V27" s="331" t="s">
        <v>79</v>
      </c>
      <c r="W27" s="295">
        <v>0</v>
      </c>
      <c r="X27" s="294">
        <v>106.64000000000001</v>
      </c>
      <c r="Y27" s="335">
        <f t="shared" si="0"/>
        <v>0</v>
      </c>
      <c r="Z27" s="18"/>
      <c r="AA27" s="343">
        <v>1</v>
      </c>
      <c r="AB27" s="344">
        <f t="shared" si="1"/>
        <v>0</v>
      </c>
      <c r="AC27" s="345">
        <v>1</v>
      </c>
      <c r="AD27" s="346">
        <f t="shared" si="2"/>
        <v>0</v>
      </c>
      <c r="AE27" s="347">
        <f t="shared" si="3"/>
        <v>0</v>
      </c>
    </row>
    <row r="28" spans="1:31" ht="45" x14ac:dyDescent="0.25">
      <c r="A28" s="15"/>
      <c r="B28" s="353" t="s">
        <v>49</v>
      </c>
      <c r="C28" s="358" t="s">
        <v>72</v>
      </c>
      <c r="D28" s="329" t="s">
        <v>25</v>
      </c>
      <c r="E28" s="330" t="s">
        <v>152</v>
      </c>
      <c r="F28" s="357"/>
      <c r="G28" s="357"/>
      <c r="H28" s="332">
        <v>3.3630000000000102</v>
      </c>
      <c r="I28" s="357"/>
      <c r="J28" s="333" t="s">
        <v>153</v>
      </c>
      <c r="K28" s="331" t="s">
        <v>139</v>
      </c>
      <c r="L28" s="295">
        <v>2</v>
      </c>
      <c r="M28" s="356">
        <v>20.13</v>
      </c>
      <c r="N28" s="295">
        <v>40.26</v>
      </c>
      <c r="O28" s="359"/>
      <c r="P28" s="335" t="e">
        <v>#VALUE!</v>
      </c>
      <c r="Q28" s="336" t="e">
        <f>IF(J28="PROV SUM",N28,L28*P28)</f>
        <v>#VALUE!</v>
      </c>
      <c r="R28" s="294">
        <v>0</v>
      </c>
      <c r="S28" s="294">
        <v>14.918342999999998</v>
      </c>
      <c r="T28" s="336">
        <f>IF(J28="SC024",N28,IF(ISERROR(S28),"",IF(J28="PROV SUM",N28,L28*S28)))</f>
        <v>29.836685999999997</v>
      </c>
      <c r="U28" s="112"/>
      <c r="V28" s="331" t="s">
        <v>139</v>
      </c>
      <c r="W28" s="295">
        <v>0</v>
      </c>
      <c r="X28" s="294">
        <v>14.918342999999998</v>
      </c>
      <c r="Y28" s="335">
        <f t="shared" si="0"/>
        <v>0</v>
      </c>
      <c r="Z28" s="18"/>
      <c r="AA28" s="343">
        <v>1</v>
      </c>
      <c r="AB28" s="344">
        <f t="shared" si="1"/>
        <v>0</v>
      </c>
      <c r="AC28" s="345">
        <v>1</v>
      </c>
      <c r="AD28" s="346">
        <f t="shared" si="2"/>
        <v>0</v>
      </c>
      <c r="AE28" s="347">
        <f t="shared" si="3"/>
        <v>0</v>
      </c>
    </row>
    <row r="29" spans="1:31" ht="45" x14ac:dyDescent="0.25">
      <c r="A29" s="15"/>
      <c r="B29" s="353" t="s">
        <v>49</v>
      </c>
      <c r="C29" s="358" t="s">
        <v>72</v>
      </c>
      <c r="D29" s="329" t="s">
        <v>25</v>
      </c>
      <c r="E29" s="330" t="s">
        <v>154</v>
      </c>
      <c r="F29" s="357"/>
      <c r="G29" s="357"/>
      <c r="H29" s="332">
        <v>3.3640000000000101</v>
      </c>
      <c r="I29" s="357"/>
      <c r="J29" s="333" t="s">
        <v>155</v>
      </c>
      <c r="K29" s="331" t="s">
        <v>139</v>
      </c>
      <c r="L29" s="295">
        <v>20</v>
      </c>
      <c r="M29" s="356">
        <v>20.13</v>
      </c>
      <c r="N29" s="295">
        <v>402.6</v>
      </c>
      <c r="O29" s="359"/>
      <c r="P29" s="335" t="e">
        <v>#VALUE!</v>
      </c>
      <c r="Q29" s="336" t="e">
        <f>IF(J29="PROV SUM",N29,L29*P29)</f>
        <v>#VALUE!</v>
      </c>
      <c r="R29" s="294">
        <v>0</v>
      </c>
      <c r="S29" s="294">
        <v>14.918342999999998</v>
      </c>
      <c r="T29" s="336">
        <f>IF(J29="SC024",N29,IF(ISERROR(S29),"",IF(J29="PROV SUM",N29,L29*S29)))</f>
        <v>298.36685999999997</v>
      </c>
      <c r="U29" s="112"/>
      <c r="V29" s="331" t="s">
        <v>139</v>
      </c>
      <c r="W29" s="295">
        <v>0</v>
      </c>
      <c r="X29" s="294">
        <v>14.918342999999998</v>
      </c>
      <c r="Y29" s="335">
        <f t="shared" si="0"/>
        <v>0</v>
      </c>
      <c r="Z29" s="18"/>
      <c r="AA29" s="343">
        <v>1</v>
      </c>
      <c r="AB29" s="344">
        <f t="shared" si="1"/>
        <v>0</v>
      </c>
      <c r="AC29" s="345">
        <v>1</v>
      </c>
      <c r="AD29" s="346">
        <f t="shared" si="2"/>
        <v>0</v>
      </c>
      <c r="AE29" s="347">
        <f t="shared" si="3"/>
        <v>0</v>
      </c>
    </row>
    <row r="30" spans="1:31" x14ac:dyDescent="0.25">
      <c r="A30" s="15"/>
      <c r="B30" s="353" t="s">
        <v>49</v>
      </c>
      <c r="C30" s="358" t="s">
        <v>164</v>
      </c>
      <c r="D30" s="329" t="s">
        <v>378</v>
      </c>
      <c r="E30" s="330"/>
      <c r="F30" s="357"/>
      <c r="G30" s="357"/>
      <c r="H30" s="332"/>
      <c r="I30" s="357"/>
      <c r="J30" s="333"/>
      <c r="K30" s="331"/>
      <c r="L30" s="295"/>
      <c r="M30" s="333"/>
      <c r="N30" s="295"/>
      <c r="O30" s="359"/>
      <c r="P30" s="333"/>
      <c r="Q30" s="293"/>
      <c r="R30" s="293"/>
      <c r="S30" s="293"/>
      <c r="T30" s="293"/>
      <c r="U30" s="112"/>
      <c r="V30" s="331"/>
      <c r="W30" s="295"/>
      <c r="X30" s="293"/>
      <c r="Y30" s="335">
        <f t="shared" si="0"/>
        <v>0</v>
      </c>
      <c r="Z30" s="18"/>
      <c r="AA30" s="343">
        <v>0</v>
      </c>
      <c r="AB30" s="344">
        <f t="shared" si="1"/>
        <v>0</v>
      </c>
      <c r="AC30" s="345">
        <v>0</v>
      </c>
      <c r="AD30" s="346">
        <f t="shared" si="2"/>
        <v>0</v>
      </c>
      <c r="AE30" s="347">
        <f t="shared" si="3"/>
        <v>0</v>
      </c>
    </row>
    <row r="31" spans="1:31" ht="90" x14ac:dyDescent="0.25">
      <c r="A31" s="15"/>
      <c r="B31" s="353" t="s">
        <v>49</v>
      </c>
      <c r="C31" s="358" t="s">
        <v>164</v>
      </c>
      <c r="D31" s="329" t="s">
        <v>25</v>
      </c>
      <c r="E31" s="330" t="s">
        <v>183</v>
      </c>
      <c r="F31" s="357"/>
      <c r="G31" s="357"/>
      <c r="H31" s="332">
        <v>4.1100000000000003</v>
      </c>
      <c r="I31" s="357"/>
      <c r="J31" s="333" t="s">
        <v>184</v>
      </c>
      <c r="K31" s="331" t="s">
        <v>57</v>
      </c>
      <c r="L31" s="295">
        <v>5</v>
      </c>
      <c r="M31" s="356">
        <v>36.75</v>
      </c>
      <c r="N31" s="295">
        <v>183.75</v>
      </c>
      <c r="O31" s="359"/>
      <c r="P31" s="335" t="e">
        <v>#VALUE!</v>
      </c>
      <c r="Q31" s="336" t="e">
        <f>IF(J31="PROV SUM",N31,L31*P31)</f>
        <v>#VALUE!</v>
      </c>
      <c r="R31" s="294">
        <v>0</v>
      </c>
      <c r="S31" s="294">
        <v>34.912500000000001</v>
      </c>
      <c r="T31" s="336">
        <f>IF(J31="SC024",N31,IF(ISERROR(S31),"",IF(J31="PROV SUM",N31,L31*S31)))</f>
        <v>174.5625</v>
      </c>
      <c r="U31" s="112"/>
      <c r="V31" s="331" t="s">
        <v>57</v>
      </c>
      <c r="W31" s="295">
        <v>5</v>
      </c>
      <c r="X31" s="294">
        <v>34.912500000000001</v>
      </c>
      <c r="Y31" s="335">
        <f t="shared" si="0"/>
        <v>174.5625</v>
      </c>
      <c r="Z31" s="18"/>
      <c r="AA31" s="343">
        <v>1</v>
      </c>
      <c r="AB31" s="344">
        <f t="shared" si="1"/>
        <v>174.5625</v>
      </c>
      <c r="AC31" s="345">
        <v>1</v>
      </c>
      <c r="AD31" s="346">
        <f t="shared" si="2"/>
        <v>174.5625</v>
      </c>
      <c r="AE31" s="347">
        <f t="shared" si="3"/>
        <v>0</v>
      </c>
    </row>
    <row r="32" spans="1:31" ht="60" x14ac:dyDescent="0.25">
      <c r="A32" s="15"/>
      <c r="B32" s="353" t="s">
        <v>49</v>
      </c>
      <c r="C32" s="358" t="s">
        <v>164</v>
      </c>
      <c r="D32" s="329" t="s">
        <v>25</v>
      </c>
      <c r="E32" s="330" t="s">
        <v>185</v>
      </c>
      <c r="F32" s="357"/>
      <c r="G32" s="357"/>
      <c r="H32" s="332">
        <v>4.13</v>
      </c>
      <c r="I32" s="357"/>
      <c r="J32" s="333" t="s">
        <v>186</v>
      </c>
      <c r="K32" s="331" t="s">
        <v>57</v>
      </c>
      <c r="L32" s="295">
        <v>70</v>
      </c>
      <c r="M32" s="356">
        <v>4.25</v>
      </c>
      <c r="N32" s="295">
        <v>297.5</v>
      </c>
      <c r="O32" s="359"/>
      <c r="P32" s="335" t="e">
        <v>#VALUE!</v>
      </c>
      <c r="Q32" s="336" t="e">
        <f>IF(J32="PROV SUM",N32,L32*P32)</f>
        <v>#VALUE!</v>
      </c>
      <c r="R32" s="294">
        <v>0</v>
      </c>
      <c r="S32" s="294">
        <v>4.0374999999999996</v>
      </c>
      <c r="T32" s="336">
        <f>IF(J32="SC024",N32,IF(ISERROR(S32),"",IF(J32="PROV SUM",N32,L32*S32)))</f>
        <v>282.625</v>
      </c>
      <c r="U32" s="112"/>
      <c r="V32" s="331" t="s">
        <v>57</v>
      </c>
      <c r="W32" s="295">
        <v>70</v>
      </c>
      <c r="X32" s="294">
        <v>4.0374999999999996</v>
      </c>
      <c r="Y32" s="335">
        <f t="shared" si="0"/>
        <v>282.625</v>
      </c>
      <c r="Z32" s="18"/>
      <c r="AA32" s="343">
        <v>1</v>
      </c>
      <c r="AB32" s="344">
        <f t="shared" si="1"/>
        <v>282.625</v>
      </c>
      <c r="AC32" s="345">
        <v>1</v>
      </c>
      <c r="AD32" s="346">
        <f t="shared" si="2"/>
        <v>282.625</v>
      </c>
      <c r="AE32" s="347">
        <f t="shared" si="3"/>
        <v>0</v>
      </c>
    </row>
    <row r="33" spans="1:33" ht="60" x14ac:dyDescent="0.25">
      <c r="A33" s="15"/>
      <c r="B33" s="353" t="s">
        <v>49</v>
      </c>
      <c r="C33" s="358" t="s">
        <v>164</v>
      </c>
      <c r="D33" s="329" t="s">
        <v>25</v>
      </c>
      <c r="E33" s="330" t="s">
        <v>187</v>
      </c>
      <c r="F33" s="357"/>
      <c r="G33" s="357"/>
      <c r="H33" s="332">
        <v>4.1399999999999997</v>
      </c>
      <c r="I33" s="357"/>
      <c r="J33" s="333" t="s">
        <v>188</v>
      </c>
      <c r="K33" s="331" t="s">
        <v>57</v>
      </c>
      <c r="L33" s="295">
        <v>10</v>
      </c>
      <c r="M33" s="356">
        <v>6.75</v>
      </c>
      <c r="N33" s="295">
        <v>67.5</v>
      </c>
      <c r="O33" s="359"/>
      <c r="P33" s="335" t="e">
        <v>#VALUE!</v>
      </c>
      <c r="Q33" s="336" t="e">
        <f>IF(J33="PROV SUM",N33,L33*P33)</f>
        <v>#VALUE!</v>
      </c>
      <c r="R33" s="294">
        <v>0</v>
      </c>
      <c r="S33" s="294">
        <v>6.4124999999999996</v>
      </c>
      <c r="T33" s="336">
        <f>IF(J33="SC024",N33,IF(ISERROR(S33),"",IF(J33="PROV SUM",N33,L33*S33)))</f>
        <v>64.125</v>
      </c>
      <c r="U33" s="112"/>
      <c r="V33" s="331" t="s">
        <v>57</v>
      </c>
      <c r="W33" s="295">
        <v>12</v>
      </c>
      <c r="X33" s="294">
        <v>6.4124999999999996</v>
      </c>
      <c r="Y33" s="335">
        <f t="shared" si="0"/>
        <v>76.949999999999989</v>
      </c>
      <c r="Z33" s="18"/>
      <c r="AA33" s="343">
        <v>1</v>
      </c>
      <c r="AB33" s="344">
        <f t="shared" si="1"/>
        <v>76.949999999999989</v>
      </c>
      <c r="AC33" s="345">
        <v>1</v>
      </c>
      <c r="AD33" s="346">
        <f t="shared" si="2"/>
        <v>76.949999999999989</v>
      </c>
      <c r="AE33" s="347">
        <f t="shared" si="3"/>
        <v>0</v>
      </c>
    </row>
    <row r="34" spans="1:33" ht="90" x14ac:dyDescent="0.25">
      <c r="A34" s="15"/>
      <c r="B34" s="353" t="s">
        <v>49</v>
      </c>
      <c r="C34" s="358" t="s">
        <v>164</v>
      </c>
      <c r="D34" s="329" t="s">
        <v>25</v>
      </c>
      <c r="E34" s="330" t="s">
        <v>171</v>
      </c>
      <c r="F34" s="357"/>
      <c r="G34" s="357"/>
      <c r="H34" s="332">
        <v>4.8999999999999799</v>
      </c>
      <c r="I34" s="357"/>
      <c r="J34" s="333" t="s">
        <v>172</v>
      </c>
      <c r="K34" s="331" t="s">
        <v>75</v>
      </c>
      <c r="L34" s="295">
        <v>6</v>
      </c>
      <c r="M34" s="356">
        <v>35.61</v>
      </c>
      <c r="N34" s="295">
        <v>213.66</v>
      </c>
      <c r="O34" s="359"/>
      <c r="P34" s="335" t="e">
        <v>#VALUE!</v>
      </c>
      <c r="Q34" s="336" t="e">
        <f>IF(J34="PROV SUM",N34,L34*P34)</f>
        <v>#VALUE!</v>
      </c>
      <c r="R34" s="294">
        <v>0</v>
      </c>
      <c r="S34" s="294">
        <v>31.568264999999997</v>
      </c>
      <c r="T34" s="336">
        <f>IF(J34="SC024",N34,IF(ISERROR(S34),"",IF(J34="PROV SUM",N34,L34*S34)))</f>
        <v>189.40958999999998</v>
      </c>
      <c r="U34" s="112"/>
      <c r="V34" s="331" t="s">
        <v>75</v>
      </c>
      <c r="W34" s="295">
        <v>12</v>
      </c>
      <c r="X34" s="294">
        <v>31.568264999999997</v>
      </c>
      <c r="Y34" s="335">
        <f t="shared" si="0"/>
        <v>378.81917999999996</v>
      </c>
      <c r="Z34" s="18"/>
      <c r="AA34" s="343">
        <v>1</v>
      </c>
      <c r="AB34" s="344">
        <f t="shared" si="1"/>
        <v>378.81917999999996</v>
      </c>
      <c r="AC34" s="345">
        <v>1</v>
      </c>
      <c r="AD34" s="346">
        <f t="shared" si="2"/>
        <v>378.81917999999996</v>
      </c>
      <c r="AE34" s="347">
        <f t="shared" si="3"/>
        <v>0</v>
      </c>
    </row>
    <row r="35" spans="1:33" ht="45" x14ac:dyDescent="0.25">
      <c r="A35" s="15"/>
      <c r="B35" s="353" t="s">
        <v>49</v>
      </c>
      <c r="C35" s="358" t="s">
        <v>164</v>
      </c>
      <c r="D35" s="329" t="s">
        <v>25</v>
      </c>
      <c r="E35" s="330" t="s">
        <v>179</v>
      </c>
      <c r="F35" s="357"/>
      <c r="G35" s="357"/>
      <c r="H35" s="332">
        <v>4.2309999999999297</v>
      </c>
      <c r="I35" s="357"/>
      <c r="J35" s="333" t="s">
        <v>180</v>
      </c>
      <c r="K35" s="331" t="s">
        <v>79</v>
      </c>
      <c r="L35" s="295">
        <v>1</v>
      </c>
      <c r="M35" s="356">
        <v>67.930000000000007</v>
      </c>
      <c r="N35" s="295">
        <v>67.930000000000007</v>
      </c>
      <c r="O35" s="359"/>
      <c r="P35" s="335" t="e">
        <v>#VALUE!</v>
      </c>
      <c r="Q35" s="336" t="e">
        <f>IF(J35="PROV SUM",N35,L35*P35)</f>
        <v>#VALUE!</v>
      </c>
      <c r="R35" s="294">
        <v>0</v>
      </c>
      <c r="S35" s="294">
        <v>55.797702000000008</v>
      </c>
      <c r="T35" s="336">
        <f>IF(J35="SC024",N35,IF(ISERROR(S35),"",IF(J35="PROV SUM",N35,L35*S35)))</f>
        <v>55.797702000000008</v>
      </c>
      <c r="U35" s="112"/>
      <c r="V35" s="331" t="s">
        <v>79</v>
      </c>
      <c r="W35" s="295">
        <v>1</v>
      </c>
      <c r="X35" s="294">
        <v>55.797702000000008</v>
      </c>
      <c r="Y35" s="335">
        <f t="shared" si="0"/>
        <v>55.797702000000008</v>
      </c>
      <c r="Z35" s="18"/>
      <c r="AA35" s="343">
        <v>1</v>
      </c>
      <c r="AB35" s="344">
        <f t="shared" si="1"/>
        <v>55.797702000000008</v>
      </c>
      <c r="AC35" s="345">
        <v>1</v>
      </c>
      <c r="AD35" s="346">
        <f t="shared" si="2"/>
        <v>55.797702000000008</v>
      </c>
      <c r="AE35" s="347">
        <f t="shared" si="3"/>
        <v>0</v>
      </c>
    </row>
    <row r="36" spans="1:33" x14ac:dyDescent="0.25">
      <c r="A36" s="15"/>
      <c r="B36" s="353" t="s">
        <v>49</v>
      </c>
      <c r="C36" s="358" t="s">
        <v>24</v>
      </c>
      <c r="D36" s="329" t="s">
        <v>378</v>
      </c>
      <c r="E36" s="330"/>
      <c r="F36" s="357"/>
      <c r="G36" s="357"/>
      <c r="H36" s="332"/>
      <c r="I36" s="357"/>
      <c r="J36" s="333"/>
      <c r="K36" s="331"/>
      <c r="L36" s="295"/>
      <c r="M36" s="333"/>
      <c r="N36" s="295"/>
      <c r="O36" s="359"/>
      <c r="P36" s="333"/>
      <c r="Q36" s="293"/>
      <c r="R36" s="293"/>
      <c r="S36" s="293"/>
      <c r="T36" s="293"/>
      <c r="U36" s="112"/>
      <c r="V36" s="331"/>
      <c r="W36" s="295"/>
      <c r="X36" s="293"/>
      <c r="Y36" s="335">
        <f t="shared" si="0"/>
        <v>0</v>
      </c>
      <c r="Z36" s="18"/>
      <c r="AA36" s="343">
        <v>0</v>
      </c>
      <c r="AB36" s="344">
        <f t="shared" si="1"/>
        <v>0</v>
      </c>
      <c r="AC36" s="345">
        <v>0</v>
      </c>
      <c r="AD36" s="346">
        <f t="shared" si="2"/>
        <v>0</v>
      </c>
      <c r="AE36" s="347">
        <f t="shared" si="3"/>
        <v>0</v>
      </c>
      <c r="AG36" s="663">
        <f>AG37+AG38+AG39+AG40+AG41+AG60</f>
        <v>2203.8900000000003</v>
      </c>
    </row>
    <row r="37" spans="1:33" ht="120" x14ac:dyDescent="0.25">
      <c r="A37" s="21"/>
      <c r="B37" s="328" t="s">
        <v>49</v>
      </c>
      <c r="C37" s="328" t="s">
        <v>24</v>
      </c>
      <c r="D37" s="329" t="s">
        <v>25</v>
      </c>
      <c r="E37" s="330" t="s">
        <v>26</v>
      </c>
      <c r="F37" s="331"/>
      <c r="G37" s="331"/>
      <c r="H37" s="332">
        <v>2.1</v>
      </c>
      <c r="I37" s="331"/>
      <c r="J37" s="333" t="s">
        <v>27</v>
      </c>
      <c r="K37" s="331" t="s">
        <v>28</v>
      </c>
      <c r="L37" s="295">
        <v>170</v>
      </c>
      <c r="M37" s="124">
        <v>12.92</v>
      </c>
      <c r="N37" s="125">
        <v>2196.4</v>
      </c>
      <c r="O37" s="334"/>
      <c r="P37" s="335" t="e">
        <v>#VALUE!</v>
      </c>
      <c r="Q37" s="336" t="e">
        <f t="shared" ref="Q37:Q42" si="6">IF(J37="PROV SUM",N37,L37*P37)</f>
        <v>#VALUE!</v>
      </c>
      <c r="R37" s="294">
        <v>0</v>
      </c>
      <c r="S37" s="294">
        <v>16.4084</v>
      </c>
      <c r="T37" s="336">
        <f t="shared" ref="T37:T42" si="7">IF(J37="SC024",N37,IF(ISERROR(S37),"",IF(J37="PROV SUM",N37,L37*S37)))</f>
        <v>2789.4279999999999</v>
      </c>
      <c r="U37" s="112"/>
      <c r="V37" s="331" t="s">
        <v>28</v>
      </c>
      <c r="W37" s="295">
        <v>225</v>
      </c>
      <c r="X37" s="294">
        <v>16.4084</v>
      </c>
      <c r="Y37" s="335">
        <f t="shared" si="0"/>
        <v>3691.89</v>
      </c>
      <c r="Z37" s="18"/>
      <c r="AA37" s="343">
        <v>1</v>
      </c>
      <c r="AB37" s="344">
        <f t="shared" si="1"/>
        <v>3691.89</v>
      </c>
      <c r="AC37" s="345">
        <v>1</v>
      </c>
      <c r="AD37" s="346">
        <f t="shared" si="2"/>
        <v>3691.89</v>
      </c>
      <c r="AE37" s="347">
        <f t="shared" si="3"/>
        <v>0</v>
      </c>
    </row>
    <row r="38" spans="1:33" ht="30" x14ac:dyDescent="0.25">
      <c r="A38" s="21"/>
      <c r="B38" s="328" t="s">
        <v>49</v>
      </c>
      <c r="C38" s="328" t="s">
        <v>24</v>
      </c>
      <c r="D38" s="329" t="s">
        <v>25</v>
      </c>
      <c r="E38" s="330" t="s">
        <v>29</v>
      </c>
      <c r="F38" s="331"/>
      <c r="G38" s="331"/>
      <c r="H38" s="332">
        <v>2.5</v>
      </c>
      <c r="I38" s="331"/>
      <c r="J38" s="333" t="s">
        <v>30</v>
      </c>
      <c r="K38" s="331" t="s">
        <v>31</v>
      </c>
      <c r="L38" s="295">
        <v>1</v>
      </c>
      <c r="M38" s="124">
        <v>420</v>
      </c>
      <c r="N38" s="125">
        <v>420</v>
      </c>
      <c r="O38" s="334"/>
      <c r="P38" s="335" t="e">
        <v>#VALUE!</v>
      </c>
      <c r="Q38" s="336" t="e">
        <f t="shared" si="6"/>
        <v>#VALUE!</v>
      </c>
      <c r="R38" s="294">
        <v>0</v>
      </c>
      <c r="S38" s="294">
        <v>533.4</v>
      </c>
      <c r="T38" s="336">
        <f t="shared" si="7"/>
        <v>533.4</v>
      </c>
      <c r="U38" s="112"/>
      <c r="V38" s="331" t="s">
        <v>31</v>
      </c>
      <c r="W38" s="295">
        <v>1</v>
      </c>
      <c r="X38" s="294">
        <v>533.4</v>
      </c>
      <c r="Y38" s="335">
        <f t="shared" si="0"/>
        <v>533.4</v>
      </c>
      <c r="Z38" s="18"/>
      <c r="AA38" s="343">
        <v>1</v>
      </c>
      <c r="AB38" s="344">
        <f t="shared" si="1"/>
        <v>533.4</v>
      </c>
      <c r="AC38" s="345">
        <v>1</v>
      </c>
      <c r="AD38" s="346">
        <f t="shared" si="2"/>
        <v>533.4</v>
      </c>
      <c r="AE38" s="347">
        <f t="shared" si="3"/>
        <v>0</v>
      </c>
      <c r="AF38" s="622"/>
      <c r="AG38" s="622">
        <v>160.02000000000001</v>
      </c>
    </row>
    <row r="39" spans="1:33" x14ac:dyDescent="0.25">
      <c r="A39" s="21"/>
      <c r="B39" s="328" t="s">
        <v>49</v>
      </c>
      <c r="C39" s="328" t="s">
        <v>24</v>
      </c>
      <c r="D39" s="329" t="s">
        <v>25</v>
      </c>
      <c r="E39" s="330" t="s">
        <v>32</v>
      </c>
      <c r="F39" s="331"/>
      <c r="G39" s="331"/>
      <c r="H39" s="332">
        <v>2.6</v>
      </c>
      <c r="I39" s="331"/>
      <c r="J39" s="333" t="s">
        <v>33</v>
      </c>
      <c r="K39" s="331" t="s">
        <v>31</v>
      </c>
      <c r="L39" s="295">
        <v>1</v>
      </c>
      <c r="M39" s="124">
        <v>50</v>
      </c>
      <c r="N39" s="125">
        <v>50</v>
      </c>
      <c r="O39" s="334"/>
      <c r="P39" s="335" t="e">
        <v>#VALUE!</v>
      </c>
      <c r="Q39" s="336" t="e">
        <f t="shared" si="6"/>
        <v>#VALUE!</v>
      </c>
      <c r="R39" s="294">
        <v>0</v>
      </c>
      <c r="S39" s="294">
        <v>63.5</v>
      </c>
      <c r="T39" s="336">
        <f t="shared" si="7"/>
        <v>63.5</v>
      </c>
      <c r="U39" s="112"/>
      <c r="V39" s="331" t="s">
        <v>31</v>
      </c>
      <c r="W39" s="295">
        <v>1</v>
      </c>
      <c r="X39" s="294">
        <v>63.5</v>
      </c>
      <c r="Y39" s="335">
        <f t="shared" si="0"/>
        <v>63.5</v>
      </c>
      <c r="Z39" s="18"/>
      <c r="AA39" s="343">
        <v>1</v>
      </c>
      <c r="AB39" s="344">
        <f t="shared" si="1"/>
        <v>63.5</v>
      </c>
      <c r="AC39" s="345">
        <v>1</v>
      </c>
      <c r="AD39" s="346">
        <f t="shared" si="2"/>
        <v>63.5</v>
      </c>
      <c r="AE39" s="347">
        <f t="shared" si="3"/>
        <v>0</v>
      </c>
      <c r="AF39" s="622"/>
      <c r="AG39" s="622">
        <v>19.05</v>
      </c>
    </row>
    <row r="40" spans="1:33" x14ac:dyDescent="0.25">
      <c r="A40" s="21"/>
      <c r="B40" s="328" t="s">
        <v>49</v>
      </c>
      <c r="C40" s="328" t="s">
        <v>24</v>
      </c>
      <c r="D40" s="329" t="s">
        <v>25</v>
      </c>
      <c r="E40" s="330" t="s">
        <v>43</v>
      </c>
      <c r="F40" s="331"/>
      <c r="G40" s="331"/>
      <c r="H40" s="332">
        <v>2.17</v>
      </c>
      <c r="I40" s="331"/>
      <c r="J40" s="333" t="s">
        <v>44</v>
      </c>
      <c r="K40" s="331" t="s">
        <v>31</v>
      </c>
      <c r="L40" s="295">
        <v>1</v>
      </c>
      <c r="M40" s="124">
        <v>842</v>
      </c>
      <c r="N40" s="125">
        <v>842</v>
      </c>
      <c r="O40" s="334"/>
      <c r="P40" s="335" t="e">
        <v>#VALUE!</v>
      </c>
      <c r="Q40" s="336" t="e">
        <f t="shared" si="6"/>
        <v>#VALUE!</v>
      </c>
      <c r="R40" s="294">
        <v>0</v>
      </c>
      <c r="S40" s="294">
        <v>1069.3399999999999</v>
      </c>
      <c r="T40" s="336">
        <f t="shared" si="7"/>
        <v>1069.3399999999999</v>
      </c>
      <c r="U40" s="112"/>
      <c r="V40" s="331" t="s">
        <v>31</v>
      </c>
      <c r="W40" s="295">
        <v>1</v>
      </c>
      <c r="X40" s="294">
        <v>1069.3399999999999</v>
      </c>
      <c r="Y40" s="335">
        <f t="shared" si="0"/>
        <v>1069.3399999999999</v>
      </c>
      <c r="Z40" s="18"/>
      <c r="AA40" s="343">
        <v>1</v>
      </c>
      <c r="AB40" s="344">
        <f t="shared" si="1"/>
        <v>1069.3399999999999</v>
      </c>
      <c r="AC40" s="345">
        <v>1</v>
      </c>
      <c r="AD40" s="346">
        <f t="shared" si="2"/>
        <v>1069.3399999999999</v>
      </c>
      <c r="AE40" s="347">
        <f t="shared" si="3"/>
        <v>0</v>
      </c>
      <c r="AF40" s="622"/>
      <c r="AG40" s="622">
        <v>320.8</v>
      </c>
    </row>
    <row r="41" spans="1:33" ht="30" x14ac:dyDescent="0.25">
      <c r="A41" s="21"/>
      <c r="B41" s="328" t="s">
        <v>49</v>
      </c>
      <c r="C41" s="328" t="s">
        <v>24</v>
      </c>
      <c r="D41" s="329" t="s">
        <v>25</v>
      </c>
      <c r="E41" s="330" t="s">
        <v>50</v>
      </c>
      <c r="F41" s="331"/>
      <c r="G41" s="331"/>
      <c r="H41" s="332">
        <v>2.19</v>
      </c>
      <c r="I41" s="331"/>
      <c r="J41" s="333" t="s">
        <v>51</v>
      </c>
      <c r="K41" s="331" t="s">
        <v>48</v>
      </c>
      <c r="L41" s="295">
        <v>10</v>
      </c>
      <c r="M41" s="124">
        <v>31.75</v>
      </c>
      <c r="N41" s="125">
        <v>317.5</v>
      </c>
      <c r="O41" s="334"/>
      <c r="P41" s="335" t="e">
        <v>#VALUE!</v>
      </c>
      <c r="Q41" s="336" t="e">
        <f t="shared" si="6"/>
        <v>#VALUE!</v>
      </c>
      <c r="R41" s="294">
        <v>0</v>
      </c>
      <c r="S41" s="294">
        <v>40.322499999999998</v>
      </c>
      <c r="T41" s="336">
        <f t="shared" si="7"/>
        <v>403.22499999999997</v>
      </c>
      <c r="U41" s="112"/>
      <c r="V41" s="331" t="s">
        <v>48</v>
      </c>
      <c r="W41" s="295">
        <v>8</v>
      </c>
      <c r="X41" s="294">
        <v>40.322499999999998</v>
      </c>
      <c r="Y41" s="335">
        <f t="shared" si="0"/>
        <v>322.58</v>
      </c>
      <c r="Z41" s="18"/>
      <c r="AA41" s="343">
        <v>1</v>
      </c>
      <c r="AB41" s="344">
        <f t="shared" si="1"/>
        <v>322.58</v>
      </c>
      <c r="AC41" s="345">
        <v>1</v>
      </c>
      <c r="AD41" s="346">
        <f t="shared" si="2"/>
        <v>322.58</v>
      </c>
      <c r="AE41" s="347">
        <f t="shared" si="3"/>
        <v>0</v>
      </c>
      <c r="AF41" s="622"/>
      <c r="AG41" s="622">
        <v>40.32</v>
      </c>
    </row>
    <row r="42" spans="1:33" ht="60" x14ac:dyDescent="0.25">
      <c r="A42" s="21"/>
      <c r="B42" s="328" t="s">
        <v>49</v>
      </c>
      <c r="C42" s="328" t="s">
        <v>24</v>
      </c>
      <c r="D42" s="329" t="s">
        <v>25</v>
      </c>
      <c r="E42" s="330" t="s">
        <v>382</v>
      </c>
      <c r="F42" s="331"/>
      <c r="G42" s="331"/>
      <c r="H42" s="332"/>
      <c r="I42" s="331"/>
      <c r="J42" s="333" t="s">
        <v>383</v>
      </c>
      <c r="K42" s="331" t="s">
        <v>31</v>
      </c>
      <c r="L42" s="295"/>
      <c r="M42" s="124">
        <v>4.8300000000000003E-2</v>
      </c>
      <c r="N42" s="125">
        <v>0</v>
      </c>
      <c r="O42" s="334"/>
      <c r="P42" s="335" t="e">
        <v>#VALUE!</v>
      </c>
      <c r="Q42" s="336" t="e">
        <f t="shared" si="6"/>
        <v>#VALUE!</v>
      </c>
      <c r="R42" s="294" t="e">
        <v>#N/A</v>
      </c>
      <c r="S42" s="294" t="e">
        <v>#N/A</v>
      </c>
      <c r="T42" s="336">
        <f t="shared" si="7"/>
        <v>0</v>
      </c>
      <c r="U42" s="112"/>
      <c r="V42" s="331" t="s">
        <v>416</v>
      </c>
      <c r="W42" s="295">
        <v>13.4</v>
      </c>
      <c r="X42" s="376">
        <f>SUM(Y37+Y38+Y39+Y41+Y61+Y60)*0.0483</f>
        <v>308.39888100000002</v>
      </c>
      <c r="Y42" s="335">
        <f>X42*W42</f>
        <v>4132.5450054000003</v>
      </c>
      <c r="Z42" s="18"/>
      <c r="AA42" s="343">
        <v>1</v>
      </c>
      <c r="AB42" s="344">
        <f t="shared" si="1"/>
        <v>4132.5450054000003</v>
      </c>
      <c r="AC42" s="345">
        <v>0</v>
      </c>
      <c r="AD42" s="346">
        <f t="shared" si="2"/>
        <v>0</v>
      </c>
      <c r="AE42" s="347">
        <f t="shared" si="3"/>
        <v>4132.5450054000003</v>
      </c>
      <c r="AF42" s="649" t="s">
        <v>777</v>
      </c>
      <c r="AG42" s="622"/>
    </row>
    <row r="43" spans="1:33" x14ac:dyDescent="0.25">
      <c r="A43" s="21"/>
      <c r="B43" s="327" t="s">
        <v>49</v>
      </c>
      <c r="C43" s="328" t="s">
        <v>312</v>
      </c>
      <c r="D43" s="329" t="s">
        <v>378</v>
      </c>
      <c r="E43" s="330"/>
      <c r="F43" s="331"/>
      <c r="G43" s="331"/>
      <c r="H43" s="332"/>
      <c r="I43" s="331"/>
      <c r="J43" s="333"/>
      <c r="K43" s="331"/>
      <c r="L43" s="295"/>
      <c r="M43" s="333"/>
      <c r="N43" s="125"/>
      <c r="O43" s="334"/>
      <c r="P43" s="354"/>
      <c r="Q43" s="355"/>
      <c r="R43" s="355"/>
      <c r="S43" s="355"/>
      <c r="T43" s="355"/>
      <c r="U43" s="112"/>
      <c r="V43" s="331"/>
      <c r="W43" s="295"/>
      <c r="X43" s="355"/>
      <c r="Y43" s="335">
        <f t="shared" si="0"/>
        <v>0</v>
      </c>
      <c r="Z43" s="18"/>
      <c r="AA43" s="343">
        <v>0</v>
      </c>
      <c r="AB43" s="344">
        <f t="shared" si="1"/>
        <v>0</v>
      </c>
      <c r="AC43" s="345">
        <v>0</v>
      </c>
      <c r="AD43" s="346">
        <f t="shared" si="2"/>
        <v>0</v>
      </c>
      <c r="AE43" s="347">
        <f t="shared" si="3"/>
        <v>0</v>
      </c>
      <c r="AF43" s="622"/>
      <c r="AG43" s="622"/>
    </row>
    <row r="44" spans="1:33" ht="45" x14ac:dyDescent="0.25">
      <c r="A44" s="21"/>
      <c r="B44" s="327" t="s">
        <v>49</v>
      </c>
      <c r="C44" s="328" t="s">
        <v>312</v>
      </c>
      <c r="D44" s="329" t="s">
        <v>25</v>
      </c>
      <c r="E44" s="330" t="s">
        <v>315</v>
      </c>
      <c r="F44" s="331"/>
      <c r="G44" s="331"/>
      <c r="H44" s="332">
        <v>7.55000000000003</v>
      </c>
      <c r="I44" s="331"/>
      <c r="J44" s="333" t="s">
        <v>316</v>
      </c>
      <c r="K44" s="331" t="s">
        <v>75</v>
      </c>
      <c r="L44" s="295">
        <v>15</v>
      </c>
      <c r="M44" s="356">
        <v>6.68</v>
      </c>
      <c r="N44" s="125">
        <v>100.2</v>
      </c>
      <c r="O44" s="334"/>
      <c r="P44" s="335" t="e">
        <v>#VALUE!</v>
      </c>
      <c r="Q44" s="336" t="e">
        <f>IF(J44="PROV SUM",N44,L44*P44)</f>
        <v>#VALUE!</v>
      </c>
      <c r="R44" s="294">
        <v>0</v>
      </c>
      <c r="S44" s="294">
        <v>5.4929639999999997</v>
      </c>
      <c r="T44" s="336">
        <f>IF(J44="SC024",N44,IF(ISERROR(S44),"",IF(J44="PROV SUM",N44,L44*S44)))</f>
        <v>82.394459999999995</v>
      </c>
      <c r="U44" s="112"/>
      <c r="V44" s="331" t="s">
        <v>75</v>
      </c>
      <c r="W44" s="295">
        <v>15</v>
      </c>
      <c r="X44" s="294">
        <v>5.4929639999999997</v>
      </c>
      <c r="Y44" s="335">
        <f t="shared" si="0"/>
        <v>82.394459999999995</v>
      </c>
      <c r="Z44" s="18"/>
      <c r="AA44" s="343">
        <v>1</v>
      </c>
      <c r="AB44" s="344">
        <f t="shared" si="1"/>
        <v>82.394459999999995</v>
      </c>
      <c r="AC44" s="345">
        <v>1</v>
      </c>
      <c r="AD44" s="346">
        <f t="shared" si="2"/>
        <v>82.394459999999995</v>
      </c>
      <c r="AE44" s="347">
        <f t="shared" si="3"/>
        <v>0</v>
      </c>
      <c r="AF44" s="622"/>
      <c r="AG44" s="622">
        <v>82.39</v>
      </c>
    </row>
    <row r="45" spans="1:33" ht="15.75" x14ac:dyDescent="0.25">
      <c r="A45" s="15"/>
      <c r="B45" s="86" t="s">
        <v>49</v>
      </c>
      <c r="C45" s="89" t="s">
        <v>341</v>
      </c>
      <c r="D45" s="88" t="s">
        <v>378</v>
      </c>
      <c r="E45" s="89"/>
      <c r="F45" s="357"/>
      <c r="G45" s="357"/>
      <c r="H45" s="90"/>
      <c r="I45" s="357"/>
      <c r="J45" s="89"/>
      <c r="K45" s="91"/>
      <c r="L45" s="295"/>
      <c r="M45" s="92"/>
      <c r="N45" s="125"/>
      <c r="O45" s="334"/>
      <c r="P45" s="354"/>
      <c r="Q45" s="355"/>
      <c r="R45" s="355"/>
      <c r="S45" s="355"/>
      <c r="T45" s="355"/>
      <c r="U45" s="112"/>
      <c r="V45" s="91"/>
      <c r="W45" s="295"/>
      <c r="X45" s="355"/>
      <c r="Y45" s="335">
        <f t="shared" si="0"/>
        <v>0</v>
      </c>
      <c r="Z45" s="18"/>
      <c r="AA45" s="343">
        <v>0</v>
      </c>
      <c r="AB45" s="344">
        <f t="shared" si="1"/>
        <v>0</v>
      </c>
      <c r="AC45" s="345">
        <v>0</v>
      </c>
      <c r="AD45" s="346">
        <f t="shared" si="2"/>
        <v>0</v>
      </c>
      <c r="AE45" s="347">
        <f t="shared" si="3"/>
        <v>0</v>
      </c>
      <c r="AF45" s="622"/>
      <c r="AG45" s="622"/>
    </row>
    <row r="46" spans="1:33" ht="105" x14ac:dyDescent="0.25">
      <c r="A46" s="15"/>
      <c r="B46" s="86" t="s">
        <v>49</v>
      </c>
      <c r="C46" s="89" t="s">
        <v>341</v>
      </c>
      <c r="D46" s="88" t="s">
        <v>25</v>
      </c>
      <c r="E46" s="89" t="s">
        <v>350</v>
      </c>
      <c r="F46" s="331"/>
      <c r="G46" s="331"/>
      <c r="H46" s="90">
        <v>13</v>
      </c>
      <c r="I46" s="331"/>
      <c r="J46" s="89" t="s">
        <v>351</v>
      </c>
      <c r="K46" s="331" t="s">
        <v>311</v>
      </c>
      <c r="L46" s="93">
        <v>2</v>
      </c>
      <c r="M46" s="92">
        <v>222.2</v>
      </c>
      <c r="N46" s="94">
        <v>444.4</v>
      </c>
      <c r="O46" s="334"/>
      <c r="P46" s="335" t="e">
        <v>#VALUE!</v>
      </c>
      <c r="Q46" s="336" t="e">
        <f t="shared" ref="Q46:Q59" si="8">IF(J46="PROV SUM",N46,L46*P46)</f>
        <v>#VALUE!</v>
      </c>
      <c r="R46" s="294">
        <v>0</v>
      </c>
      <c r="S46" s="294">
        <v>196.98029999999997</v>
      </c>
      <c r="T46" s="336">
        <f t="shared" ref="T46:T59" si="9">IF(J46="SC024",N46,IF(ISERROR(S46),"",IF(J46="PROV SUM",N46,L46*S46)))</f>
        <v>393.96059999999994</v>
      </c>
      <c r="U46" s="112"/>
      <c r="V46" s="331" t="s">
        <v>311</v>
      </c>
      <c r="W46" s="93">
        <v>2</v>
      </c>
      <c r="X46" s="294">
        <v>196.98029999999997</v>
      </c>
      <c r="Y46" s="335">
        <f t="shared" si="0"/>
        <v>393.96059999999994</v>
      </c>
      <c r="Z46" s="18"/>
      <c r="AA46" s="343">
        <v>0</v>
      </c>
      <c r="AB46" s="344">
        <f t="shared" si="1"/>
        <v>0</v>
      </c>
      <c r="AC46" s="345">
        <v>0</v>
      </c>
      <c r="AD46" s="346">
        <f t="shared" si="2"/>
        <v>0</v>
      </c>
      <c r="AE46" s="347">
        <f t="shared" si="3"/>
        <v>0</v>
      </c>
    </row>
    <row r="47" spans="1:33" ht="105" x14ac:dyDescent="0.25">
      <c r="A47" s="15"/>
      <c r="B47" s="86" t="s">
        <v>49</v>
      </c>
      <c r="C47" s="89" t="s">
        <v>341</v>
      </c>
      <c r="D47" s="88" t="s">
        <v>25</v>
      </c>
      <c r="E47" s="89" t="s">
        <v>356</v>
      </c>
      <c r="F47" s="357"/>
      <c r="G47" s="357"/>
      <c r="H47" s="90">
        <v>27</v>
      </c>
      <c r="I47" s="357"/>
      <c r="J47" s="89" t="s">
        <v>357</v>
      </c>
      <c r="K47" s="91" t="s">
        <v>311</v>
      </c>
      <c r="L47" s="93">
        <v>1</v>
      </c>
      <c r="M47" s="92">
        <v>22.53</v>
      </c>
      <c r="N47" s="94">
        <v>22.53</v>
      </c>
      <c r="O47" s="334"/>
      <c r="P47" s="335" t="e">
        <v>#VALUE!</v>
      </c>
      <c r="Q47" s="336" t="e">
        <f t="shared" si="8"/>
        <v>#VALUE!</v>
      </c>
      <c r="R47" s="294">
        <v>0</v>
      </c>
      <c r="S47" s="294">
        <v>19.150500000000001</v>
      </c>
      <c r="T47" s="336">
        <f t="shared" si="9"/>
        <v>19.150500000000001</v>
      </c>
      <c r="U47" s="112"/>
      <c r="V47" s="91" t="s">
        <v>311</v>
      </c>
      <c r="W47" s="93">
        <v>1</v>
      </c>
      <c r="X47" s="294">
        <v>19.150500000000001</v>
      </c>
      <c r="Y47" s="335">
        <f t="shared" si="0"/>
        <v>19.150500000000001</v>
      </c>
      <c r="Z47" s="18"/>
      <c r="AA47" s="343">
        <v>0</v>
      </c>
      <c r="AB47" s="344">
        <f t="shared" si="1"/>
        <v>0</v>
      </c>
      <c r="AC47" s="345">
        <v>0</v>
      </c>
      <c r="AD47" s="346">
        <f t="shared" si="2"/>
        <v>0</v>
      </c>
      <c r="AE47" s="347">
        <f t="shared" si="3"/>
        <v>0</v>
      </c>
    </row>
    <row r="48" spans="1:33" ht="120" x14ac:dyDescent="0.25">
      <c r="A48" s="15"/>
      <c r="B48" s="86" t="s">
        <v>49</v>
      </c>
      <c r="C48" s="89" t="s">
        <v>341</v>
      </c>
      <c r="D48" s="88" t="s">
        <v>25</v>
      </c>
      <c r="E48" s="89" t="s">
        <v>358</v>
      </c>
      <c r="F48" s="357"/>
      <c r="G48" s="357"/>
      <c r="H48" s="90">
        <v>41</v>
      </c>
      <c r="I48" s="357"/>
      <c r="J48" s="89" t="s">
        <v>359</v>
      </c>
      <c r="K48" s="91" t="s">
        <v>311</v>
      </c>
      <c r="L48" s="93">
        <v>1</v>
      </c>
      <c r="M48" s="92">
        <v>29.34</v>
      </c>
      <c r="N48" s="94">
        <v>29.34</v>
      </c>
      <c r="O48" s="334"/>
      <c r="P48" s="335" t="e">
        <v>#VALUE!</v>
      </c>
      <c r="Q48" s="336" t="e">
        <f t="shared" si="8"/>
        <v>#VALUE!</v>
      </c>
      <c r="R48" s="294">
        <v>0</v>
      </c>
      <c r="S48" s="294">
        <v>24.939</v>
      </c>
      <c r="T48" s="336">
        <f t="shared" si="9"/>
        <v>24.939</v>
      </c>
      <c r="U48" s="112"/>
      <c r="V48" s="91" t="s">
        <v>311</v>
      </c>
      <c r="W48" s="93">
        <v>1</v>
      </c>
      <c r="X48" s="294">
        <v>24.939</v>
      </c>
      <c r="Y48" s="335">
        <f t="shared" si="0"/>
        <v>24.939</v>
      </c>
      <c r="Z48" s="18"/>
      <c r="AA48" s="343">
        <v>0</v>
      </c>
      <c r="AB48" s="344">
        <f t="shared" si="1"/>
        <v>0</v>
      </c>
      <c r="AC48" s="345">
        <v>0</v>
      </c>
      <c r="AD48" s="346">
        <f t="shared" si="2"/>
        <v>0</v>
      </c>
      <c r="AE48" s="347">
        <f t="shared" si="3"/>
        <v>0</v>
      </c>
    </row>
    <row r="49" spans="1:33" ht="45" x14ac:dyDescent="0.25">
      <c r="A49" s="15"/>
      <c r="B49" s="86" t="s">
        <v>49</v>
      </c>
      <c r="C49" s="89" t="s">
        <v>341</v>
      </c>
      <c r="D49" s="88" t="s">
        <v>25</v>
      </c>
      <c r="E49" s="89" t="s">
        <v>364</v>
      </c>
      <c r="F49" s="357"/>
      <c r="G49" s="357"/>
      <c r="H49" s="90">
        <v>93</v>
      </c>
      <c r="I49" s="357"/>
      <c r="J49" s="89" t="s">
        <v>365</v>
      </c>
      <c r="K49" s="91" t="s">
        <v>311</v>
      </c>
      <c r="L49" s="93">
        <v>1</v>
      </c>
      <c r="M49" s="92">
        <v>550</v>
      </c>
      <c r="N49" s="94">
        <v>550</v>
      </c>
      <c r="O49" s="334"/>
      <c r="P49" s="335" t="e">
        <v>#VALUE!</v>
      </c>
      <c r="Q49" s="336" t="e">
        <f t="shared" si="8"/>
        <v>#VALUE!</v>
      </c>
      <c r="R49" s="294">
        <v>0</v>
      </c>
      <c r="S49" s="294">
        <v>440</v>
      </c>
      <c r="T49" s="336">
        <f t="shared" si="9"/>
        <v>440</v>
      </c>
      <c r="U49" s="112"/>
      <c r="V49" s="91" t="s">
        <v>311</v>
      </c>
      <c r="W49" s="93">
        <v>1</v>
      </c>
      <c r="X49" s="294">
        <v>440</v>
      </c>
      <c r="Y49" s="335">
        <f t="shared" si="0"/>
        <v>440</v>
      </c>
      <c r="Z49" s="18"/>
      <c r="AA49" s="343">
        <v>0</v>
      </c>
      <c r="AB49" s="344">
        <f t="shared" si="1"/>
        <v>0</v>
      </c>
      <c r="AC49" s="345">
        <v>0</v>
      </c>
      <c r="AD49" s="346">
        <f t="shared" si="2"/>
        <v>0</v>
      </c>
      <c r="AE49" s="347">
        <f t="shared" si="3"/>
        <v>0</v>
      </c>
    </row>
    <row r="50" spans="1:33" ht="45" x14ac:dyDescent="0.25">
      <c r="A50" s="15"/>
      <c r="B50" s="86" t="s">
        <v>49</v>
      </c>
      <c r="C50" s="89" t="s">
        <v>341</v>
      </c>
      <c r="D50" s="88" t="s">
        <v>25</v>
      </c>
      <c r="E50" s="89" t="s">
        <v>352</v>
      </c>
      <c r="F50" s="357"/>
      <c r="G50" s="357"/>
      <c r="H50" s="90">
        <v>104</v>
      </c>
      <c r="I50" s="357"/>
      <c r="J50" s="89" t="s">
        <v>353</v>
      </c>
      <c r="K50" s="91" t="s">
        <v>311</v>
      </c>
      <c r="L50" s="93">
        <v>2</v>
      </c>
      <c r="M50" s="92">
        <v>3.44</v>
      </c>
      <c r="N50" s="94">
        <v>6.88</v>
      </c>
      <c r="O50" s="334"/>
      <c r="P50" s="335" t="e">
        <v>#VALUE!</v>
      </c>
      <c r="Q50" s="336" t="e">
        <f t="shared" si="8"/>
        <v>#VALUE!</v>
      </c>
      <c r="R50" s="294">
        <v>0</v>
      </c>
      <c r="S50" s="294">
        <v>3.0495599999999996</v>
      </c>
      <c r="T50" s="336">
        <f t="shared" si="9"/>
        <v>6.0991199999999992</v>
      </c>
      <c r="U50" s="112"/>
      <c r="V50" s="91" t="s">
        <v>311</v>
      </c>
      <c r="W50" s="93">
        <v>2</v>
      </c>
      <c r="X50" s="294">
        <v>3.0495599999999996</v>
      </c>
      <c r="Y50" s="335">
        <f t="shared" si="0"/>
        <v>6.0991199999999992</v>
      </c>
      <c r="Z50" s="18"/>
      <c r="AA50" s="343">
        <v>0</v>
      </c>
      <c r="AB50" s="344">
        <f t="shared" si="1"/>
        <v>0</v>
      </c>
      <c r="AC50" s="345">
        <v>0</v>
      </c>
      <c r="AD50" s="346">
        <f t="shared" si="2"/>
        <v>0</v>
      </c>
      <c r="AE50" s="347">
        <f t="shared" si="3"/>
        <v>0</v>
      </c>
    </row>
    <row r="51" spans="1:33" ht="90" x14ac:dyDescent="0.25">
      <c r="A51" s="15"/>
      <c r="B51" s="86" t="s">
        <v>49</v>
      </c>
      <c r="C51" s="89" t="s">
        <v>341</v>
      </c>
      <c r="D51" s="88" t="s">
        <v>25</v>
      </c>
      <c r="E51" s="89" t="s">
        <v>366</v>
      </c>
      <c r="F51" s="357"/>
      <c r="G51" s="357"/>
      <c r="H51" s="90">
        <v>115</v>
      </c>
      <c r="I51" s="357"/>
      <c r="J51" s="89" t="s">
        <v>367</v>
      </c>
      <c r="K51" s="91" t="s">
        <v>311</v>
      </c>
      <c r="L51" s="93">
        <v>2</v>
      </c>
      <c r="M51" s="92">
        <v>70.11</v>
      </c>
      <c r="N51" s="94">
        <v>140.22</v>
      </c>
      <c r="O51" s="334"/>
      <c r="P51" s="335" t="e">
        <v>#VALUE!</v>
      </c>
      <c r="Q51" s="336" t="e">
        <f t="shared" si="8"/>
        <v>#VALUE!</v>
      </c>
      <c r="R51" s="294">
        <v>0</v>
      </c>
      <c r="S51" s="294">
        <v>56.088000000000001</v>
      </c>
      <c r="T51" s="336">
        <f t="shared" si="9"/>
        <v>112.176</v>
      </c>
      <c r="U51" s="112"/>
      <c r="V51" s="91" t="s">
        <v>311</v>
      </c>
      <c r="W51" s="93">
        <v>2</v>
      </c>
      <c r="X51" s="294">
        <v>56.088000000000001</v>
      </c>
      <c r="Y51" s="335">
        <f t="shared" si="0"/>
        <v>112.176</v>
      </c>
      <c r="Z51" s="18"/>
      <c r="AA51" s="343">
        <v>0</v>
      </c>
      <c r="AB51" s="344">
        <f t="shared" si="1"/>
        <v>0</v>
      </c>
      <c r="AC51" s="345">
        <v>0</v>
      </c>
      <c r="AD51" s="346">
        <f t="shared" si="2"/>
        <v>0</v>
      </c>
      <c r="AE51" s="347">
        <f t="shared" si="3"/>
        <v>0</v>
      </c>
    </row>
    <row r="52" spans="1:33" ht="45.75" x14ac:dyDescent="0.25">
      <c r="A52" s="15"/>
      <c r="B52" s="86" t="s">
        <v>49</v>
      </c>
      <c r="C52" s="89" t="s">
        <v>341</v>
      </c>
      <c r="D52" s="88" t="s">
        <v>25</v>
      </c>
      <c r="E52" s="95" t="s">
        <v>354</v>
      </c>
      <c r="F52" s="357"/>
      <c r="G52" s="357"/>
      <c r="H52" s="90">
        <v>175</v>
      </c>
      <c r="I52" s="357"/>
      <c r="J52" s="96" t="s">
        <v>355</v>
      </c>
      <c r="K52" s="91" t="s">
        <v>311</v>
      </c>
      <c r="L52" s="93">
        <v>2</v>
      </c>
      <c r="M52" s="92">
        <v>9.81</v>
      </c>
      <c r="N52" s="94">
        <v>19.62</v>
      </c>
      <c r="O52" s="334"/>
      <c r="P52" s="335" t="e">
        <v>#VALUE!</v>
      </c>
      <c r="Q52" s="336" t="e">
        <f t="shared" si="8"/>
        <v>#VALUE!</v>
      </c>
      <c r="R52" s="294">
        <v>0</v>
      </c>
      <c r="S52" s="294">
        <v>8.6965649999999997</v>
      </c>
      <c r="T52" s="336">
        <f t="shared" si="9"/>
        <v>17.393129999999999</v>
      </c>
      <c r="U52" s="112"/>
      <c r="V52" s="91" t="s">
        <v>311</v>
      </c>
      <c r="W52" s="93">
        <v>2</v>
      </c>
      <c r="X52" s="294">
        <v>8.6965649999999997</v>
      </c>
      <c r="Y52" s="335">
        <f t="shared" si="0"/>
        <v>17.393129999999999</v>
      </c>
      <c r="Z52" s="18"/>
      <c r="AA52" s="343">
        <v>0</v>
      </c>
      <c r="AB52" s="344">
        <f t="shared" si="1"/>
        <v>0</v>
      </c>
      <c r="AC52" s="345">
        <v>0</v>
      </c>
      <c r="AD52" s="346">
        <f t="shared" si="2"/>
        <v>0</v>
      </c>
      <c r="AE52" s="347">
        <f t="shared" si="3"/>
        <v>0</v>
      </c>
    </row>
    <row r="53" spans="1:33" ht="75.75" x14ac:dyDescent="0.25">
      <c r="A53" s="15"/>
      <c r="B53" s="86" t="s">
        <v>49</v>
      </c>
      <c r="C53" s="89" t="s">
        <v>341</v>
      </c>
      <c r="D53" s="88" t="s">
        <v>25</v>
      </c>
      <c r="E53" s="95" t="s">
        <v>342</v>
      </c>
      <c r="F53" s="357"/>
      <c r="G53" s="357"/>
      <c r="H53" s="90">
        <v>180</v>
      </c>
      <c r="I53" s="357"/>
      <c r="J53" s="96" t="s">
        <v>343</v>
      </c>
      <c r="K53" s="91" t="s">
        <v>311</v>
      </c>
      <c r="L53" s="93">
        <v>1</v>
      </c>
      <c r="M53" s="92">
        <v>62.11</v>
      </c>
      <c r="N53" s="94">
        <v>62.11</v>
      </c>
      <c r="O53" s="334"/>
      <c r="P53" s="335" t="e">
        <v>#VALUE!</v>
      </c>
      <c r="Q53" s="336" t="e">
        <f t="shared" si="8"/>
        <v>#VALUE!</v>
      </c>
      <c r="R53" s="294">
        <v>0</v>
      </c>
      <c r="S53" s="294">
        <v>55.060514999999995</v>
      </c>
      <c r="T53" s="336">
        <f t="shared" si="9"/>
        <v>55.060514999999995</v>
      </c>
      <c r="U53" s="112"/>
      <c r="V53" s="91" t="s">
        <v>311</v>
      </c>
      <c r="W53" s="93">
        <v>1</v>
      </c>
      <c r="X53" s="294">
        <v>55.060514999999995</v>
      </c>
      <c r="Y53" s="335">
        <f t="shared" si="0"/>
        <v>55.060514999999995</v>
      </c>
      <c r="Z53" s="18"/>
      <c r="AA53" s="343">
        <v>0</v>
      </c>
      <c r="AB53" s="344">
        <f>Y53*AA53</f>
        <v>0</v>
      </c>
      <c r="AC53" s="345">
        <v>0</v>
      </c>
      <c r="AD53" s="346">
        <f t="shared" ref="AD53:AD59" si="10">Y53*AC53</f>
        <v>0</v>
      </c>
      <c r="AE53" s="347">
        <f t="shared" si="3"/>
        <v>0</v>
      </c>
    </row>
    <row r="54" spans="1:33" ht="90.75" x14ac:dyDescent="0.25">
      <c r="A54" s="21"/>
      <c r="B54" s="86" t="s">
        <v>49</v>
      </c>
      <c r="C54" s="89" t="s">
        <v>341</v>
      </c>
      <c r="D54" s="88" t="s">
        <v>25</v>
      </c>
      <c r="E54" s="95" t="s">
        <v>370</v>
      </c>
      <c r="F54" s="331"/>
      <c r="G54" s="331"/>
      <c r="H54" s="90">
        <v>186</v>
      </c>
      <c r="I54" s="331"/>
      <c r="J54" s="97" t="s">
        <v>371</v>
      </c>
      <c r="K54" s="91" t="s">
        <v>311</v>
      </c>
      <c r="L54" s="93">
        <v>1</v>
      </c>
      <c r="M54" s="92">
        <v>86.88</v>
      </c>
      <c r="N54" s="94">
        <v>86.88</v>
      </c>
      <c r="O54" s="334"/>
      <c r="P54" s="335" t="e">
        <v>#VALUE!</v>
      </c>
      <c r="Q54" s="336" t="e">
        <f t="shared" si="8"/>
        <v>#VALUE!</v>
      </c>
      <c r="R54" s="294">
        <v>0</v>
      </c>
      <c r="S54" s="294">
        <v>69.504000000000005</v>
      </c>
      <c r="T54" s="336">
        <f t="shared" si="9"/>
        <v>69.504000000000005</v>
      </c>
      <c r="U54" s="112"/>
      <c r="V54" s="91" t="s">
        <v>311</v>
      </c>
      <c r="W54" s="93">
        <v>1</v>
      </c>
      <c r="X54" s="294">
        <v>69.504000000000005</v>
      </c>
      <c r="Y54" s="335">
        <f t="shared" si="0"/>
        <v>69.504000000000005</v>
      </c>
      <c r="Z54" s="18"/>
      <c r="AA54" s="343">
        <v>0</v>
      </c>
      <c r="AB54" s="344">
        <f t="shared" ref="AB54:AB59" si="11">Y54*AA54</f>
        <v>0</v>
      </c>
      <c r="AC54" s="345">
        <v>0</v>
      </c>
      <c r="AD54" s="346">
        <f t="shared" si="10"/>
        <v>0</v>
      </c>
      <c r="AE54" s="347">
        <f t="shared" si="3"/>
        <v>0</v>
      </c>
    </row>
    <row r="55" spans="1:33" ht="15.75" x14ac:dyDescent="0.25">
      <c r="A55" s="21"/>
      <c r="B55" s="86" t="s">
        <v>49</v>
      </c>
      <c r="C55" s="89" t="s">
        <v>341</v>
      </c>
      <c r="D55" s="88" t="s">
        <v>25</v>
      </c>
      <c r="E55" s="98" t="s">
        <v>424</v>
      </c>
      <c r="F55" s="331"/>
      <c r="G55" s="331"/>
      <c r="H55" s="90">
        <v>190</v>
      </c>
      <c r="I55" s="331"/>
      <c r="J55" s="99" t="s">
        <v>379</v>
      </c>
      <c r="K55" s="91" t="s">
        <v>311</v>
      </c>
      <c r="L55" s="93">
        <v>1</v>
      </c>
      <c r="M55" s="100">
        <v>1500</v>
      </c>
      <c r="N55" s="94">
        <v>1500</v>
      </c>
      <c r="O55" s="334"/>
      <c r="P55" s="335" t="e">
        <v>#VALUE!</v>
      </c>
      <c r="Q55" s="336">
        <f t="shared" si="8"/>
        <v>1500</v>
      </c>
      <c r="R55" s="294" t="s">
        <v>381</v>
      </c>
      <c r="S55" s="294">
        <v>1500</v>
      </c>
      <c r="T55" s="336">
        <f t="shared" si="9"/>
        <v>1500</v>
      </c>
      <c r="U55" s="112"/>
      <c r="V55" s="91" t="s">
        <v>311</v>
      </c>
      <c r="W55" s="93">
        <v>1</v>
      </c>
      <c r="X55" s="100">
        <v>1500</v>
      </c>
      <c r="Y55" s="335">
        <f t="shared" si="0"/>
        <v>1500</v>
      </c>
      <c r="Z55" s="18"/>
      <c r="AA55" s="343">
        <v>0</v>
      </c>
      <c r="AB55" s="344">
        <f t="shared" si="11"/>
        <v>0</v>
      </c>
      <c r="AC55" s="345">
        <v>0</v>
      </c>
      <c r="AD55" s="346">
        <f t="shared" si="10"/>
        <v>0</v>
      </c>
      <c r="AE55" s="347">
        <f t="shared" si="3"/>
        <v>0</v>
      </c>
    </row>
    <row r="56" spans="1:33" ht="26.25" x14ac:dyDescent="0.25">
      <c r="A56" s="21"/>
      <c r="B56" s="86" t="s">
        <v>49</v>
      </c>
      <c r="C56" s="89" t="s">
        <v>341</v>
      </c>
      <c r="D56" s="88" t="s">
        <v>25</v>
      </c>
      <c r="E56" s="101" t="s">
        <v>425</v>
      </c>
      <c r="F56" s="331"/>
      <c r="G56" s="331"/>
      <c r="H56" s="90">
        <v>191</v>
      </c>
      <c r="I56" s="331"/>
      <c r="J56" s="99" t="s">
        <v>379</v>
      </c>
      <c r="K56" s="91" t="s">
        <v>311</v>
      </c>
      <c r="L56" s="93">
        <v>1</v>
      </c>
      <c r="M56" s="100">
        <v>100</v>
      </c>
      <c r="N56" s="94">
        <v>100</v>
      </c>
      <c r="O56" s="334"/>
      <c r="P56" s="335" t="e">
        <v>#VALUE!</v>
      </c>
      <c r="Q56" s="336">
        <f t="shared" si="8"/>
        <v>100</v>
      </c>
      <c r="R56" s="294" t="s">
        <v>381</v>
      </c>
      <c r="S56" s="294">
        <v>100</v>
      </c>
      <c r="T56" s="336">
        <f t="shared" si="9"/>
        <v>100</v>
      </c>
      <c r="U56" s="112"/>
      <c r="V56" s="91" t="s">
        <v>311</v>
      </c>
      <c r="W56" s="93">
        <v>1</v>
      </c>
      <c r="X56" s="100">
        <v>100</v>
      </c>
      <c r="Y56" s="335">
        <f t="shared" si="0"/>
        <v>100</v>
      </c>
      <c r="Z56" s="18"/>
      <c r="AA56" s="343">
        <v>0</v>
      </c>
      <c r="AB56" s="344">
        <f t="shared" si="11"/>
        <v>0</v>
      </c>
      <c r="AC56" s="345">
        <v>0</v>
      </c>
      <c r="AD56" s="346">
        <f t="shared" si="10"/>
        <v>0</v>
      </c>
      <c r="AE56" s="347">
        <f>AB56-AD56</f>
        <v>0</v>
      </c>
    </row>
    <row r="57" spans="1:33" ht="15.75" x14ac:dyDescent="0.25">
      <c r="A57" s="21"/>
      <c r="B57" s="86" t="s">
        <v>49</v>
      </c>
      <c r="C57" s="89" t="s">
        <v>341</v>
      </c>
      <c r="D57" s="88" t="s">
        <v>25</v>
      </c>
      <c r="E57" s="101" t="s">
        <v>426</v>
      </c>
      <c r="F57" s="331"/>
      <c r="G57" s="331"/>
      <c r="H57" s="90">
        <v>192</v>
      </c>
      <c r="I57" s="331"/>
      <c r="J57" s="99" t="s">
        <v>379</v>
      </c>
      <c r="K57" s="91" t="s">
        <v>311</v>
      </c>
      <c r="L57" s="93">
        <v>1</v>
      </c>
      <c r="M57" s="100">
        <v>100</v>
      </c>
      <c r="N57" s="94">
        <v>100</v>
      </c>
      <c r="O57" s="334"/>
      <c r="P57" s="335" t="e">
        <v>#VALUE!</v>
      </c>
      <c r="Q57" s="336">
        <f t="shared" si="8"/>
        <v>100</v>
      </c>
      <c r="R57" s="294" t="s">
        <v>381</v>
      </c>
      <c r="S57" s="294">
        <v>100</v>
      </c>
      <c r="T57" s="336">
        <f t="shared" si="9"/>
        <v>100</v>
      </c>
      <c r="U57" s="112"/>
      <c r="V57" s="91" t="s">
        <v>311</v>
      </c>
      <c r="W57" s="93">
        <v>1</v>
      </c>
      <c r="X57" s="100">
        <v>100</v>
      </c>
      <c r="Y57" s="335">
        <f t="shared" si="0"/>
        <v>100</v>
      </c>
      <c r="Z57" s="18"/>
      <c r="AA57" s="343">
        <v>0</v>
      </c>
      <c r="AB57" s="344">
        <f t="shared" si="11"/>
        <v>0</v>
      </c>
      <c r="AC57" s="345">
        <v>0</v>
      </c>
      <c r="AD57" s="346">
        <f t="shared" si="10"/>
        <v>0</v>
      </c>
      <c r="AE57" s="347">
        <f t="shared" si="3"/>
        <v>0</v>
      </c>
    </row>
    <row r="58" spans="1:33" ht="15.75" x14ac:dyDescent="0.25">
      <c r="A58" s="21"/>
      <c r="B58" s="86" t="s">
        <v>49</v>
      </c>
      <c r="C58" s="89" t="s">
        <v>341</v>
      </c>
      <c r="D58" s="88" t="s">
        <v>25</v>
      </c>
      <c r="E58" s="101" t="s">
        <v>427</v>
      </c>
      <c r="F58" s="331"/>
      <c r="G58" s="331"/>
      <c r="H58" s="90">
        <v>193</v>
      </c>
      <c r="I58" s="331"/>
      <c r="J58" s="99" t="s">
        <v>379</v>
      </c>
      <c r="K58" s="91" t="s">
        <v>311</v>
      </c>
      <c r="L58" s="93">
        <v>1</v>
      </c>
      <c r="M58" s="100">
        <v>100</v>
      </c>
      <c r="N58" s="94">
        <v>100</v>
      </c>
      <c r="O58" s="334"/>
      <c r="P58" s="335" t="e">
        <v>#VALUE!</v>
      </c>
      <c r="Q58" s="336">
        <f t="shared" si="8"/>
        <v>100</v>
      </c>
      <c r="R58" s="294" t="s">
        <v>381</v>
      </c>
      <c r="S58" s="294">
        <v>100</v>
      </c>
      <c r="T58" s="336">
        <f t="shared" si="9"/>
        <v>100</v>
      </c>
      <c r="U58" s="112"/>
      <c r="V58" s="91" t="s">
        <v>311</v>
      </c>
      <c r="W58" s="93">
        <v>1</v>
      </c>
      <c r="X58" s="100">
        <v>100</v>
      </c>
      <c r="Y58" s="335">
        <f t="shared" si="0"/>
        <v>100</v>
      </c>
      <c r="Z58" s="18"/>
      <c r="AA58" s="343">
        <v>0</v>
      </c>
      <c r="AB58" s="344">
        <f t="shared" si="11"/>
        <v>0</v>
      </c>
      <c r="AC58" s="345">
        <v>0</v>
      </c>
      <c r="AD58" s="346">
        <f t="shared" si="10"/>
        <v>0</v>
      </c>
      <c r="AE58" s="347">
        <f t="shared" si="3"/>
        <v>0</v>
      </c>
    </row>
    <row r="59" spans="1:33" ht="15.75" x14ac:dyDescent="0.25">
      <c r="A59" s="21"/>
      <c r="B59" s="86" t="s">
        <v>49</v>
      </c>
      <c r="C59" s="89" t="s">
        <v>341</v>
      </c>
      <c r="D59" s="88" t="s">
        <v>25</v>
      </c>
      <c r="E59" s="101"/>
      <c r="F59" s="331"/>
      <c r="G59" s="331"/>
      <c r="H59" s="90">
        <v>194</v>
      </c>
      <c r="I59" s="331"/>
      <c r="J59" s="99" t="s">
        <v>379</v>
      </c>
      <c r="K59" s="91" t="s">
        <v>311</v>
      </c>
      <c r="L59" s="93">
        <v>1</v>
      </c>
      <c r="M59" s="100">
        <v>350</v>
      </c>
      <c r="N59" s="94">
        <v>350</v>
      </c>
      <c r="O59" s="334"/>
      <c r="P59" s="335" t="e">
        <v>#VALUE!</v>
      </c>
      <c r="Q59" s="336">
        <f t="shared" si="8"/>
        <v>350</v>
      </c>
      <c r="R59" s="294" t="s">
        <v>381</v>
      </c>
      <c r="S59" s="294">
        <v>350</v>
      </c>
      <c r="T59" s="336">
        <f t="shared" si="9"/>
        <v>350</v>
      </c>
      <c r="U59" s="112"/>
      <c r="V59" s="91" t="s">
        <v>311</v>
      </c>
      <c r="W59" s="93">
        <v>1</v>
      </c>
      <c r="X59" s="100">
        <v>350</v>
      </c>
      <c r="Y59" s="335">
        <f t="shared" si="0"/>
        <v>350</v>
      </c>
      <c r="Z59" s="18"/>
      <c r="AA59" s="343">
        <v>0</v>
      </c>
      <c r="AB59" s="344">
        <f t="shared" si="11"/>
        <v>0</v>
      </c>
      <c r="AC59" s="345">
        <v>0</v>
      </c>
      <c r="AD59" s="346">
        <f t="shared" si="10"/>
        <v>0</v>
      </c>
      <c r="AE59" s="347">
        <f t="shared" si="3"/>
        <v>0</v>
      </c>
      <c r="AG59" s="622"/>
    </row>
    <row r="60" spans="1:33" x14ac:dyDescent="0.25">
      <c r="A60" s="21"/>
      <c r="B60" s="353" t="s">
        <v>49</v>
      </c>
      <c r="C60" s="397" t="s">
        <v>24</v>
      </c>
      <c r="D60" s="398" t="s">
        <v>25</v>
      </c>
      <c r="E60" s="399" t="s">
        <v>38</v>
      </c>
      <c r="F60" s="331"/>
      <c r="G60" s="331"/>
      <c r="H60" s="90"/>
      <c r="I60" s="331"/>
      <c r="J60" s="99"/>
      <c r="K60" s="91"/>
      <c r="L60" s="93"/>
      <c r="M60" s="100"/>
      <c r="N60" s="94"/>
      <c r="O60" s="334"/>
      <c r="P60" s="335"/>
      <c r="Q60" s="336"/>
      <c r="R60" s="294"/>
      <c r="S60" s="294"/>
      <c r="T60" s="336"/>
      <c r="U60" s="112"/>
      <c r="V60" s="411" t="s">
        <v>311</v>
      </c>
      <c r="W60" s="380">
        <v>1</v>
      </c>
      <c r="X60" s="404">
        <v>1663.7</v>
      </c>
      <c r="Y60" s="335">
        <f t="shared" ref="Y60:Y82" si="12">W60*X60</f>
        <v>1663.7</v>
      </c>
      <c r="Z60" s="18"/>
      <c r="AA60" s="343">
        <v>1</v>
      </c>
      <c r="AB60" s="344">
        <f t="shared" ref="AB60:AB82" si="13">Y60*AA60</f>
        <v>1663.7</v>
      </c>
      <c r="AC60" s="345">
        <v>1</v>
      </c>
      <c r="AD60" s="346">
        <f t="shared" ref="AD60:AD82" si="14">Y60*AC60</f>
        <v>1663.7</v>
      </c>
      <c r="AE60" s="347">
        <f t="shared" ref="AE60:AE82" si="15">AB60-AD60</f>
        <v>0</v>
      </c>
      <c r="AG60" s="623">
        <v>1663.7</v>
      </c>
    </row>
    <row r="61" spans="1:33" x14ac:dyDescent="0.25">
      <c r="A61" s="21"/>
      <c r="B61" s="353" t="s">
        <v>49</v>
      </c>
      <c r="C61" s="397" t="s">
        <v>24</v>
      </c>
      <c r="D61" s="398" t="s">
        <v>25</v>
      </c>
      <c r="E61" s="400" t="s">
        <v>693</v>
      </c>
      <c r="F61" s="331"/>
      <c r="G61" s="331"/>
      <c r="H61" s="90"/>
      <c r="I61" s="331"/>
      <c r="J61" s="99"/>
      <c r="K61" s="91"/>
      <c r="L61" s="93"/>
      <c r="M61" s="100"/>
      <c r="N61" s="94"/>
      <c r="O61" s="334"/>
      <c r="P61" s="335"/>
      <c r="Q61" s="336"/>
      <c r="R61" s="294"/>
      <c r="S61" s="294"/>
      <c r="T61" s="336"/>
      <c r="U61" s="112"/>
      <c r="V61" s="411" t="s">
        <v>284</v>
      </c>
      <c r="W61" s="380">
        <v>1</v>
      </c>
      <c r="X61" s="405">
        <v>110</v>
      </c>
      <c r="Y61" s="335">
        <f t="shared" si="12"/>
        <v>110</v>
      </c>
      <c r="Z61" s="18"/>
      <c r="AA61" s="343">
        <v>1</v>
      </c>
      <c r="AB61" s="344">
        <f t="shared" si="13"/>
        <v>110</v>
      </c>
      <c r="AC61" s="345">
        <v>0</v>
      </c>
      <c r="AD61" s="346">
        <f t="shared" si="14"/>
        <v>0</v>
      </c>
      <c r="AE61" s="347">
        <f t="shared" si="15"/>
        <v>110</v>
      </c>
      <c r="AG61" s="623"/>
    </row>
    <row r="62" spans="1:33" ht="45" x14ac:dyDescent="0.25">
      <c r="A62" s="21"/>
      <c r="B62" s="353" t="s">
        <v>49</v>
      </c>
      <c r="C62" s="399" t="s">
        <v>72</v>
      </c>
      <c r="D62" s="398" t="s">
        <v>25</v>
      </c>
      <c r="E62" s="399" t="s">
        <v>694</v>
      </c>
      <c r="F62" s="331"/>
      <c r="G62" s="331"/>
      <c r="H62" s="90"/>
      <c r="I62" s="331"/>
      <c r="J62" s="99"/>
      <c r="K62" s="91"/>
      <c r="L62" s="93"/>
      <c r="M62" s="100"/>
      <c r="N62" s="94"/>
      <c r="O62" s="334"/>
      <c r="P62" s="335"/>
      <c r="Q62" s="336"/>
      <c r="R62" s="294"/>
      <c r="S62" s="294"/>
      <c r="T62" s="336"/>
      <c r="U62" s="112"/>
      <c r="V62" s="411" t="s">
        <v>311</v>
      </c>
      <c r="W62" s="380">
        <v>1</v>
      </c>
      <c r="X62" s="406">
        <v>1000</v>
      </c>
      <c r="Y62" s="335">
        <f t="shared" si="12"/>
        <v>1000</v>
      </c>
      <c r="Z62" s="18"/>
      <c r="AA62" s="343">
        <v>0</v>
      </c>
      <c r="AB62" s="344">
        <f t="shared" si="13"/>
        <v>0</v>
      </c>
      <c r="AC62" s="345">
        <v>0</v>
      </c>
      <c r="AD62" s="346">
        <f t="shared" si="14"/>
        <v>0</v>
      </c>
      <c r="AE62" s="347">
        <f t="shared" si="15"/>
        <v>0</v>
      </c>
      <c r="AG62" s="622"/>
    </row>
    <row r="63" spans="1:33" ht="30" x14ac:dyDescent="0.25">
      <c r="A63" s="21"/>
      <c r="B63" s="353" t="s">
        <v>49</v>
      </c>
      <c r="C63" s="358" t="s">
        <v>164</v>
      </c>
      <c r="D63" s="398" t="s">
        <v>25</v>
      </c>
      <c r="E63" s="403" t="s">
        <v>695</v>
      </c>
      <c r="F63" s="331"/>
      <c r="G63" s="331"/>
      <c r="H63" s="90"/>
      <c r="I63" s="331"/>
      <c r="J63" s="99"/>
      <c r="K63" s="91"/>
      <c r="L63" s="93"/>
      <c r="M63" s="100"/>
      <c r="N63" s="94"/>
      <c r="O63" s="334"/>
      <c r="P63" s="335"/>
      <c r="Q63" s="336"/>
      <c r="R63" s="294"/>
      <c r="S63" s="294"/>
      <c r="T63" s="336"/>
      <c r="U63" s="112"/>
      <c r="V63" s="411" t="s">
        <v>57</v>
      </c>
      <c r="W63" s="380">
        <v>12</v>
      </c>
      <c r="X63" s="405">
        <v>30</v>
      </c>
      <c r="Y63" s="335">
        <f t="shared" si="12"/>
        <v>360</v>
      </c>
      <c r="Z63" s="18"/>
      <c r="AA63" s="343">
        <v>1</v>
      </c>
      <c r="AB63" s="344">
        <f t="shared" si="13"/>
        <v>360</v>
      </c>
      <c r="AC63" s="345">
        <v>0</v>
      </c>
      <c r="AD63" s="346">
        <f t="shared" si="14"/>
        <v>0</v>
      </c>
      <c r="AE63" s="347">
        <f t="shared" si="15"/>
        <v>360</v>
      </c>
      <c r="AF63" s="631" t="s">
        <v>793</v>
      </c>
    </row>
    <row r="64" spans="1:33" ht="45" x14ac:dyDescent="0.25">
      <c r="A64" s="21"/>
      <c r="B64" s="353" t="s">
        <v>49</v>
      </c>
      <c r="C64" s="358" t="s">
        <v>164</v>
      </c>
      <c r="D64" s="398" t="s">
        <v>25</v>
      </c>
      <c r="E64" s="403" t="s">
        <v>696</v>
      </c>
      <c r="F64" s="331"/>
      <c r="G64" s="331"/>
      <c r="H64" s="90"/>
      <c r="I64" s="331"/>
      <c r="J64" s="99"/>
      <c r="K64" s="91"/>
      <c r="L64" s="93"/>
      <c r="M64" s="100"/>
      <c r="N64" s="94"/>
      <c r="O64" s="334"/>
      <c r="P64" s="335"/>
      <c r="Q64" s="336"/>
      <c r="R64" s="294"/>
      <c r="S64" s="294"/>
      <c r="T64" s="336"/>
      <c r="U64" s="112"/>
      <c r="V64" s="411" t="s">
        <v>57</v>
      </c>
      <c r="W64" s="380">
        <v>12</v>
      </c>
      <c r="X64" s="405">
        <v>143.43</v>
      </c>
      <c r="Y64" s="335">
        <f t="shared" si="12"/>
        <v>1721.16</v>
      </c>
      <c r="Z64" s="18"/>
      <c r="AA64" s="343">
        <v>1</v>
      </c>
      <c r="AB64" s="344">
        <f t="shared" si="13"/>
        <v>1721.16</v>
      </c>
      <c r="AC64" s="345">
        <v>1</v>
      </c>
      <c r="AD64" s="346">
        <f t="shared" si="14"/>
        <v>1721.16</v>
      </c>
      <c r="AE64" s="347">
        <f t="shared" si="15"/>
        <v>0</v>
      </c>
    </row>
    <row r="65" spans="1:33" x14ac:dyDescent="0.25">
      <c r="A65" s="21"/>
      <c r="B65" s="353" t="s">
        <v>49</v>
      </c>
      <c r="C65" s="358" t="s">
        <v>164</v>
      </c>
      <c r="D65" s="398" t="s">
        <v>25</v>
      </c>
      <c r="E65" s="403" t="s">
        <v>697</v>
      </c>
      <c r="F65" s="331"/>
      <c r="G65" s="331"/>
      <c r="H65" s="90"/>
      <c r="I65" s="331"/>
      <c r="J65" s="99"/>
      <c r="K65" s="91"/>
      <c r="L65" s="93"/>
      <c r="M65" s="100"/>
      <c r="N65" s="94"/>
      <c r="O65" s="334"/>
      <c r="P65" s="335"/>
      <c r="Q65" s="336"/>
      <c r="R65" s="294"/>
      <c r="S65" s="294"/>
      <c r="T65" s="336"/>
      <c r="U65" s="112"/>
      <c r="V65" s="411" t="s">
        <v>311</v>
      </c>
      <c r="W65" s="380">
        <v>1</v>
      </c>
      <c r="X65" s="405">
        <v>100</v>
      </c>
      <c r="Y65" s="335">
        <f t="shared" si="12"/>
        <v>100</v>
      </c>
      <c r="Z65" s="18"/>
      <c r="AA65" s="343">
        <v>0</v>
      </c>
      <c r="AB65" s="344">
        <f t="shared" si="13"/>
        <v>0</v>
      </c>
      <c r="AC65" s="345">
        <v>0</v>
      </c>
      <c r="AD65" s="346">
        <f t="shared" si="14"/>
        <v>0</v>
      </c>
      <c r="AE65" s="347">
        <f t="shared" si="15"/>
        <v>0</v>
      </c>
    </row>
    <row r="66" spans="1:33" x14ac:dyDescent="0.25">
      <c r="A66" s="21"/>
      <c r="B66" s="353" t="s">
        <v>49</v>
      </c>
      <c r="C66" s="401" t="s">
        <v>675</v>
      </c>
      <c r="D66" s="398" t="s">
        <v>25</v>
      </c>
      <c r="E66" s="402" t="s">
        <v>698</v>
      </c>
      <c r="F66" s="331"/>
      <c r="G66" s="331"/>
      <c r="H66" s="90"/>
      <c r="I66" s="331"/>
      <c r="J66" s="99"/>
      <c r="K66" s="91"/>
      <c r="L66" s="93"/>
      <c r="M66" s="100"/>
      <c r="N66" s="94"/>
      <c r="O66" s="334"/>
      <c r="P66" s="335"/>
      <c r="Q66" s="336"/>
      <c r="R66" s="294"/>
      <c r="S66" s="294"/>
      <c r="T66" s="336"/>
      <c r="U66" s="112"/>
      <c r="V66" s="407" t="s">
        <v>160</v>
      </c>
      <c r="W66" s="407">
        <v>40</v>
      </c>
      <c r="X66" s="412">
        <v>61.75</v>
      </c>
      <c r="Y66" s="335">
        <f t="shared" si="12"/>
        <v>2470</v>
      </c>
      <c r="Z66" s="18"/>
      <c r="AA66" s="343">
        <v>1</v>
      </c>
      <c r="AB66" s="344">
        <f t="shared" si="13"/>
        <v>2470</v>
      </c>
      <c r="AC66" s="345">
        <v>1</v>
      </c>
      <c r="AD66" s="346">
        <f t="shared" si="14"/>
        <v>2470</v>
      </c>
      <c r="AE66" s="347">
        <f t="shared" si="15"/>
        <v>0</v>
      </c>
    </row>
    <row r="67" spans="1:33" ht="120" x14ac:dyDescent="0.25">
      <c r="A67" s="21"/>
      <c r="B67" s="353" t="s">
        <v>49</v>
      </c>
      <c r="C67" s="358" t="s">
        <v>72</v>
      </c>
      <c r="D67" s="398" t="s">
        <v>25</v>
      </c>
      <c r="E67" s="402" t="s">
        <v>663</v>
      </c>
      <c r="F67" s="331"/>
      <c r="G67" s="331"/>
      <c r="H67" s="90"/>
      <c r="I67" s="331"/>
      <c r="J67" s="99"/>
      <c r="K67" s="91"/>
      <c r="L67" s="93"/>
      <c r="M67" s="100"/>
      <c r="N67" s="94"/>
      <c r="O67" s="334"/>
      <c r="P67" s="335"/>
      <c r="Q67" s="336"/>
      <c r="R67" s="294"/>
      <c r="S67" s="294"/>
      <c r="T67" s="336"/>
      <c r="U67" s="112"/>
      <c r="V67" s="407" t="s">
        <v>79</v>
      </c>
      <c r="W67" s="407">
        <v>47</v>
      </c>
      <c r="X67" s="408">
        <v>69.040000000000006</v>
      </c>
      <c r="Y67" s="335">
        <f t="shared" si="12"/>
        <v>3244.88</v>
      </c>
      <c r="Z67" s="18"/>
      <c r="AA67" s="343">
        <v>1</v>
      </c>
      <c r="AB67" s="344">
        <f t="shared" si="13"/>
        <v>3244.88</v>
      </c>
      <c r="AC67" s="345">
        <v>1</v>
      </c>
      <c r="AD67" s="346">
        <f t="shared" si="14"/>
        <v>3244.88</v>
      </c>
      <c r="AE67" s="347">
        <f t="shared" si="15"/>
        <v>0</v>
      </c>
    </row>
    <row r="68" spans="1:33" ht="30" x14ac:dyDescent="0.25">
      <c r="A68" s="21"/>
      <c r="B68" s="353" t="s">
        <v>49</v>
      </c>
      <c r="C68" s="358" t="s">
        <v>72</v>
      </c>
      <c r="D68" s="398" t="s">
        <v>25</v>
      </c>
      <c r="E68" s="402" t="s">
        <v>664</v>
      </c>
      <c r="F68" s="331"/>
      <c r="G68" s="331"/>
      <c r="H68" s="90"/>
      <c r="I68" s="331"/>
      <c r="J68" s="99"/>
      <c r="K68" s="91"/>
      <c r="L68" s="93"/>
      <c r="M68" s="100"/>
      <c r="N68" s="94"/>
      <c r="O68" s="334"/>
      <c r="P68" s="335"/>
      <c r="Q68" s="336"/>
      <c r="R68" s="294"/>
      <c r="S68" s="294"/>
      <c r="T68" s="336"/>
      <c r="U68" s="112"/>
      <c r="V68" s="407" t="s">
        <v>75</v>
      </c>
      <c r="W68" s="407">
        <v>34</v>
      </c>
      <c r="X68" s="408">
        <v>11.016</v>
      </c>
      <c r="Y68" s="335">
        <f t="shared" si="12"/>
        <v>374.54399999999998</v>
      </c>
      <c r="Z68" s="18"/>
      <c r="AA68" s="343">
        <v>1</v>
      </c>
      <c r="AB68" s="344">
        <f t="shared" si="13"/>
        <v>374.54399999999998</v>
      </c>
      <c r="AC68" s="345">
        <v>1</v>
      </c>
      <c r="AD68" s="346">
        <f t="shared" si="14"/>
        <v>374.54399999999998</v>
      </c>
      <c r="AE68" s="347">
        <f t="shared" si="15"/>
        <v>0</v>
      </c>
    </row>
    <row r="69" spans="1:33" ht="60" x14ac:dyDescent="0.25">
      <c r="A69" s="21"/>
      <c r="B69" s="353" t="s">
        <v>49</v>
      </c>
      <c r="C69" s="358" t="s">
        <v>72</v>
      </c>
      <c r="D69" s="398" t="s">
        <v>25</v>
      </c>
      <c r="E69" s="402" t="s">
        <v>665</v>
      </c>
      <c r="F69" s="331"/>
      <c r="G69" s="331"/>
      <c r="H69" s="90"/>
      <c r="I69" s="331"/>
      <c r="J69" s="99"/>
      <c r="K69" s="91"/>
      <c r="L69" s="93"/>
      <c r="M69" s="100"/>
      <c r="N69" s="94"/>
      <c r="O69" s="334"/>
      <c r="P69" s="335"/>
      <c r="Q69" s="336"/>
      <c r="R69" s="294"/>
      <c r="S69" s="294"/>
      <c r="T69" s="336"/>
      <c r="U69" s="112"/>
      <c r="V69" s="407" t="s">
        <v>104</v>
      </c>
      <c r="W69" s="407">
        <v>13</v>
      </c>
      <c r="X69" s="408">
        <v>11.327999999999999</v>
      </c>
      <c r="Y69" s="335">
        <f t="shared" si="12"/>
        <v>147.26399999999998</v>
      </c>
      <c r="Z69" s="18"/>
      <c r="AA69" s="343">
        <v>1</v>
      </c>
      <c r="AB69" s="344">
        <f t="shared" si="13"/>
        <v>147.26399999999998</v>
      </c>
      <c r="AC69" s="345">
        <v>1</v>
      </c>
      <c r="AD69" s="346">
        <f t="shared" si="14"/>
        <v>147.26399999999998</v>
      </c>
      <c r="AE69" s="347">
        <f t="shared" si="15"/>
        <v>0</v>
      </c>
    </row>
    <row r="70" spans="1:33" ht="60" x14ac:dyDescent="0.25">
      <c r="A70" s="21"/>
      <c r="B70" s="353" t="s">
        <v>49</v>
      </c>
      <c r="C70" s="358" t="s">
        <v>72</v>
      </c>
      <c r="D70" s="398" t="s">
        <v>25</v>
      </c>
      <c r="E70" s="402" t="s">
        <v>666</v>
      </c>
      <c r="F70" s="331"/>
      <c r="G70" s="331"/>
      <c r="H70" s="90"/>
      <c r="I70" s="331"/>
      <c r="J70" s="99"/>
      <c r="K70" s="91"/>
      <c r="L70" s="93"/>
      <c r="M70" s="100"/>
      <c r="N70" s="94"/>
      <c r="O70" s="334"/>
      <c r="P70" s="335"/>
      <c r="Q70" s="336"/>
      <c r="R70" s="294"/>
      <c r="S70" s="294"/>
      <c r="T70" s="336"/>
      <c r="U70" s="112"/>
      <c r="V70" s="407" t="s">
        <v>104</v>
      </c>
      <c r="W70" s="407">
        <v>15</v>
      </c>
      <c r="X70" s="408">
        <v>21.847999999999999</v>
      </c>
      <c r="Y70" s="335">
        <f t="shared" si="12"/>
        <v>327.71999999999997</v>
      </c>
      <c r="Z70" s="18"/>
      <c r="AA70" s="343">
        <v>1</v>
      </c>
      <c r="AB70" s="344">
        <f t="shared" si="13"/>
        <v>327.71999999999997</v>
      </c>
      <c r="AC70" s="345">
        <v>1</v>
      </c>
      <c r="AD70" s="346">
        <f t="shared" si="14"/>
        <v>327.71999999999997</v>
      </c>
      <c r="AE70" s="347">
        <f t="shared" si="15"/>
        <v>0</v>
      </c>
    </row>
    <row r="71" spans="1:33" ht="75" x14ac:dyDescent="0.25">
      <c r="A71" s="21"/>
      <c r="B71" s="353" t="s">
        <v>49</v>
      </c>
      <c r="C71" s="358" t="s">
        <v>72</v>
      </c>
      <c r="D71" s="398" t="s">
        <v>25</v>
      </c>
      <c r="E71" s="402" t="s">
        <v>667</v>
      </c>
      <c r="F71" s="331"/>
      <c r="G71" s="331"/>
      <c r="H71" s="90"/>
      <c r="I71" s="331"/>
      <c r="J71" s="99"/>
      <c r="K71" s="91"/>
      <c r="L71" s="93"/>
      <c r="M71" s="100"/>
      <c r="N71" s="94"/>
      <c r="O71" s="334"/>
      <c r="P71" s="335"/>
      <c r="Q71" s="336"/>
      <c r="R71" s="294"/>
      <c r="S71" s="294"/>
      <c r="T71" s="336"/>
      <c r="U71" s="112"/>
      <c r="V71" s="407" t="s">
        <v>139</v>
      </c>
      <c r="W71" s="407">
        <v>1</v>
      </c>
      <c r="X71" s="408">
        <v>130.12800000000001</v>
      </c>
      <c r="Y71" s="335">
        <f t="shared" si="12"/>
        <v>130.12800000000001</v>
      </c>
      <c r="Z71" s="18"/>
      <c r="AA71" s="343">
        <v>1</v>
      </c>
      <c r="AB71" s="344">
        <f t="shared" si="13"/>
        <v>130.12800000000001</v>
      </c>
      <c r="AC71" s="345">
        <v>0</v>
      </c>
      <c r="AD71" s="346">
        <f t="shared" si="14"/>
        <v>0</v>
      </c>
      <c r="AE71" s="347">
        <f t="shared" si="15"/>
        <v>130.12800000000001</v>
      </c>
    </row>
    <row r="72" spans="1:33" ht="45" x14ac:dyDescent="0.25">
      <c r="A72" s="21"/>
      <c r="B72" s="353" t="s">
        <v>49</v>
      </c>
      <c r="C72" s="358" t="s">
        <v>72</v>
      </c>
      <c r="D72" s="398" t="s">
        <v>25</v>
      </c>
      <c r="E72" s="402" t="s">
        <v>699</v>
      </c>
      <c r="F72" s="331"/>
      <c r="G72" s="331"/>
      <c r="H72" s="90"/>
      <c r="I72" s="331"/>
      <c r="J72" s="99"/>
      <c r="K72" s="91"/>
      <c r="L72" s="93"/>
      <c r="M72" s="100"/>
      <c r="N72" s="94"/>
      <c r="O72" s="334"/>
      <c r="P72" s="335"/>
      <c r="Q72" s="336"/>
      <c r="R72" s="294"/>
      <c r="S72" s="294"/>
      <c r="T72" s="336"/>
      <c r="U72" s="112"/>
      <c r="V72" s="407" t="s">
        <v>104</v>
      </c>
      <c r="W72" s="407">
        <v>6</v>
      </c>
      <c r="X72" s="408">
        <v>110.70400000000001</v>
      </c>
      <c r="Y72" s="335">
        <f t="shared" si="12"/>
        <v>664.22400000000005</v>
      </c>
      <c r="Z72" s="18"/>
      <c r="AA72" s="343">
        <v>1</v>
      </c>
      <c r="AB72" s="344">
        <f t="shared" si="13"/>
        <v>664.22400000000005</v>
      </c>
      <c r="AC72" s="345">
        <v>0</v>
      </c>
      <c r="AD72" s="346">
        <f t="shared" si="14"/>
        <v>0</v>
      </c>
      <c r="AE72" s="347">
        <f t="shared" si="15"/>
        <v>664.22400000000005</v>
      </c>
      <c r="AF72" s="620" t="s">
        <v>793</v>
      </c>
    </row>
    <row r="73" spans="1:33" x14ac:dyDescent="0.25">
      <c r="A73" s="21"/>
      <c r="B73" s="353" t="s">
        <v>49</v>
      </c>
      <c r="C73" s="358" t="s">
        <v>72</v>
      </c>
      <c r="D73" s="398" t="s">
        <v>25</v>
      </c>
      <c r="E73" s="402" t="s">
        <v>700</v>
      </c>
      <c r="F73" s="331"/>
      <c r="G73" s="331"/>
      <c r="H73" s="90"/>
      <c r="I73" s="331"/>
      <c r="J73" s="99"/>
      <c r="K73" s="91"/>
      <c r="L73" s="93"/>
      <c r="M73" s="100"/>
      <c r="N73" s="94"/>
      <c r="O73" s="334"/>
      <c r="P73" s="335"/>
      <c r="Q73" s="336"/>
      <c r="R73" s="294"/>
      <c r="S73" s="294"/>
      <c r="T73" s="336"/>
      <c r="U73" s="112"/>
      <c r="V73" s="407" t="s">
        <v>104</v>
      </c>
      <c r="W73" s="407">
        <v>6</v>
      </c>
      <c r="X73" s="408">
        <v>15.912000000000001</v>
      </c>
      <c r="Y73" s="335">
        <f t="shared" si="12"/>
        <v>95.472000000000008</v>
      </c>
      <c r="Z73" s="18"/>
      <c r="AA73" s="343">
        <v>1</v>
      </c>
      <c r="AB73" s="344">
        <f t="shared" si="13"/>
        <v>95.472000000000008</v>
      </c>
      <c r="AC73" s="345">
        <v>0</v>
      </c>
      <c r="AD73" s="346">
        <f t="shared" si="14"/>
        <v>0</v>
      </c>
      <c r="AE73" s="347">
        <f t="shared" si="15"/>
        <v>95.472000000000008</v>
      </c>
      <c r="AF73" s="622" t="s">
        <v>794</v>
      </c>
    </row>
    <row r="74" spans="1:33" ht="30" x14ac:dyDescent="0.25">
      <c r="A74" s="21"/>
      <c r="B74" s="353" t="s">
        <v>49</v>
      </c>
      <c r="C74" s="358" t="s">
        <v>72</v>
      </c>
      <c r="D74" s="398" t="s">
        <v>25</v>
      </c>
      <c r="E74" s="402" t="s">
        <v>701</v>
      </c>
      <c r="F74" s="331"/>
      <c r="G74" s="331"/>
      <c r="H74" s="90"/>
      <c r="I74" s="331"/>
      <c r="J74" s="99"/>
      <c r="K74" s="91"/>
      <c r="L74" s="93"/>
      <c r="M74" s="100"/>
      <c r="N74" s="94"/>
      <c r="O74" s="334"/>
      <c r="P74" s="335"/>
      <c r="Q74" s="336"/>
      <c r="R74" s="294"/>
      <c r="S74" s="294"/>
      <c r="T74" s="336"/>
      <c r="U74" s="112"/>
      <c r="V74" s="407" t="s">
        <v>104</v>
      </c>
      <c r="W74" s="407">
        <v>4</v>
      </c>
      <c r="X74" s="408">
        <v>165</v>
      </c>
      <c r="Y74" s="335">
        <f t="shared" si="12"/>
        <v>660</v>
      </c>
      <c r="Z74" s="18"/>
      <c r="AA74" s="343">
        <v>1</v>
      </c>
      <c r="AB74" s="344">
        <f t="shared" si="13"/>
        <v>660</v>
      </c>
      <c r="AC74" s="345">
        <v>0</v>
      </c>
      <c r="AD74" s="346">
        <f t="shared" si="14"/>
        <v>0</v>
      </c>
      <c r="AE74" s="347">
        <f t="shared" si="15"/>
        <v>660</v>
      </c>
      <c r="AF74" s="620" t="s">
        <v>793</v>
      </c>
      <c r="AG74" s="620"/>
    </row>
    <row r="75" spans="1:33" ht="45" x14ac:dyDescent="0.25">
      <c r="A75" s="21"/>
      <c r="B75" s="353" t="s">
        <v>49</v>
      </c>
      <c r="C75" s="358" t="s">
        <v>72</v>
      </c>
      <c r="D75" s="398" t="s">
        <v>25</v>
      </c>
      <c r="E75" s="402" t="s">
        <v>702</v>
      </c>
      <c r="F75" s="331"/>
      <c r="G75" s="331"/>
      <c r="H75" s="90"/>
      <c r="I75" s="331"/>
      <c r="J75" s="99"/>
      <c r="K75" s="91"/>
      <c r="L75" s="93"/>
      <c r="M75" s="100"/>
      <c r="N75" s="94"/>
      <c r="O75" s="334"/>
      <c r="P75" s="335"/>
      <c r="Q75" s="336"/>
      <c r="R75" s="294"/>
      <c r="S75" s="294"/>
      <c r="T75" s="336"/>
      <c r="U75" s="112"/>
      <c r="V75" s="407" t="s">
        <v>104</v>
      </c>
      <c r="W75" s="407">
        <v>6</v>
      </c>
      <c r="X75" s="408">
        <v>46.472000000000008</v>
      </c>
      <c r="Y75" s="335">
        <f t="shared" si="12"/>
        <v>278.83200000000005</v>
      </c>
      <c r="Z75" s="18"/>
      <c r="AA75" s="343">
        <v>1</v>
      </c>
      <c r="AB75" s="344">
        <f t="shared" si="13"/>
        <v>278.83200000000005</v>
      </c>
      <c r="AC75" s="345">
        <v>0</v>
      </c>
      <c r="AD75" s="346">
        <f t="shared" si="14"/>
        <v>0</v>
      </c>
      <c r="AE75" s="347">
        <f t="shared" si="15"/>
        <v>278.83200000000005</v>
      </c>
      <c r="AF75" s="620" t="s">
        <v>793</v>
      </c>
      <c r="AG75" s="620"/>
    </row>
    <row r="76" spans="1:33" ht="90" x14ac:dyDescent="0.25">
      <c r="A76" s="21"/>
      <c r="B76" s="353" t="s">
        <v>49</v>
      </c>
      <c r="C76" s="358" t="s">
        <v>72</v>
      </c>
      <c r="D76" s="398" t="s">
        <v>25</v>
      </c>
      <c r="E76" s="402" t="s">
        <v>703</v>
      </c>
      <c r="F76" s="331"/>
      <c r="G76" s="331"/>
      <c r="H76" s="90"/>
      <c r="I76" s="331"/>
      <c r="J76" s="99"/>
      <c r="K76" s="91"/>
      <c r="L76" s="93"/>
      <c r="M76" s="100"/>
      <c r="N76" s="94"/>
      <c r="O76" s="334"/>
      <c r="P76" s="335"/>
      <c r="Q76" s="336"/>
      <c r="R76" s="294"/>
      <c r="S76" s="294"/>
      <c r="T76" s="336"/>
      <c r="U76" s="112"/>
      <c r="V76" s="407" t="s">
        <v>79</v>
      </c>
      <c r="W76" s="407">
        <v>6</v>
      </c>
      <c r="X76" s="408">
        <v>55.967999999999996</v>
      </c>
      <c r="Y76" s="335">
        <f t="shared" si="12"/>
        <v>335.80799999999999</v>
      </c>
      <c r="Z76" s="18"/>
      <c r="AA76" s="343">
        <v>1</v>
      </c>
      <c r="AB76" s="344">
        <f t="shared" si="13"/>
        <v>335.80799999999999</v>
      </c>
      <c r="AC76" s="345">
        <v>1</v>
      </c>
      <c r="AD76" s="346">
        <f t="shared" si="14"/>
        <v>335.80799999999999</v>
      </c>
      <c r="AE76" s="347">
        <f t="shared" si="15"/>
        <v>0</v>
      </c>
    </row>
    <row r="77" spans="1:33" ht="60" x14ac:dyDescent="0.25">
      <c r="A77" s="21"/>
      <c r="B77" s="353" t="s">
        <v>49</v>
      </c>
      <c r="C77" s="358" t="s">
        <v>72</v>
      </c>
      <c r="D77" s="398" t="s">
        <v>25</v>
      </c>
      <c r="E77" s="402" t="s">
        <v>665</v>
      </c>
      <c r="F77" s="331"/>
      <c r="G77" s="331"/>
      <c r="H77" s="90"/>
      <c r="I77" s="331"/>
      <c r="J77" s="99"/>
      <c r="K77" s="91"/>
      <c r="L77" s="93"/>
      <c r="M77" s="100"/>
      <c r="N77" s="94"/>
      <c r="O77" s="334"/>
      <c r="P77" s="335"/>
      <c r="Q77" s="336"/>
      <c r="R77" s="294"/>
      <c r="S77" s="294"/>
      <c r="T77" s="336"/>
      <c r="U77" s="112"/>
      <c r="V77" s="407" t="s">
        <v>104</v>
      </c>
      <c r="W77" s="407">
        <v>8</v>
      </c>
      <c r="X77" s="408">
        <v>15.103999999999999</v>
      </c>
      <c r="Y77" s="335">
        <f t="shared" si="12"/>
        <v>120.83199999999999</v>
      </c>
      <c r="Z77" s="18"/>
      <c r="AA77" s="343">
        <v>1</v>
      </c>
      <c r="AB77" s="344">
        <f t="shared" si="13"/>
        <v>120.83199999999999</v>
      </c>
      <c r="AC77" s="345">
        <v>0</v>
      </c>
      <c r="AD77" s="346">
        <f t="shared" si="14"/>
        <v>0</v>
      </c>
      <c r="AE77" s="347">
        <f t="shared" si="15"/>
        <v>120.83199999999999</v>
      </c>
      <c r="AF77" s="631" t="s">
        <v>795</v>
      </c>
    </row>
    <row r="78" spans="1:33" ht="75" x14ac:dyDescent="0.25">
      <c r="A78" s="21"/>
      <c r="B78" s="353" t="s">
        <v>49</v>
      </c>
      <c r="C78" s="358" t="s">
        <v>72</v>
      </c>
      <c r="D78" s="398" t="s">
        <v>25</v>
      </c>
      <c r="E78" s="402" t="s">
        <v>704</v>
      </c>
      <c r="F78" s="331"/>
      <c r="G78" s="331"/>
      <c r="H78" s="90"/>
      <c r="I78" s="331"/>
      <c r="J78" s="99"/>
      <c r="K78" s="91"/>
      <c r="L78" s="93"/>
      <c r="M78" s="100"/>
      <c r="N78" s="94"/>
      <c r="O78" s="334"/>
      <c r="P78" s="335"/>
      <c r="Q78" s="336"/>
      <c r="R78" s="294"/>
      <c r="S78" s="294"/>
      <c r="T78" s="336"/>
      <c r="U78" s="112"/>
      <c r="V78" s="407" t="s">
        <v>139</v>
      </c>
      <c r="W78" s="407">
        <v>1</v>
      </c>
      <c r="X78" s="408">
        <v>71.960000000000008</v>
      </c>
      <c r="Y78" s="335">
        <f t="shared" si="12"/>
        <v>71.960000000000008</v>
      </c>
      <c r="Z78" s="18"/>
      <c r="AA78" s="343">
        <v>1</v>
      </c>
      <c r="AB78" s="344">
        <f t="shared" si="13"/>
        <v>71.960000000000008</v>
      </c>
      <c r="AC78" s="345">
        <v>1</v>
      </c>
      <c r="AD78" s="346">
        <f t="shared" si="14"/>
        <v>71.960000000000008</v>
      </c>
      <c r="AE78" s="347">
        <f t="shared" si="15"/>
        <v>0</v>
      </c>
    </row>
    <row r="79" spans="1:33" x14ac:dyDescent="0.25">
      <c r="A79" s="21"/>
      <c r="B79" s="353" t="s">
        <v>49</v>
      </c>
      <c r="C79" s="413" t="s">
        <v>341</v>
      </c>
      <c r="D79" s="398" t="s">
        <v>25</v>
      </c>
      <c r="E79" s="402" t="s">
        <v>705</v>
      </c>
      <c r="F79" s="331"/>
      <c r="G79" s="331"/>
      <c r="H79" s="90"/>
      <c r="I79" s="331"/>
      <c r="J79" s="99"/>
      <c r="K79" s="91"/>
      <c r="L79" s="93"/>
      <c r="M79" s="100"/>
      <c r="N79" s="94"/>
      <c r="O79" s="334"/>
      <c r="P79" s="335"/>
      <c r="Q79" s="336"/>
      <c r="R79" s="294"/>
      <c r="S79" s="294"/>
      <c r="T79" s="336"/>
      <c r="U79" s="112"/>
      <c r="V79" s="407" t="s">
        <v>311</v>
      </c>
      <c r="W79" s="407">
        <v>1</v>
      </c>
      <c r="X79" s="408">
        <v>500</v>
      </c>
      <c r="Y79" s="335">
        <f t="shared" si="12"/>
        <v>500</v>
      </c>
      <c r="Z79" s="18"/>
      <c r="AA79" s="343">
        <v>0</v>
      </c>
      <c r="AB79" s="344">
        <f t="shared" si="13"/>
        <v>0</v>
      </c>
      <c r="AC79" s="345">
        <v>0</v>
      </c>
      <c r="AD79" s="346">
        <f t="shared" si="14"/>
        <v>0</v>
      </c>
      <c r="AE79" s="347">
        <f t="shared" si="15"/>
        <v>0</v>
      </c>
    </row>
    <row r="80" spans="1:33" x14ac:dyDescent="0.25">
      <c r="A80" s="21"/>
      <c r="B80" s="353" t="s">
        <v>49</v>
      </c>
      <c r="C80" s="413" t="s">
        <v>341</v>
      </c>
      <c r="D80" s="398" t="s">
        <v>25</v>
      </c>
      <c r="E80" s="402" t="s">
        <v>676</v>
      </c>
      <c r="F80" s="331"/>
      <c r="G80" s="331"/>
      <c r="H80" s="90"/>
      <c r="I80" s="331"/>
      <c r="J80" s="99"/>
      <c r="K80" s="91"/>
      <c r="L80" s="93"/>
      <c r="M80" s="100"/>
      <c r="N80" s="94"/>
      <c r="O80" s="334"/>
      <c r="P80" s="335"/>
      <c r="Q80" s="336"/>
      <c r="R80" s="294"/>
      <c r="S80" s="294"/>
      <c r="T80" s="336"/>
      <c r="U80" s="112"/>
      <c r="V80" s="407" t="s">
        <v>311</v>
      </c>
      <c r="W80" s="407">
        <v>1</v>
      </c>
      <c r="X80" s="408">
        <v>1500</v>
      </c>
      <c r="Y80" s="335">
        <f t="shared" si="12"/>
        <v>1500</v>
      </c>
      <c r="Z80" s="18"/>
      <c r="AA80" s="343">
        <v>0</v>
      </c>
      <c r="AB80" s="344">
        <f t="shared" si="13"/>
        <v>0</v>
      </c>
      <c r="AC80" s="345">
        <v>0</v>
      </c>
      <c r="AD80" s="346">
        <f t="shared" si="14"/>
        <v>0</v>
      </c>
      <c r="AE80" s="347">
        <f t="shared" si="15"/>
        <v>0</v>
      </c>
    </row>
    <row r="81" spans="1:31" x14ac:dyDescent="0.25">
      <c r="A81" s="21"/>
      <c r="B81" s="353" t="s">
        <v>49</v>
      </c>
      <c r="C81" s="89" t="s">
        <v>341</v>
      </c>
      <c r="D81" s="398" t="s">
        <v>25</v>
      </c>
      <c r="E81" s="403" t="s">
        <v>677</v>
      </c>
      <c r="F81" s="331"/>
      <c r="G81" s="331"/>
      <c r="H81" s="90"/>
      <c r="I81" s="331"/>
      <c r="J81" s="99"/>
      <c r="K81" s="91"/>
      <c r="L81" s="93"/>
      <c r="M81" s="100"/>
      <c r="N81" s="94"/>
      <c r="O81" s="334"/>
      <c r="P81" s="335"/>
      <c r="Q81" s="336"/>
      <c r="R81" s="294"/>
      <c r="S81" s="294"/>
      <c r="T81" s="336"/>
      <c r="U81" s="112"/>
      <c r="V81" s="411" t="s">
        <v>311</v>
      </c>
      <c r="W81" s="409">
        <v>1</v>
      </c>
      <c r="X81" s="410">
        <v>500</v>
      </c>
      <c r="Y81" s="335">
        <f t="shared" si="12"/>
        <v>500</v>
      </c>
      <c r="Z81" s="18"/>
      <c r="AA81" s="343">
        <v>0</v>
      </c>
      <c r="AB81" s="344">
        <f t="shared" si="13"/>
        <v>0</v>
      </c>
      <c r="AC81" s="345">
        <v>0</v>
      </c>
      <c r="AD81" s="346">
        <f t="shared" si="14"/>
        <v>0</v>
      </c>
      <c r="AE81" s="347">
        <f t="shared" si="15"/>
        <v>0</v>
      </c>
    </row>
    <row r="82" spans="1:31" x14ac:dyDescent="0.25">
      <c r="A82" s="21"/>
      <c r="B82" s="353" t="s">
        <v>49</v>
      </c>
      <c r="C82" s="397" t="s">
        <v>341</v>
      </c>
      <c r="D82" s="398" t="s">
        <v>25</v>
      </c>
      <c r="E82" s="403" t="s">
        <v>678</v>
      </c>
      <c r="F82" s="331"/>
      <c r="G82" s="331"/>
      <c r="H82" s="90"/>
      <c r="I82" s="331"/>
      <c r="J82" s="99"/>
      <c r="K82" s="91"/>
      <c r="L82" s="93"/>
      <c r="M82" s="100"/>
      <c r="N82" s="94"/>
      <c r="O82" s="334"/>
      <c r="P82" s="335"/>
      <c r="Q82" s="336"/>
      <c r="R82" s="294"/>
      <c r="S82" s="294"/>
      <c r="T82" s="336"/>
      <c r="U82" s="112"/>
      <c r="V82" s="411" t="s">
        <v>57</v>
      </c>
      <c r="W82" s="380">
        <v>2</v>
      </c>
      <c r="X82" s="405">
        <v>1250</v>
      </c>
      <c r="Y82" s="335">
        <f t="shared" si="12"/>
        <v>2500</v>
      </c>
      <c r="Z82" s="18"/>
      <c r="AA82" s="343">
        <v>0</v>
      </c>
      <c r="AB82" s="344">
        <f t="shared" si="13"/>
        <v>0</v>
      </c>
      <c r="AC82" s="345">
        <v>0</v>
      </c>
      <c r="AD82" s="346">
        <f t="shared" si="14"/>
        <v>0</v>
      </c>
      <c r="AE82" s="347">
        <f t="shared" si="15"/>
        <v>0</v>
      </c>
    </row>
    <row r="83" spans="1:31" ht="15.75" x14ac:dyDescent="0.25">
      <c r="A83" s="21"/>
      <c r="B83" s="86"/>
      <c r="C83" s="89"/>
      <c r="D83" s="88"/>
      <c r="E83" s="101"/>
      <c r="F83" s="331"/>
      <c r="G83" s="331"/>
      <c r="H83" s="90"/>
      <c r="I83" s="331"/>
      <c r="J83" s="99"/>
      <c r="K83" s="91"/>
      <c r="L83" s="93"/>
      <c r="M83" s="100"/>
      <c r="N83" s="94"/>
      <c r="O83" s="334"/>
      <c r="P83" s="335"/>
      <c r="Q83" s="336"/>
      <c r="R83" s="294"/>
      <c r="S83" s="294"/>
      <c r="T83" s="336"/>
      <c r="U83" s="112"/>
      <c r="V83" s="91"/>
      <c r="W83" s="93"/>
      <c r="X83" s="100"/>
      <c r="Y83" s="335"/>
      <c r="Z83" s="18"/>
      <c r="AA83" s="343"/>
      <c r="AB83" s="344"/>
      <c r="AC83" s="345"/>
      <c r="AD83" s="346"/>
      <c r="AE83" s="347"/>
    </row>
    <row r="84" spans="1:31" ht="15.75" thickBot="1" x14ac:dyDescent="0.3">
      <c r="A84" s="21"/>
      <c r="B84" s="378"/>
      <c r="C84" s="382"/>
      <c r="D84" s="383"/>
      <c r="E84" s="384"/>
      <c r="F84" s="385"/>
      <c r="G84" s="385"/>
      <c r="H84" s="386"/>
      <c r="I84" s="385"/>
      <c r="J84" s="387"/>
      <c r="K84" s="385"/>
      <c r="L84" s="388"/>
      <c r="M84" s="387"/>
      <c r="N84" s="389"/>
      <c r="O84" s="18"/>
      <c r="P84" s="16"/>
      <c r="Q84" s="18"/>
      <c r="R84" s="18"/>
      <c r="S84" s="18"/>
      <c r="T84" s="18"/>
    </row>
    <row r="85" spans="1:31" ht="15.75" thickBot="1" x14ac:dyDescent="0.3">
      <c r="S85" s="68" t="s">
        <v>5</v>
      </c>
      <c r="T85" s="69">
        <f>SUM(T11:T83)</f>
        <v>15466.562183000002</v>
      </c>
      <c r="U85" s="65"/>
      <c r="V85" s="21"/>
      <c r="W85" s="28"/>
      <c r="X85" s="68" t="s">
        <v>5</v>
      </c>
      <c r="Y85" s="69">
        <f>SUM(Y11:Y83)</f>
        <v>35524.695732399996</v>
      </c>
      <c r="Z85" s="18"/>
      <c r="AA85" s="76"/>
      <c r="AB85" s="116">
        <f>SUM(AB11:AB83)</f>
        <v>26136.412867399999</v>
      </c>
      <c r="AC85" s="76"/>
      <c r="AD85" s="117">
        <f>SUM(AD11:AD83)</f>
        <v>19584.379862000002</v>
      </c>
      <c r="AE85" s="131">
        <f>SUM(AE11:AE83)</f>
        <v>6552.0330054000005</v>
      </c>
    </row>
    <row r="87" spans="1:31" x14ac:dyDescent="0.25">
      <c r="C87" t="s">
        <v>372</v>
      </c>
      <c r="D87" s="162"/>
      <c r="T87" s="314">
        <f t="shared" ref="T87:T92" si="16">SUMIF($C$10:$C$83,$C87,T$10:T$83)</f>
        <v>399.99552</v>
      </c>
      <c r="U87" s="65"/>
      <c r="Y87" s="314">
        <f t="shared" ref="Y87:Y92" si="17">SUMIF($C$10:$C$83,$C87,Y$10:Y$83)</f>
        <v>399.99552</v>
      </c>
      <c r="AA87" s="317">
        <f>AB87/Y87</f>
        <v>1</v>
      </c>
      <c r="AB87" s="314">
        <f t="shared" ref="AB87:AE92" si="18">SUMIF($C$10:$C$83,$C87,AB$10:AB$83)</f>
        <v>399.99552</v>
      </c>
      <c r="AC87" s="317">
        <f>AD87/Y87</f>
        <v>1</v>
      </c>
      <c r="AD87" s="314">
        <f t="shared" si="18"/>
        <v>399.99552</v>
      </c>
      <c r="AE87" s="314">
        <f t="shared" si="18"/>
        <v>0</v>
      </c>
    </row>
    <row r="88" spans="1:31" x14ac:dyDescent="0.25">
      <c r="C88" t="s">
        <v>308</v>
      </c>
      <c r="D88" s="162"/>
      <c r="T88" s="314">
        <f t="shared" si="16"/>
        <v>222.29999999999998</v>
      </c>
      <c r="U88" s="65"/>
      <c r="Y88" s="314">
        <f t="shared" si="17"/>
        <v>222.29999999999998</v>
      </c>
      <c r="AA88" s="317">
        <f t="shared" ref="AA88:AA96" si="19">AB88/Y88</f>
        <v>1</v>
      </c>
      <c r="AB88" s="314">
        <f t="shared" si="18"/>
        <v>222.29999999999998</v>
      </c>
      <c r="AC88" s="317">
        <f t="shared" ref="AC88:AC96" si="20">AD88/Y88</f>
        <v>1</v>
      </c>
      <c r="AD88" s="314">
        <f t="shared" si="18"/>
        <v>222.29999999999998</v>
      </c>
      <c r="AE88" s="314">
        <f t="shared" si="18"/>
        <v>0</v>
      </c>
    </row>
    <row r="89" spans="1:31" x14ac:dyDescent="0.25">
      <c r="C89" t="s">
        <v>285</v>
      </c>
      <c r="D89" s="162"/>
      <c r="T89" s="314">
        <f t="shared" si="16"/>
        <v>0</v>
      </c>
      <c r="U89" s="65"/>
      <c r="Y89" s="314">
        <f t="shared" si="17"/>
        <v>0</v>
      </c>
      <c r="AA89" s="317" t="e">
        <f t="shared" si="19"/>
        <v>#DIV/0!</v>
      </c>
      <c r="AB89" s="314">
        <f t="shared" si="18"/>
        <v>0</v>
      </c>
      <c r="AC89" s="317" t="e">
        <f t="shared" si="20"/>
        <v>#DIV/0!</v>
      </c>
      <c r="AD89" s="314">
        <f t="shared" si="18"/>
        <v>0</v>
      </c>
      <c r="AE89" s="314">
        <f t="shared" si="18"/>
        <v>0</v>
      </c>
    </row>
    <row r="90" spans="1:31" x14ac:dyDescent="0.25">
      <c r="C90" t="s">
        <v>189</v>
      </c>
      <c r="D90" s="162"/>
      <c r="T90" s="314">
        <f t="shared" si="16"/>
        <v>1254.3729999999998</v>
      </c>
      <c r="U90" s="65"/>
      <c r="Y90" s="314">
        <f t="shared" si="17"/>
        <v>1873.1895</v>
      </c>
      <c r="AA90" s="317">
        <f t="shared" si="19"/>
        <v>1</v>
      </c>
      <c r="AB90" s="314">
        <f t="shared" si="18"/>
        <v>1873.1895</v>
      </c>
      <c r="AC90" s="317">
        <f t="shared" si="20"/>
        <v>1</v>
      </c>
      <c r="AD90" s="314">
        <f t="shared" si="18"/>
        <v>1873.1895</v>
      </c>
      <c r="AE90" s="314">
        <f t="shared" si="18"/>
        <v>0</v>
      </c>
    </row>
    <row r="91" spans="1:31" x14ac:dyDescent="0.25">
      <c r="C91" t="s">
        <v>72</v>
      </c>
      <c r="D91" s="162"/>
      <c r="T91" s="314">
        <f t="shared" si="16"/>
        <v>4593.8035460000001</v>
      </c>
      <c r="U91" s="65"/>
      <c r="Y91" s="314">
        <f t="shared" si="17"/>
        <v>7451.6640000000007</v>
      </c>
      <c r="AA91" s="317">
        <f t="shared" si="19"/>
        <v>0.86580178601719027</v>
      </c>
      <c r="AB91" s="314">
        <f t="shared" si="18"/>
        <v>6451.6640000000007</v>
      </c>
      <c r="AC91" s="317">
        <f t="shared" si="20"/>
        <v>0.60418397823627046</v>
      </c>
      <c r="AD91" s="314">
        <f t="shared" si="18"/>
        <v>4502.1760000000004</v>
      </c>
      <c r="AE91" s="314">
        <f t="shared" si="18"/>
        <v>1949.4880000000003</v>
      </c>
    </row>
    <row r="92" spans="1:31" x14ac:dyDescent="0.25">
      <c r="C92" t="s">
        <v>164</v>
      </c>
      <c r="D92" s="162"/>
      <c r="T92" s="314">
        <f t="shared" si="16"/>
        <v>766.51979199999994</v>
      </c>
      <c r="U92" s="65"/>
      <c r="Y92" s="314">
        <f t="shared" si="17"/>
        <v>3149.9143819999999</v>
      </c>
      <c r="AA92" s="317">
        <f t="shared" si="19"/>
        <v>0.96825310536329368</v>
      </c>
      <c r="AB92" s="314">
        <f t="shared" si="18"/>
        <v>3049.9143819999999</v>
      </c>
      <c r="AC92" s="317">
        <f t="shared" si="20"/>
        <v>0.85396428467115082</v>
      </c>
      <c r="AD92" s="314">
        <f t="shared" si="18"/>
        <v>2689.9143819999999</v>
      </c>
      <c r="AE92" s="314">
        <f t="shared" si="18"/>
        <v>360</v>
      </c>
    </row>
    <row r="93" spans="1:31" x14ac:dyDescent="0.25">
      <c r="C93" t="s">
        <v>24</v>
      </c>
      <c r="D93" s="162"/>
      <c r="T93" s="314">
        <f>SUMIF($C$10:$C$83,$C93,T$10:T$83)</f>
        <v>4858.893</v>
      </c>
      <c r="U93" s="65"/>
      <c r="Y93" s="314">
        <f>SUMIF($C$10:$C$83,$C93,Y$10:Y$83)</f>
        <v>11586.955005400001</v>
      </c>
      <c r="AA93" s="317">
        <f t="shared" si="19"/>
        <v>1</v>
      </c>
      <c r="AB93" s="314">
        <f>SUMIF($C$10:$C$83,$C93,AB$10:AB$83)</f>
        <v>11586.955005400001</v>
      </c>
      <c r="AC93" s="317">
        <f t="shared" si="20"/>
        <v>0.63385160264946228</v>
      </c>
      <c r="AD93" s="314">
        <f>SUMIF($C$10:$C$83,$C93,AD$10:AD$83)</f>
        <v>7344.41</v>
      </c>
      <c r="AE93" s="314">
        <f>SUMIF($C$10:$C$83,$C93,AE$10:AE$83)</f>
        <v>4242.5450054000003</v>
      </c>
    </row>
    <row r="94" spans="1:31" x14ac:dyDescent="0.25">
      <c r="C94" t="s">
        <v>312</v>
      </c>
      <c r="D94" s="162"/>
      <c r="T94" s="314">
        <f t="shared" ref="T94:T96" si="21">SUMIF($C$10:$C$83,$C94,T$10:T$83)</f>
        <v>82.394459999999995</v>
      </c>
      <c r="U94" s="65"/>
      <c r="Y94" s="314">
        <f t="shared" ref="Y94:Y96" si="22">SUMIF($C$10:$C$83,$C94,Y$10:Y$83)</f>
        <v>82.394459999999995</v>
      </c>
      <c r="AA94" s="317">
        <f t="shared" si="19"/>
        <v>1</v>
      </c>
      <c r="AB94" s="314">
        <f t="shared" ref="AB94:AE96" si="23">SUMIF($C$10:$C$83,$C94,AB$10:AB$83)</f>
        <v>82.394459999999995</v>
      </c>
      <c r="AC94" s="317">
        <f t="shared" si="20"/>
        <v>1</v>
      </c>
      <c r="AD94" s="314">
        <f t="shared" si="23"/>
        <v>82.394459999999995</v>
      </c>
      <c r="AE94" s="314">
        <f t="shared" si="23"/>
        <v>0</v>
      </c>
    </row>
    <row r="95" spans="1:31" x14ac:dyDescent="0.25">
      <c r="C95" t="s">
        <v>341</v>
      </c>
      <c r="D95" s="162"/>
      <c r="T95" s="314">
        <f t="shared" si="21"/>
        <v>3288.2828650000001</v>
      </c>
      <c r="U95" s="65"/>
      <c r="Y95" s="314">
        <f t="shared" si="22"/>
        <v>8288.282865000001</v>
      </c>
      <c r="AA95" s="317">
        <f t="shared" si="19"/>
        <v>0</v>
      </c>
      <c r="AB95" s="314">
        <f t="shared" si="23"/>
        <v>0</v>
      </c>
      <c r="AC95" s="317">
        <f t="shared" si="20"/>
        <v>0</v>
      </c>
      <c r="AD95" s="314">
        <f t="shared" si="23"/>
        <v>0</v>
      </c>
      <c r="AE95" s="314">
        <f t="shared" si="23"/>
        <v>0</v>
      </c>
    </row>
    <row r="96" spans="1:31" x14ac:dyDescent="0.25">
      <c r="C96" t="s">
        <v>675</v>
      </c>
      <c r="T96" s="314">
        <f t="shared" si="21"/>
        <v>0</v>
      </c>
      <c r="Y96" s="314">
        <f t="shared" si="22"/>
        <v>2470</v>
      </c>
      <c r="AA96" s="317">
        <f t="shared" si="19"/>
        <v>1</v>
      </c>
      <c r="AB96" s="314">
        <f t="shared" si="23"/>
        <v>2470</v>
      </c>
      <c r="AC96" s="317">
        <f t="shared" si="20"/>
        <v>1</v>
      </c>
      <c r="AD96" s="314">
        <f t="shared" si="23"/>
        <v>2470</v>
      </c>
      <c r="AE96" s="314">
        <f t="shared" si="23"/>
        <v>0</v>
      </c>
    </row>
  </sheetData>
  <autoFilter ref="B8:AE82" xr:uid="{00000000-0009-0000-0000-00000C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X44 X11:X12 X14 X18:X25 X27:X29 X31:X35 X46:X54 X37:X41 X63:X65 X61 X81:X82 S46:S83" xr:uid="{00000000-0002-0000-0C00-000000000000}">
      <formula1>P11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AH103"/>
  <sheetViews>
    <sheetView topLeftCell="B1" zoomScale="70" zoomScaleNormal="70" workbookViewId="0">
      <pane xSplit="9" ySplit="8" topLeftCell="K54"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19.42578125" customWidth="1"/>
    <col min="33" max="33" width="12.42578125" style="622" customWidth="1"/>
    <col min="34" max="34" width="9.28515625" style="622"/>
  </cols>
  <sheetData>
    <row r="1" spans="1:34" s="195" customFormat="1" x14ac:dyDescent="0.25">
      <c r="B1" s="195" t="str">
        <f>'Valuation Summary'!A1</f>
        <v>Mulalley &amp; Co Ltd</v>
      </c>
      <c r="AG1" s="621"/>
      <c r="AH1" s="621"/>
    </row>
    <row r="2" spans="1:34" s="195" customFormat="1" x14ac:dyDescent="0.25">
      <c r="AG2" s="621"/>
      <c r="AH2" s="621"/>
    </row>
    <row r="3" spans="1:34" s="195" customFormat="1" x14ac:dyDescent="0.25">
      <c r="B3" s="195" t="str">
        <f>'Valuation Summary'!A3</f>
        <v>Camden Better Homes - NW5 Blocks</v>
      </c>
      <c r="AG3" s="621"/>
      <c r="AH3" s="621"/>
    </row>
    <row r="4" spans="1:34" s="195" customFormat="1" x14ac:dyDescent="0.25">
      <c r="AG4" s="621"/>
      <c r="AH4" s="621"/>
    </row>
    <row r="5" spans="1:34" s="195" customFormat="1" x14ac:dyDescent="0.25">
      <c r="B5" s="195" t="s">
        <v>602</v>
      </c>
      <c r="AG5" s="621"/>
      <c r="AH5" s="621"/>
    </row>
    <row r="6" spans="1:34" s="195" customFormat="1" ht="16.5" thickBot="1" x14ac:dyDescent="0.3">
      <c r="B6" s="196"/>
      <c r="C6" s="197"/>
      <c r="D6" s="198"/>
      <c r="E6" s="197"/>
      <c r="F6" s="198"/>
      <c r="G6" s="198"/>
      <c r="H6" s="199"/>
      <c r="I6" s="198"/>
      <c r="J6" s="200"/>
      <c r="K6" s="198"/>
      <c r="L6" s="201"/>
      <c r="M6" s="200"/>
      <c r="N6" s="201"/>
      <c r="O6" s="202"/>
      <c r="P6" s="203"/>
      <c r="Q6" s="204"/>
      <c r="R6" s="200"/>
      <c r="S6" s="200"/>
      <c r="T6" s="200"/>
      <c r="AG6" s="621"/>
      <c r="AH6" s="621"/>
    </row>
    <row r="7" spans="1:34"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8" t="s">
        <v>796</v>
      </c>
      <c r="AG7" s="618" t="s">
        <v>766</v>
      </c>
      <c r="AH7" s="620"/>
    </row>
    <row r="8" spans="1:34" s="279" customFormat="1" ht="75.75" thickBot="1" x14ac:dyDescent="0.3">
      <c r="A8" s="271" t="s">
        <v>377</v>
      </c>
      <c r="B8" s="272" t="s">
        <v>438</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18"/>
      <c r="AG8" s="618"/>
      <c r="AH8" s="618"/>
    </row>
    <row r="9" spans="1:34"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4" x14ac:dyDescent="0.25">
      <c r="A10" s="29" t="s">
        <v>429</v>
      </c>
      <c r="B10" s="353" t="s">
        <v>438</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4" ht="90" x14ac:dyDescent="0.25">
      <c r="A11" s="29"/>
      <c r="B11" s="353" t="s">
        <v>438</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4" ht="45" x14ac:dyDescent="0.25">
      <c r="A12" s="29"/>
      <c r="B12" s="353" t="s">
        <v>438</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56" si="0">W12*X12</f>
        <v>399.99552</v>
      </c>
      <c r="Z12" s="18"/>
      <c r="AA12" s="343">
        <v>1</v>
      </c>
      <c r="AB12" s="344">
        <f t="shared" ref="AB12:AB52" si="1">Y12*AA12</f>
        <v>399.99552</v>
      </c>
      <c r="AC12" s="345">
        <v>1</v>
      </c>
      <c r="AD12" s="346">
        <f>Y12*AC12</f>
        <v>399.99552</v>
      </c>
      <c r="AE12" s="347">
        <f t="shared" ref="AE12:AE61" si="2">AB12-AD12</f>
        <v>0</v>
      </c>
    </row>
    <row r="13" spans="1:34" x14ac:dyDescent="0.25">
      <c r="A13" s="15"/>
      <c r="B13" s="353" t="s">
        <v>438</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ref="AD13:AD52" si="3">Y13*AC13</f>
        <v>0</v>
      </c>
      <c r="AE13" s="347">
        <f t="shared" si="2"/>
        <v>0</v>
      </c>
    </row>
    <row r="14" spans="1:34" ht="30" x14ac:dyDescent="0.25">
      <c r="A14" s="15"/>
      <c r="B14" s="353" t="s">
        <v>438</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3"/>
        <v>222.29999999999998</v>
      </c>
      <c r="AE14" s="347">
        <f t="shared" si="2"/>
        <v>0</v>
      </c>
    </row>
    <row r="15" spans="1:34" x14ac:dyDescent="0.25">
      <c r="A15" s="15"/>
      <c r="B15" s="353" t="s">
        <v>438</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2"/>
        <v>0</v>
      </c>
    </row>
    <row r="16" spans="1:34" x14ac:dyDescent="0.25">
      <c r="A16" s="15"/>
      <c r="B16" s="353" t="s">
        <v>438</v>
      </c>
      <c r="C16" s="328"/>
      <c r="D16" s="329"/>
      <c r="E16" s="330"/>
      <c r="F16" s="357"/>
      <c r="G16" s="357"/>
      <c r="H16" s="332"/>
      <c r="I16" s="357"/>
      <c r="J16" s="333"/>
      <c r="K16" s="331"/>
      <c r="L16" s="295"/>
      <c r="M16" s="356"/>
      <c r="N16" s="125"/>
      <c r="O16" s="334"/>
      <c r="P16" s="354"/>
      <c r="Q16" s="355"/>
      <c r="R16" s="355"/>
      <c r="S16" s="355"/>
      <c r="T16" s="355"/>
      <c r="U16" s="112"/>
      <c r="V16" s="331"/>
      <c r="W16" s="295"/>
      <c r="X16" s="355"/>
      <c r="Y16" s="335"/>
      <c r="Z16" s="18"/>
      <c r="AA16" s="343"/>
      <c r="AB16" s="344"/>
      <c r="AC16" s="345"/>
      <c r="AD16" s="346"/>
      <c r="AE16" s="347">
        <f t="shared" si="2"/>
        <v>0</v>
      </c>
    </row>
    <row r="17" spans="1:31" ht="60.75" x14ac:dyDescent="0.25">
      <c r="A17" s="15"/>
      <c r="B17" s="353" t="s">
        <v>438</v>
      </c>
      <c r="C17" s="358" t="s">
        <v>189</v>
      </c>
      <c r="D17" s="329" t="s">
        <v>378</v>
      </c>
      <c r="E17" s="375" t="s">
        <v>500</v>
      </c>
      <c r="F17" s="357"/>
      <c r="G17" s="357"/>
      <c r="H17" s="332"/>
      <c r="I17" s="357"/>
      <c r="J17" s="333"/>
      <c r="K17" s="331"/>
      <c r="L17" s="295"/>
      <c r="M17" s="333"/>
      <c r="N17" s="295"/>
      <c r="O17" s="334"/>
      <c r="P17" s="333"/>
      <c r="Q17" s="293"/>
      <c r="R17" s="293"/>
      <c r="S17" s="293"/>
      <c r="T17" s="293"/>
      <c r="U17" s="112"/>
      <c r="V17" s="331"/>
      <c r="W17" s="295"/>
      <c r="X17" s="293"/>
      <c r="Y17" s="335"/>
      <c r="Z17" s="18"/>
      <c r="AA17" s="343"/>
      <c r="AB17" s="344"/>
      <c r="AC17" s="345"/>
      <c r="AD17" s="346"/>
      <c r="AE17" s="347">
        <f t="shared" si="2"/>
        <v>0</v>
      </c>
    </row>
    <row r="18" spans="1:31" ht="30" x14ac:dyDescent="0.25">
      <c r="A18" s="15"/>
      <c r="B18" s="353" t="s">
        <v>438</v>
      </c>
      <c r="C18" s="358" t="s">
        <v>189</v>
      </c>
      <c r="D18" s="329" t="s">
        <v>25</v>
      </c>
      <c r="E18" s="330" t="s">
        <v>337</v>
      </c>
      <c r="F18" s="357"/>
      <c r="G18" s="357"/>
      <c r="H18" s="332">
        <v>6.91</v>
      </c>
      <c r="I18" s="357"/>
      <c r="J18" s="333" t="s">
        <v>338</v>
      </c>
      <c r="K18" s="331" t="s">
        <v>79</v>
      </c>
      <c r="L18" s="295">
        <v>10</v>
      </c>
      <c r="M18" s="356">
        <v>20.13</v>
      </c>
      <c r="N18" s="295">
        <v>201.3</v>
      </c>
      <c r="O18" s="334"/>
      <c r="P18" s="335" t="e">
        <v>#VALUE!</v>
      </c>
      <c r="Q18" s="336" t="e">
        <f t="shared" ref="Q18:Q26" si="4">IF(J18="PROV SUM",N18,L18*P18)</f>
        <v>#VALUE!</v>
      </c>
      <c r="R18" s="294">
        <v>0</v>
      </c>
      <c r="S18" s="294">
        <v>14.594249999999999</v>
      </c>
      <c r="T18" s="336">
        <f t="shared" ref="T18:T26" si="5">IF(J18="SC024",N18,IF(ISERROR(S18),"",IF(J18="PROV SUM",N18,L18*S18)))</f>
        <v>145.9425</v>
      </c>
      <c r="U18" s="112"/>
      <c r="V18" s="331" t="s">
        <v>79</v>
      </c>
      <c r="W18" s="295">
        <v>40</v>
      </c>
      <c r="X18" s="294">
        <v>14.594249999999999</v>
      </c>
      <c r="Y18" s="335">
        <f t="shared" si="0"/>
        <v>583.77</v>
      </c>
      <c r="Z18" s="18"/>
      <c r="AA18" s="343">
        <v>1</v>
      </c>
      <c r="AB18" s="344">
        <f t="shared" si="1"/>
        <v>583.77</v>
      </c>
      <c r="AC18" s="345">
        <v>1</v>
      </c>
      <c r="AD18" s="346">
        <f t="shared" si="3"/>
        <v>583.77</v>
      </c>
      <c r="AE18" s="347">
        <f t="shared" si="2"/>
        <v>0</v>
      </c>
    </row>
    <row r="19" spans="1:31" ht="45" x14ac:dyDescent="0.25">
      <c r="A19" s="15"/>
      <c r="B19" s="353" t="s">
        <v>438</v>
      </c>
      <c r="C19" s="358" t="s">
        <v>189</v>
      </c>
      <c r="D19" s="329" t="s">
        <v>25</v>
      </c>
      <c r="E19" s="330" t="s">
        <v>203</v>
      </c>
      <c r="F19" s="357"/>
      <c r="G19" s="357"/>
      <c r="H19" s="332">
        <v>6.1270000000000104</v>
      </c>
      <c r="I19" s="357"/>
      <c r="J19" s="333" t="s">
        <v>204</v>
      </c>
      <c r="K19" s="331" t="s">
        <v>104</v>
      </c>
      <c r="L19" s="295">
        <v>12</v>
      </c>
      <c r="M19" s="356">
        <v>6.04</v>
      </c>
      <c r="N19" s="295">
        <v>72.48</v>
      </c>
      <c r="O19" s="334"/>
      <c r="P19" s="335" t="e">
        <v>#VALUE!</v>
      </c>
      <c r="Q19" s="336" t="e">
        <f t="shared" si="4"/>
        <v>#VALUE!</v>
      </c>
      <c r="R19" s="294">
        <v>0</v>
      </c>
      <c r="S19" s="294">
        <v>4.3789999999999996</v>
      </c>
      <c r="T19" s="336">
        <f t="shared" si="5"/>
        <v>52.547999999999995</v>
      </c>
      <c r="U19" s="112"/>
      <c r="V19" s="331" t="s">
        <v>104</v>
      </c>
      <c r="W19" s="295">
        <v>37</v>
      </c>
      <c r="X19" s="294">
        <v>4.3789999999999996</v>
      </c>
      <c r="Y19" s="335">
        <f t="shared" si="0"/>
        <v>162.023</v>
      </c>
      <c r="Z19" s="18"/>
      <c r="AA19" s="343">
        <v>1</v>
      </c>
      <c r="AB19" s="344">
        <f t="shared" si="1"/>
        <v>162.023</v>
      </c>
      <c r="AC19" s="345">
        <v>1</v>
      </c>
      <c r="AD19" s="346">
        <f t="shared" si="3"/>
        <v>162.023</v>
      </c>
      <c r="AE19" s="347">
        <f t="shared" si="2"/>
        <v>0</v>
      </c>
    </row>
    <row r="20" spans="1:31" ht="30" x14ac:dyDescent="0.25">
      <c r="A20" s="15"/>
      <c r="B20" s="353" t="s">
        <v>438</v>
      </c>
      <c r="C20" s="358" t="s">
        <v>189</v>
      </c>
      <c r="D20" s="329" t="s">
        <v>25</v>
      </c>
      <c r="E20" s="330" t="s">
        <v>227</v>
      </c>
      <c r="F20" s="357"/>
      <c r="G20" s="357"/>
      <c r="H20" s="332">
        <v>6.1940000000000301</v>
      </c>
      <c r="I20" s="357"/>
      <c r="J20" s="333" t="s">
        <v>228</v>
      </c>
      <c r="K20" s="331" t="s">
        <v>79</v>
      </c>
      <c r="L20" s="295">
        <v>110</v>
      </c>
      <c r="M20" s="356">
        <v>7.02</v>
      </c>
      <c r="N20" s="295">
        <v>772.2</v>
      </c>
      <c r="O20" s="334"/>
      <c r="P20" s="335" t="e">
        <v>#VALUE!</v>
      </c>
      <c r="Q20" s="336" t="e">
        <f t="shared" si="4"/>
        <v>#VALUE!</v>
      </c>
      <c r="R20" s="294">
        <v>0</v>
      </c>
      <c r="S20" s="294">
        <v>5.9669999999999996</v>
      </c>
      <c r="T20" s="336">
        <f t="shared" si="5"/>
        <v>656.37</v>
      </c>
      <c r="U20" s="112"/>
      <c r="V20" s="331" t="s">
        <v>79</v>
      </c>
      <c r="W20" s="295">
        <v>110</v>
      </c>
      <c r="X20" s="294">
        <v>5.9669999999999996</v>
      </c>
      <c r="Y20" s="335">
        <f t="shared" si="0"/>
        <v>656.37</v>
      </c>
      <c r="Z20" s="18"/>
      <c r="AA20" s="343">
        <v>1</v>
      </c>
      <c r="AB20" s="344">
        <f t="shared" si="1"/>
        <v>656.37</v>
      </c>
      <c r="AC20" s="345">
        <v>1</v>
      </c>
      <c r="AD20" s="346">
        <f t="shared" si="3"/>
        <v>656.37</v>
      </c>
      <c r="AE20" s="347">
        <f t="shared" si="2"/>
        <v>0</v>
      </c>
    </row>
    <row r="21" spans="1:31" ht="45" x14ac:dyDescent="0.25">
      <c r="A21" s="15"/>
      <c r="B21" s="353" t="s">
        <v>438</v>
      </c>
      <c r="C21" s="358" t="s">
        <v>189</v>
      </c>
      <c r="D21" s="329" t="s">
        <v>25</v>
      </c>
      <c r="E21" s="330" t="s">
        <v>238</v>
      </c>
      <c r="F21" s="357"/>
      <c r="G21" s="357"/>
      <c r="H21" s="332">
        <v>6.2150000000000398</v>
      </c>
      <c r="I21" s="357"/>
      <c r="J21" s="333" t="s">
        <v>239</v>
      </c>
      <c r="K21" s="331" t="s">
        <v>79</v>
      </c>
      <c r="L21" s="295">
        <v>18</v>
      </c>
      <c r="M21" s="356">
        <v>16.079999999999998</v>
      </c>
      <c r="N21" s="295">
        <v>289.44</v>
      </c>
      <c r="O21" s="334"/>
      <c r="P21" s="335" t="e">
        <v>#VALUE!</v>
      </c>
      <c r="Q21" s="336" t="e">
        <f t="shared" si="4"/>
        <v>#VALUE!</v>
      </c>
      <c r="R21" s="294">
        <v>0</v>
      </c>
      <c r="S21" s="294">
        <v>13.667999999999997</v>
      </c>
      <c r="T21" s="336">
        <f t="shared" si="5"/>
        <v>246.02399999999994</v>
      </c>
      <c r="U21" s="112"/>
      <c r="V21" s="331" t="s">
        <v>79</v>
      </c>
      <c r="W21" s="295">
        <v>18</v>
      </c>
      <c r="X21" s="294">
        <v>13.667999999999997</v>
      </c>
      <c r="Y21" s="335">
        <f t="shared" si="0"/>
        <v>246.02399999999994</v>
      </c>
      <c r="Z21" s="18"/>
      <c r="AA21" s="343">
        <v>1</v>
      </c>
      <c r="AB21" s="344">
        <f t="shared" si="1"/>
        <v>246.02399999999994</v>
      </c>
      <c r="AC21" s="345">
        <v>1</v>
      </c>
      <c r="AD21" s="346">
        <f t="shared" si="3"/>
        <v>246.02399999999994</v>
      </c>
      <c r="AE21" s="347">
        <f t="shared" si="2"/>
        <v>0</v>
      </c>
    </row>
    <row r="22" spans="1:31" ht="30" x14ac:dyDescent="0.25">
      <c r="A22" s="15"/>
      <c r="B22" s="353" t="s">
        <v>438</v>
      </c>
      <c r="C22" s="358" t="s">
        <v>189</v>
      </c>
      <c r="D22" s="329" t="s">
        <v>25</v>
      </c>
      <c r="E22" s="330" t="s">
        <v>411</v>
      </c>
      <c r="F22" s="357"/>
      <c r="G22" s="357"/>
      <c r="H22" s="332">
        <v>6.2360000000000504</v>
      </c>
      <c r="I22" s="357"/>
      <c r="J22" s="333" t="s">
        <v>251</v>
      </c>
      <c r="K22" s="331" t="s">
        <v>79</v>
      </c>
      <c r="L22" s="295">
        <v>18</v>
      </c>
      <c r="M22" s="356">
        <v>25.87</v>
      </c>
      <c r="N22" s="295">
        <v>465.66</v>
      </c>
      <c r="O22" s="334"/>
      <c r="P22" s="335" t="e">
        <v>#VALUE!</v>
      </c>
      <c r="Q22" s="336" t="e">
        <f t="shared" si="4"/>
        <v>#VALUE!</v>
      </c>
      <c r="R22" s="294">
        <v>0</v>
      </c>
      <c r="S22" s="294">
        <v>21.9895</v>
      </c>
      <c r="T22" s="336">
        <f t="shared" si="5"/>
        <v>395.81099999999998</v>
      </c>
      <c r="U22" s="112"/>
      <c r="V22" s="331" t="s">
        <v>79</v>
      </c>
      <c r="W22" s="295">
        <v>18</v>
      </c>
      <c r="X22" s="294">
        <v>21.9895</v>
      </c>
      <c r="Y22" s="335">
        <f t="shared" si="0"/>
        <v>395.81099999999998</v>
      </c>
      <c r="Z22" s="18"/>
      <c r="AA22" s="343">
        <v>1</v>
      </c>
      <c r="AB22" s="344">
        <f t="shared" si="1"/>
        <v>395.81099999999998</v>
      </c>
      <c r="AC22" s="345">
        <v>1</v>
      </c>
      <c r="AD22" s="346">
        <f t="shared" si="3"/>
        <v>395.81099999999998</v>
      </c>
      <c r="AE22" s="347">
        <f t="shared" si="2"/>
        <v>0</v>
      </c>
    </row>
    <row r="23" spans="1:31" ht="30" x14ac:dyDescent="0.25">
      <c r="A23" s="15"/>
      <c r="B23" s="353" t="s">
        <v>438</v>
      </c>
      <c r="C23" s="358" t="s">
        <v>189</v>
      </c>
      <c r="D23" s="329" t="s">
        <v>25</v>
      </c>
      <c r="E23" s="330" t="s">
        <v>412</v>
      </c>
      <c r="F23" s="357"/>
      <c r="G23" s="357"/>
      <c r="H23" s="332">
        <v>6.2370000000000498</v>
      </c>
      <c r="I23" s="357"/>
      <c r="J23" s="333" t="s">
        <v>253</v>
      </c>
      <c r="K23" s="331" t="s">
        <v>104</v>
      </c>
      <c r="L23" s="295">
        <v>30</v>
      </c>
      <c r="M23" s="356">
        <v>6.28</v>
      </c>
      <c r="N23" s="295">
        <v>188.4</v>
      </c>
      <c r="O23" s="334"/>
      <c r="P23" s="335" t="e">
        <v>#VALUE!</v>
      </c>
      <c r="Q23" s="336" t="e">
        <f t="shared" si="4"/>
        <v>#VALUE!</v>
      </c>
      <c r="R23" s="294">
        <v>0</v>
      </c>
      <c r="S23" s="294">
        <v>5.3380000000000001</v>
      </c>
      <c r="T23" s="336">
        <f t="shared" si="5"/>
        <v>160.14000000000001</v>
      </c>
      <c r="U23" s="112"/>
      <c r="V23" s="331" t="s">
        <v>104</v>
      </c>
      <c r="W23" s="295">
        <v>30</v>
      </c>
      <c r="X23" s="294">
        <v>5.3380000000000001</v>
      </c>
      <c r="Y23" s="335">
        <f t="shared" si="0"/>
        <v>160.14000000000001</v>
      </c>
      <c r="Z23" s="18"/>
      <c r="AA23" s="343">
        <v>1</v>
      </c>
      <c r="AB23" s="344">
        <f t="shared" si="1"/>
        <v>160.14000000000001</v>
      </c>
      <c r="AC23" s="345">
        <v>1</v>
      </c>
      <c r="AD23" s="346">
        <f t="shared" si="3"/>
        <v>160.14000000000001</v>
      </c>
      <c r="AE23" s="347">
        <f t="shared" si="2"/>
        <v>0</v>
      </c>
    </row>
    <row r="24" spans="1:31" ht="45" x14ac:dyDescent="0.25">
      <c r="A24" s="15"/>
      <c r="B24" s="353" t="s">
        <v>438</v>
      </c>
      <c r="C24" s="358" t="s">
        <v>189</v>
      </c>
      <c r="D24" s="329" t="s">
        <v>25</v>
      </c>
      <c r="E24" s="330" t="s">
        <v>413</v>
      </c>
      <c r="F24" s="357"/>
      <c r="G24" s="357"/>
      <c r="H24" s="332">
        <v>6.2380000000000502</v>
      </c>
      <c r="I24" s="357"/>
      <c r="J24" s="333" t="s">
        <v>255</v>
      </c>
      <c r="K24" s="331" t="s">
        <v>139</v>
      </c>
      <c r="L24" s="295">
        <v>5</v>
      </c>
      <c r="M24" s="356">
        <v>20.71</v>
      </c>
      <c r="N24" s="295">
        <v>103.55</v>
      </c>
      <c r="O24" s="334"/>
      <c r="P24" s="335" t="e">
        <v>#VALUE!</v>
      </c>
      <c r="Q24" s="336" t="e">
        <f t="shared" si="4"/>
        <v>#VALUE!</v>
      </c>
      <c r="R24" s="294">
        <v>0</v>
      </c>
      <c r="S24" s="294">
        <v>17.6035</v>
      </c>
      <c r="T24" s="336">
        <f t="shared" si="5"/>
        <v>88.017499999999998</v>
      </c>
      <c r="U24" s="112"/>
      <c r="V24" s="331" t="s">
        <v>139</v>
      </c>
      <c r="W24" s="295">
        <v>5</v>
      </c>
      <c r="X24" s="294">
        <v>17.6035</v>
      </c>
      <c r="Y24" s="335">
        <f t="shared" si="0"/>
        <v>88.017499999999998</v>
      </c>
      <c r="Z24" s="18"/>
      <c r="AA24" s="343">
        <v>1</v>
      </c>
      <c r="AB24" s="344">
        <f t="shared" si="1"/>
        <v>88.017499999999998</v>
      </c>
      <c r="AC24" s="345">
        <v>1</v>
      </c>
      <c r="AD24" s="346">
        <f t="shared" si="3"/>
        <v>88.017499999999998</v>
      </c>
      <c r="AE24" s="347">
        <f t="shared" si="2"/>
        <v>0</v>
      </c>
    </row>
    <row r="25" spans="1:31" ht="45" x14ac:dyDescent="0.25">
      <c r="A25" s="15"/>
      <c r="B25" s="353" t="s">
        <v>438</v>
      </c>
      <c r="C25" s="358" t="s">
        <v>189</v>
      </c>
      <c r="D25" s="329" t="s">
        <v>25</v>
      </c>
      <c r="E25" s="330" t="s">
        <v>209</v>
      </c>
      <c r="F25" s="357"/>
      <c r="G25" s="357"/>
      <c r="H25" s="332">
        <v>6.3050000000000699</v>
      </c>
      <c r="I25" s="357"/>
      <c r="J25" s="333" t="s">
        <v>210</v>
      </c>
      <c r="K25" s="331" t="s">
        <v>79</v>
      </c>
      <c r="L25" s="295">
        <v>2</v>
      </c>
      <c r="M25" s="356">
        <v>33.5</v>
      </c>
      <c r="N25" s="295">
        <v>67</v>
      </c>
      <c r="O25" s="334"/>
      <c r="P25" s="335" t="e">
        <v>#VALUE!</v>
      </c>
      <c r="Q25" s="336" t="e">
        <f t="shared" si="4"/>
        <v>#VALUE!</v>
      </c>
      <c r="R25" s="294">
        <v>0</v>
      </c>
      <c r="S25" s="294">
        <v>24.287499999999998</v>
      </c>
      <c r="T25" s="336">
        <f t="shared" si="5"/>
        <v>48.574999999999996</v>
      </c>
      <c r="U25" s="112"/>
      <c r="V25" s="331" t="s">
        <v>79</v>
      </c>
      <c r="W25" s="295">
        <v>2</v>
      </c>
      <c r="X25" s="294">
        <v>24.287499999999998</v>
      </c>
      <c r="Y25" s="335">
        <f t="shared" si="0"/>
        <v>48.574999999999996</v>
      </c>
      <c r="Z25" s="18"/>
      <c r="AA25" s="343">
        <v>1</v>
      </c>
      <c r="AB25" s="344">
        <f t="shared" si="1"/>
        <v>48.574999999999996</v>
      </c>
      <c r="AC25" s="345">
        <v>1</v>
      </c>
      <c r="AD25" s="346">
        <f t="shared" si="3"/>
        <v>48.574999999999996</v>
      </c>
      <c r="AE25" s="347">
        <f t="shared" si="2"/>
        <v>0</v>
      </c>
    </row>
    <row r="26" spans="1:31" ht="45" x14ac:dyDescent="0.25">
      <c r="A26" s="15"/>
      <c r="B26" s="353" t="s">
        <v>438</v>
      </c>
      <c r="C26" s="358" t="s">
        <v>189</v>
      </c>
      <c r="D26" s="329" t="s">
        <v>25</v>
      </c>
      <c r="E26" s="330" t="s">
        <v>439</v>
      </c>
      <c r="F26" s="357"/>
      <c r="G26" s="357"/>
      <c r="H26" s="332">
        <v>6.3060000000000702</v>
      </c>
      <c r="I26" s="357"/>
      <c r="J26" s="333" t="s">
        <v>212</v>
      </c>
      <c r="K26" s="331" t="s">
        <v>104</v>
      </c>
      <c r="L26" s="295">
        <v>2</v>
      </c>
      <c r="M26" s="356">
        <v>6.87</v>
      </c>
      <c r="N26" s="295">
        <v>13.74</v>
      </c>
      <c r="O26" s="334"/>
      <c r="P26" s="335" t="e">
        <v>#VALUE!</v>
      </c>
      <c r="Q26" s="336" t="e">
        <f t="shared" si="4"/>
        <v>#VALUE!</v>
      </c>
      <c r="R26" s="294">
        <v>0</v>
      </c>
      <c r="S26" s="294">
        <v>4.9807499999999996</v>
      </c>
      <c r="T26" s="336">
        <f t="shared" si="5"/>
        <v>9.9614999999999991</v>
      </c>
      <c r="U26" s="112"/>
      <c r="V26" s="331" t="s">
        <v>104</v>
      </c>
      <c r="W26" s="295">
        <v>2</v>
      </c>
      <c r="X26" s="294">
        <v>4.9807499999999996</v>
      </c>
      <c r="Y26" s="335">
        <f t="shared" si="0"/>
        <v>9.9614999999999991</v>
      </c>
      <c r="Z26" s="18"/>
      <c r="AA26" s="343">
        <v>1</v>
      </c>
      <c r="AB26" s="344">
        <f t="shared" si="1"/>
        <v>9.9614999999999991</v>
      </c>
      <c r="AC26" s="345">
        <v>1</v>
      </c>
      <c r="AD26" s="346">
        <f t="shared" si="3"/>
        <v>9.9614999999999991</v>
      </c>
      <c r="AE26" s="347">
        <f t="shared" si="2"/>
        <v>0</v>
      </c>
    </row>
    <row r="27" spans="1:31" x14ac:dyDescent="0.25">
      <c r="A27" s="15"/>
      <c r="B27" s="353" t="s">
        <v>438</v>
      </c>
      <c r="C27" s="358" t="s">
        <v>72</v>
      </c>
      <c r="D27" s="329" t="s">
        <v>378</v>
      </c>
      <c r="E27" s="330"/>
      <c r="F27" s="357"/>
      <c r="G27" s="357"/>
      <c r="H27" s="332"/>
      <c r="I27" s="357"/>
      <c r="J27" s="333"/>
      <c r="K27" s="331"/>
      <c r="L27" s="295"/>
      <c r="M27" s="333"/>
      <c r="N27" s="295"/>
      <c r="O27" s="359"/>
      <c r="P27" s="333"/>
      <c r="Q27" s="293"/>
      <c r="R27" s="293"/>
      <c r="S27" s="293"/>
      <c r="T27" s="293"/>
      <c r="U27" s="112"/>
      <c r="V27" s="331"/>
      <c r="W27" s="295"/>
      <c r="X27" s="293"/>
      <c r="Y27" s="335">
        <f t="shared" si="0"/>
        <v>0</v>
      </c>
      <c r="Z27" s="18"/>
      <c r="AA27" s="343">
        <v>0</v>
      </c>
      <c r="AB27" s="344">
        <f t="shared" si="1"/>
        <v>0</v>
      </c>
      <c r="AC27" s="345">
        <v>0</v>
      </c>
      <c r="AD27" s="346">
        <f t="shared" si="3"/>
        <v>0</v>
      </c>
      <c r="AE27" s="347">
        <f t="shared" si="2"/>
        <v>0</v>
      </c>
    </row>
    <row r="28" spans="1:31" ht="45.75" x14ac:dyDescent="0.25">
      <c r="A28" s="15"/>
      <c r="B28" s="353" t="s">
        <v>438</v>
      </c>
      <c r="C28" s="358" t="s">
        <v>72</v>
      </c>
      <c r="D28" s="329" t="s">
        <v>25</v>
      </c>
      <c r="E28" s="330" t="s">
        <v>440</v>
      </c>
      <c r="F28" s="357"/>
      <c r="G28" s="357"/>
      <c r="H28" s="332">
        <v>3.4340000000000002</v>
      </c>
      <c r="I28" s="357"/>
      <c r="J28" s="333" t="s">
        <v>379</v>
      </c>
      <c r="K28" s="331" t="s">
        <v>380</v>
      </c>
      <c r="L28" s="295">
        <v>1</v>
      </c>
      <c r="M28" s="356">
        <v>2200</v>
      </c>
      <c r="N28" s="295">
        <v>2200</v>
      </c>
      <c r="O28" s="359"/>
      <c r="P28" s="335" t="e">
        <v>#VALUE!</v>
      </c>
      <c r="Q28" s="336">
        <f>IF(J28="PROV SUM",N28,L28*P28)</f>
        <v>2200</v>
      </c>
      <c r="R28" s="294" t="s">
        <v>381</v>
      </c>
      <c r="S28" s="294" t="s">
        <v>381</v>
      </c>
      <c r="T28" s="336">
        <f>IF(J28="SC024",N28,IF(ISERROR(S28),"",IF(J28="PROV SUM",N28,L28*S28)))</f>
        <v>2200</v>
      </c>
      <c r="U28" s="112"/>
      <c r="V28" s="331" t="s">
        <v>380</v>
      </c>
      <c r="W28" s="295">
        <v>0</v>
      </c>
      <c r="X28" s="294">
        <v>2200</v>
      </c>
      <c r="Y28" s="335">
        <f>X28*W28</f>
        <v>0</v>
      </c>
      <c r="Z28" s="18"/>
      <c r="AA28" s="343">
        <v>0</v>
      </c>
      <c r="AB28" s="344">
        <f t="shared" si="1"/>
        <v>0</v>
      </c>
      <c r="AC28" s="345">
        <v>0</v>
      </c>
      <c r="AD28" s="346">
        <f t="shared" si="3"/>
        <v>0</v>
      </c>
      <c r="AE28" s="347">
        <f t="shared" si="2"/>
        <v>0</v>
      </c>
    </row>
    <row r="29" spans="1:31" ht="75.75" x14ac:dyDescent="0.25">
      <c r="A29" s="15"/>
      <c r="B29" s="353" t="s">
        <v>438</v>
      </c>
      <c r="C29" s="358" t="s">
        <v>72</v>
      </c>
      <c r="D29" s="329" t="s">
        <v>25</v>
      </c>
      <c r="E29" s="330" t="s">
        <v>441</v>
      </c>
      <c r="F29" s="357"/>
      <c r="G29" s="357"/>
      <c r="H29" s="332">
        <v>3.4350000000000001</v>
      </c>
      <c r="I29" s="357"/>
      <c r="J29" s="333" t="s">
        <v>379</v>
      </c>
      <c r="K29" s="331" t="s">
        <v>380</v>
      </c>
      <c r="L29" s="295">
        <v>1</v>
      </c>
      <c r="M29" s="356">
        <v>1300</v>
      </c>
      <c r="N29" s="295">
        <v>1300</v>
      </c>
      <c r="O29" s="359"/>
      <c r="P29" s="335" t="e">
        <v>#VALUE!</v>
      </c>
      <c r="Q29" s="336">
        <f>IF(J29="PROV SUM",N29,L29*P29)</f>
        <v>1300</v>
      </c>
      <c r="R29" s="294" t="s">
        <v>381</v>
      </c>
      <c r="S29" s="294" t="s">
        <v>381</v>
      </c>
      <c r="T29" s="336">
        <f>IF(J29="SC024",N29,IF(ISERROR(S29),"",IF(J29="PROV SUM",N29,L29*S29)))</f>
        <v>1300</v>
      </c>
      <c r="U29" s="112"/>
      <c r="V29" s="331" t="s">
        <v>380</v>
      </c>
      <c r="W29" s="295">
        <v>0</v>
      </c>
      <c r="X29" s="294">
        <v>1300</v>
      </c>
      <c r="Y29" s="335">
        <f>X29*W29</f>
        <v>0</v>
      </c>
      <c r="Z29" s="18"/>
      <c r="AA29" s="343">
        <v>0</v>
      </c>
      <c r="AB29" s="344">
        <f t="shared" si="1"/>
        <v>0</v>
      </c>
      <c r="AC29" s="345">
        <v>0</v>
      </c>
      <c r="AD29" s="346">
        <f t="shared" si="3"/>
        <v>0</v>
      </c>
      <c r="AE29" s="347">
        <f t="shared" si="2"/>
        <v>0</v>
      </c>
    </row>
    <row r="30" spans="1:31" ht="30.75" x14ac:dyDescent="0.25">
      <c r="A30" s="15"/>
      <c r="B30" s="353" t="s">
        <v>438</v>
      </c>
      <c r="C30" s="358" t="s">
        <v>72</v>
      </c>
      <c r="D30" s="329" t="s">
        <v>25</v>
      </c>
      <c r="E30" s="330" t="s">
        <v>442</v>
      </c>
      <c r="F30" s="357"/>
      <c r="G30" s="357"/>
      <c r="H30" s="332">
        <v>3.4359999999999999</v>
      </c>
      <c r="I30" s="357"/>
      <c r="J30" s="333" t="s">
        <v>379</v>
      </c>
      <c r="K30" s="331" t="s">
        <v>380</v>
      </c>
      <c r="L30" s="295">
        <v>1</v>
      </c>
      <c r="M30" s="356">
        <v>900</v>
      </c>
      <c r="N30" s="295">
        <v>900</v>
      </c>
      <c r="O30" s="359"/>
      <c r="P30" s="335" t="e">
        <v>#VALUE!</v>
      </c>
      <c r="Q30" s="336">
        <f>IF(J30="PROV SUM",N30,L30*P30)</f>
        <v>900</v>
      </c>
      <c r="R30" s="294" t="s">
        <v>381</v>
      </c>
      <c r="S30" s="294" t="s">
        <v>381</v>
      </c>
      <c r="T30" s="336">
        <f>IF(J30="SC024",N30,IF(ISERROR(S30),"",IF(J30="PROV SUM",N30,L30*S30)))</f>
        <v>900</v>
      </c>
      <c r="U30" s="112"/>
      <c r="V30" s="331" t="s">
        <v>380</v>
      </c>
      <c r="W30" s="295">
        <v>0</v>
      </c>
      <c r="X30" s="294">
        <v>900</v>
      </c>
      <c r="Y30" s="335">
        <f>X30*W30</f>
        <v>0</v>
      </c>
      <c r="Z30" s="18"/>
      <c r="AA30" s="343">
        <v>0</v>
      </c>
      <c r="AB30" s="344">
        <f t="shared" si="1"/>
        <v>0</v>
      </c>
      <c r="AC30" s="345">
        <v>0</v>
      </c>
      <c r="AD30" s="346">
        <f t="shared" si="3"/>
        <v>0</v>
      </c>
      <c r="AE30" s="347">
        <f t="shared" si="2"/>
        <v>0</v>
      </c>
    </row>
    <row r="31" spans="1:31" x14ac:dyDescent="0.25">
      <c r="A31" s="15"/>
      <c r="B31" s="353" t="s">
        <v>438</v>
      </c>
      <c r="C31" s="358" t="s">
        <v>164</v>
      </c>
      <c r="D31" s="329" t="s">
        <v>378</v>
      </c>
      <c r="E31" s="330"/>
      <c r="F31" s="357"/>
      <c r="G31" s="357"/>
      <c r="H31" s="332"/>
      <c r="I31" s="357"/>
      <c r="J31" s="333"/>
      <c r="K31" s="331"/>
      <c r="L31" s="295"/>
      <c r="M31" s="333"/>
      <c r="N31" s="295"/>
      <c r="O31" s="359"/>
      <c r="P31" s="333"/>
      <c r="Q31" s="293"/>
      <c r="R31" s="293"/>
      <c r="S31" s="293"/>
      <c r="T31" s="293"/>
      <c r="U31" s="112"/>
      <c r="V31" s="331"/>
      <c r="W31" s="295"/>
      <c r="X31" s="293"/>
      <c r="Y31" s="335">
        <f t="shared" si="0"/>
        <v>0</v>
      </c>
      <c r="Z31" s="18"/>
      <c r="AA31" s="343">
        <v>0</v>
      </c>
      <c r="AB31" s="344">
        <f t="shared" si="1"/>
        <v>0</v>
      </c>
      <c r="AC31" s="345">
        <v>0</v>
      </c>
      <c r="AD31" s="346">
        <f t="shared" si="3"/>
        <v>0</v>
      </c>
      <c r="AE31" s="347">
        <f t="shared" si="2"/>
        <v>0</v>
      </c>
    </row>
    <row r="32" spans="1:31" ht="90" x14ac:dyDescent="0.25">
      <c r="A32" s="15"/>
      <c r="B32" s="353" t="s">
        <v>438</v>
      </c>
      <c r="C32" s="358" t="s">
        <v>164</v>
      </c>
      <c r="D32" s="329" t="s">
        <v>25</v>
      </c>
      <c r="E32" s="330" t="s">
        <v>183</v>
      </c>
      <c r="F32" s="357"/>
      <c r="G32" s="357"/>
      <c r="H32" s="332">
        <v>4.1100000000000003</v>
      </c>
      <c r="I32" s="357"/>
      <c r="J32" s="333" t="s">
        <v>184</v>
      </c>
      <c r="K32" s="331" t="s">
        <v>57</v>
      </c>
      <c r="L32" s="295">
        <v>5</v>
      </c>
      <c r="M32" s="356">
        <v>36.75</v>
      </c>
      <c r="N32" s="295">
        <v>183.75</v>
      </c>
      <c r="O32" s="359"/>
      <c r="P32" s="335" t="e">
        <v>#VALUE!</v>
      </c>
      <c r="Q32" s="336" t="e">
        <f>IF(J32="PROV SUM",N32,L32*P32)</f>
        <v>#VALUE!</v>
      </c>
      <c r="R32" s="294">
        <v>0</v>
      </c>
      <c r="S32" s="294">
        <v>34.912500000000001</v>
      </c>
      <c r="T32" s="336">
        <f>IF(J32="SC024",N32,IF(ISERROR(S32),"",IF(J32="PROV SUM",N32,L32*S32)))</f>
        <v>174.5625</v>
      </c>
      <c r="U32" s="112"/>
      <c r="V32" s="331" t="s">
        <v>57</v>
      </c>
      <c r="W32" s="295">
        <v>5</v>
      </c>
      <c r="X32" s="294">
        <v>34.912500000000001</v>
      </c>
      <c r="Y32" s="335">
        <f t="shared" si="0"/>
        <v>174.5625</v>
      </c>
      <c r="Z32" s="18"/>
      <c r="AA32" s="343">
        <v>1</v>
      </c>
      <c r="AB32" s="344">
        <f t="shared" si="1"/>
        <v>174.5625</v>
      </c>
      <c r="AC32" s="345">
        <v>1</v>
      </c>
      <c r="AD32" s="346">
        <f t="shared" si="3"/>
        <v>174.5625</v>
      </c>
      <c r="AE32" s="347">
        <f t="shared" si="2"/>
        <v>0</v>
      </c>
    </row>
    <row r="33" spans="1:32" ht="60" x14ac:dyDescent="0.25">
      <c r="A33" s="15"/>
      <c r="B33" s="353" t="s">
        <v>438</v>
      </c>
      <c r="C33" s="358" t="s">
        <v>164</v>
      </c>
      <c r="D33" s="329" t="s">
        <v>25</v>
      </c>
      <c r="E33" s="330" t="s">
        <v>185</v>
      </c>
      <c r="F33" s="357"/>
      <c r="G33" s="357"/>
      <c r="H33" s="332">
        <v>4.13</v>
      </c>
      <c r="I33" s="357"/>
      <c r="J33" s="333" t="s">
        <v>186</v>
      </c>
      <c r="K33" s="331" t="s">
        <v>57</v>
      </c>
      <c r="L33" s="295">
        <v>60</v>
      </c>
      <c r="M33" s="356">
        <v>4.25</v>
      </c>
      <c r="N33" s="295">
        <v>255</v>
      </c>
      <c r="O33" s="359"/>
      <c r="P33" s="335" t="e">
        <v>#VALUE!</v>
      </c>
      <c r="Q33" s="336" t="e">
        <f>IF(J33="PROV SUM",N33,L33*P33)</f>
        <v>#VALUE!</v>
      </c>
      <c r="R33" s="294">
        <v>0</v>
      </c>
      <c r="S33" s="294">
        <v>4.0374999999999996</v>
      </c>
      <c r="T33" s="336">
        <f>IF(J33="SC024",N33,IF(ISERROR(S33),"",IF(J33="PROV SUM",N33,L33*S33)))</f>
        <v>242.24999999999997</v>
      </c>
      <c r="U33" s="112"/>
      <c r="V33" s="331" t="s">
        <v>57</v>
      </c>
      <c r="W33" s="295">
        <v>60</v>
      </c>
      <c r="X33" s="294">
        <v>4.0374999999999996</v>
      </c>
      <c r="Y33" s="335">
        <f t="shared" si="0"/>
        <v>242.24999999999997</v>
      </c>
      <c r="Z33" s="18"/>
      <c r="AA33" s="343">
        <v>1</v>
      </c>
      <c r="AB33" s="344">
        <f t="shared" si="1"/>
        <v>242.24999999999997</v>
      </c>
      <c r="AC33" s="345">
        <v>1</v>
      </c>
      <c r="AD33" s="346">
        <f t="shared" si="3"/>
        <v>242.24999999999997</v>
      </c>
      <c r="AE33" s="347">
        <f t="shared" si="2"/>
        <v>0</v>
      </c>
    </row>
    <row r="34" spans="1:32" ht="60" x14ac:dyDescent="0.25">
      <c r="A34" s="15"/>
      <c r="B34" s="353" t="s">
        <v>438</v>
      </c>
      <c r="C34" s="358" t="s">
        <v>164</v>
      </c>
      <c r="D34" s="329" t="s">
        <v>25</v>
      </c>
      <c r="E34" s="330" t="s">
        <v>187</v>
      </c>
      <c r="F34" s="357"/>
      <c r="G34" s="357"/>
      <c r="H34" s="332">
        <v>4.1399999999999997</v>
      </c>
      <c r="I34" s="357"/>
      <c r="J34" s="333" t="s">
        <v>188</v>
      </c>
      <c r="K34" s="331" t="s">
        <v>57</v>
      </c>
      <c r="L34" s="295">
        <v>10</v>
      </c>
      <c r="M34" s="356">
        <v>6.75</v>
      </c>
      <c r="N34" s="295">
        <v>67.5</v>
      </c>
      <c r="O34" s="359"/>
      <c r="P34" s="335" t="e">
        <v>#VALUE!</v>
      </c>
      <c r="Q34" s="336" t="e">
        <f>IF(J34="PROV SUM",N34,L34*P34)</f>
        <v>#VALUE!</v>
      </c>
      <c r="R34" s="294">
        <v>0</v>
      </c>
      <c r="S34" s="294">
        <v>6.4124999999999996</v>
      </c>
      <c r="T34" s="336">
        <f>IF(J34="SC024",N34,IF(ISERROR(S34),"",IF(J34="PROV SUM",N34,L34*S34)))</f>
        <v>64.125</v>
      </c>
      <c r="U34" s="112"/>
      <c r="V34" s="331" t="s">
        <v>57</v>
      </c>
      <c r="W34" s="295">
        <v>10</v>
      </c>
      <c r="X34" s="294">
        <v>6.4124999999999996</v>
      </c>
      <c r="Y34" s="335">
        <f t="shared" si="0"/>
        <v>64.125</v>
      </c>
      <c r="Z34" s="18"/>
      <c r="AA34" s="343">
        <v>1</v>
      </c>
      <c r="AB34" s="344">
        <f t="shared" si="1"/>
        <v>64.125</v>
      </c>
      <c r="AC34" s="345">
        <v>1</v>
      </c>
      <c r="AD34" s="346">
        <f t="shared" si="3"/>
        <v>64.125</v>
      </c>
      <c r="AE34" s="347">
        <f t="shared" si="2"/>
        <v>0</v>
      </c>
    </row>
    <row r="35" spans="1:32" ht="90" x14ac:dyDescent="0.25">
      <c r="A35" s="15"/>
      <c r="B35" s="353" t="s">
        <v>438</v>
      </c>
      <c r="C35" s="358" t="s">
        <v>164</v>
      </c>
      <c r="D35" s="329" t="s">
        <v>25</v>
      </c>
      <c r="E35" s="330" t="s">
        <v>171</v>
      </c>
      <c r="F35" s="357"/>
      <c r="G35" s="357"/>
      <c r="H35" s="332">
        <v>4.8999999999999799</v>
      </c>
      <c r="I35" s="357"/>
      <c r="J35" s="333" t="s">
        <v>172</v>
      </c>
      <c r="K35" s="331" t="s">
        <v>75</v>
      </c>
      <c r="L35" s="295">
        <v>6</v>
      </c>
      <c r="M35" s="356">
        <v>35.61</v>
      </c>
      <c r="N35" s="295">
        <v>213.66</v>
      </c>
      <c r="O35" s="359"/>
      <c r="P35" s="335" t="e">
        <v>#VALUE!</v>
      </c>
      <c r="Q35" s="336" t="e">
        <f>IF(J35="PROV SUM",N35,L35*P35)</f>
        <v>#VALUE!</v>
      </c>
      <c r="R35" s="294">
        <v>0</v>
      </c>
      <c r="S35" s="294">
        <v>31.568264999999997</v>
      </c>
      <c r="T35" s="336">
        <f>IF(J35="SC024",N35,IF(ISERROR(S35),"",IF(J35="PROV SUM",N35,L35*S35)))</f>
        <v>189.40958999999998</v>
      </c>
      <c r="U35" s="112"/>
      <c r="V35" s="331" t="s">
        <v>75</v>
      </c>
      <c r="W35" s="295">
        <v>10</v>
      </c>
      <c r="X35" s="294">
        <v>31.568264999999997</v>
      </c>
      <c r="Y35" s="335">
        <f t="shared" si="0"/>
        <v>315.68264999999997</v>
      </c>
      <c r="Z35" s="18"/>
      <c r="AA35" s="343">
        <v>1</v>
      </c>
      <c r="AB35" s="344">
        <f t="shared" si="1"/>
        <v>315.68264999999997</v>
      </c>
      <c r="AC35" s="345">
        <v>1</v>
      </c>
      <c r="AD35" s="346">
        <f t="shared" si="3"/>
        <v>315.68264999999997</v>
      </c>
      <c r="AE35" s="347">
        <f t="shared" si="2"/>
        <v>0</v>
      </c>
    </row>
    <row r="36" spans="1:32" ht="45" x14ac:dyDescent="0.25">
      <c r="A36" s="15"/>
      <c r="B36" s="353" t="s">
        <v>438</v>
      </c>
      <c r="C36" s="358" t="s">
        <v>164</v>
      </c>
      <c r="D36" s="329" t="s">
        <v>25</v>
      </c>
      <c r="E36" s="330" t="s">
        <v>179</v>
      </c>
      <c r="F36" s="357"/>
      <c r="G36" s="357"/>
      <c r="H36" s="332">
        <v>4.2309999999999297</v>
      </c>
      <c r="I36" s="357"/>
      <c r="J36" s="333" t="s">
        <v>180</v>
      </c>
      <c r="K36" s="331" t="s">
        <v>79</v>
      </c>
      <c r="L36" s="295">
        <v>1</v>
      </c>
      <c r="M36" s="356">
        <v>67.930000000000007</v>
      </c>
      <c r="N36" s="295">
        <v>67.930000000000007</v>
      </c>
      <c r="O36" s="359"/>
      <c r="P36" s="335" t="e">
        <v>#VALUE!</v>
      </c>
      <c r="Q36" s="336" t="e">
        <f>IF(J36="PROV SUM",N36,L36*P36)</f>
        <v>#VALUE!</v>
      </c>
      <c r="R36" s="294">
        <v>0</v>
      </c>
      <c r="S36" s="294">
        <v>55.797702000000008</v>
      </c>
      <c r="T36" s="336">
        <f>IF(J36="SC024",N36,IF(ISERROR(S36),"",IF(J36="PROV SUM",N36,L36*S36)))</f>
        <v>55.797702000000008</v>
      </c>
      <c r="U36" s="112"/>
      <c r="V36" s="331" t="s">
        <v>79</v>
      </c>
      <c r="W36" s="295">
        <v>1</v>
      </c>
      <c r="X36" s="294">
        <v>55.797702000000008</v>
      </c>
      <c r="Y36" s="335">
        <f t="shared" si="0"/>
        <v>55.797702000000008</v>
      </c>
      <c r="Z36" s="18"/>
      <c r="AA36" s="343">
        <v>1</v>
      </c>
      <c r="AB36" s="344">
        <f t="shared" si="1"/>
        <v>55.797702000000008</v>
      </c>
      <c r="AC36" s="345">
        <v>1</v>
      </c>
      <c r="AD36" s="346">
        <f t="shared" si="3"/>
        <v>55.797702000000008</v>
      </c>
      <c r="AE36" s="347">
        <f t="shared" si="2"/>
        <v>0</v>
      </c>
    </row>
    <row r="37" spans="1:32" x14ac:dyDescent="0.25">
      <c r="A37" s="15"/>
      <c r="B37" s="353" t="s">
        <v>438</v>
      </c>
      <c r="C37" s="358" t="s">
        <v>24</v>
      </c>
      <c r="D37" s="329" t="s">
        <v>378</v>
      </c>
      <c r="E37" s="330"/>
      <c r="F37" s="357"/>
      <c r="G37" s="357"/>
      <c r="H37" s="332"/>
      <c r="I37" s="357"/>
      <c r="J37" s="333"/>
      <c r="K37" s="331"/>
      <c r="L37" s="295"/>
      <c r="M37" s="333"/>
      <c r="N37" s="295"/>
      <c r="O37" s="359"/>
      <c r="P37" s="333"/>
      <c r="Q37" s="293"/>
      <c r="R37" s="293"/>
      <c r="S37" s="293"/>
      <c r="T37" s="293"/>
      <c r="U37" s="112"/>
      <c r="V37" s="331"/>
      <c r="W37" s="295"/>
      <c r="X37" s="293"/>
      <c r="Y37" s="335">
        <f t="shared" si="0"/>
        <v>0</v>
      </c>
      <c r="Z37" s="18"/>
      <c r="AA37" s="343">
        <v>0</v>
      </c>
      <c r="AB37" s="344">
        <f t="shared" si="1"/>
        <v>0</v>
      </c>
      <c r="AC37" s="345">
        <v>0</v>
      </c>
      <c r="AD37" s="346">
        <f t="shared" si="3"/>
        <v>0</v>
      </c>
      <c r="AE37" s="347">
        <f t="shared" si="2"/>
        <v>0</v>
      </c>
    </row>
    <row r="38" spans="1:32" ht="120" x14ac:dyDescent="0.25">
      <c r="A38" s="21"/>
      <c r="B38" s="328" t="s">
        <v>438</v>
      </c>
      <c r="C38" s="328" t="s">
        <v>24</v>
      </c>
      <c r="D38" s="329" t="s">
        <v>25</v>
      </c>
      <c r="E38" s="330" t="s">
        <v>26</v>
      </c>
      <c r="F38" s="331"/>
      <c r="G38" s="331"/>
      <c r="H38" s="332">
        <v>2.1</v>
      </c>
      <c r="I38" s="331"/>
      <c r="J38" s="333" t="s">
        <v>27</v>
      </c>
      <c r="K38" s="331" t="s">
        <v>28</v>
      </c>
      <c r="L38" s="295">
        <v>120</v>
      </c>
      <c r="M38" s="124">
        <v>12.92</v>
      </c>
      <c r="N38" s="125">
        <v>1550.4</v>
      </c>
      <c r="O38" s="334"/>
      <c r="P38" s="335" t="e">
        <v>#VALUE!</v>
      </c>
      <c r="Q38" s="336" t="e">
        <f>IF(J38="PROV SUM",N38,L38*P38)</f>
        <v>#VALUE!</v>
      </c>
      <c r="R38" s="294">
        <v>0</v>
      </c>
      <c r="S38" s="294">
        <v>16.4084</v>
      </c>
      <c r="T38" s="336">
        <f>IF(J38="SC024",N38,IF(ISERROR(S38),"",IF(J38="PROV SUM",N38,L38*S38)))</f>
        <v>1969.008</v>
      </c>
      <c r="U38" s="112"/>
      <c r="V38" s="331" t="s">
        <v>28</v>
      </c>
      <c r="W38" s="295">
        <v>168</v>
      </c>
      <c r="X38" s="294">
        <v>16.4084</v>
      </c>
      <c r="Y38" s="335">
        <f t="shared" si="0"/>
        <v>2756.6112000000003</v>
      </c>
      <c r="Z38" s="18"/>
      <c r="AA38" s="343">
        <v>1</v>
      </c>
      <c r="AB38" s="344">
        <f t="shared" si="1"/>
        <v>2756.6112000000003</v>
      </c>
      <c r="AC38" s="345">
        <v>1</v>
      </c>
      <c r="AD38" s="346">
        <f t="shared" si="3"/>
        <v>2756.6112000000003</v>
      </c>
      <c r="AE38" s="347">
        <f t="shared" si="2"/>
        <v>0</v>
      </c>
    </row>
    <row r="39" spans="1:32" ht="30" x14ac:dyDescent="0.25">
      <c r="A39" s="21"/>
      <c r="B39" s="328" t="s">
        <v>438</v>
      </c>
      <c r="C39" s="328" t="s">
        <v>24</v>
      </c>
      <c r="D39" s="329" t="s">
        <v>25</v>
      </c>
      <c r="E39" s="330" t="s">
        <v>29</v>
      </c>
      <c r="F39" s="331"/>
      <c r="G39" s="331"/>
      <c r="H39" s="332">
        <v>2.5</v>
      </c>
      <c r="I39" s="331"/>
      <c r="J39" s="333" t="s">
        <v>30</v>
      </c>
      <c r="K39" s="331" t="s">
        <v>31</v>
      </c>
      <c r="L39" s="295">
        <v>1</v>
      </c>
      <c r="M39" s="124">
        <v>420</v>
      </c>
      <c r="N39" s="125">
        <v>420</v>
      </c>
      <c r="O39" s="334"/>
      <c r="P39" s="335" t="e">
        <v>#VALUE!</v>
      </c>
      <c r="Q39" s="336" t="e">
        <f>IF(J39="PROV SUM",N39,L39*P39)</f>
        <v>#VALUE!</v>
      </c>
      <c r="R39" s="294">
        <v>0</v>
      </c>
      <c r="S39" s="294">
        <v>533.4</v>
      </c>
      <c r="T39" s="336">
        <f>IF(J39="SC024",N39,IF(ISERROR(S39),"",IF(J39="PROV SUM",N39,L39*S39)))</f>
        <v>533.4</v>
      </c>
      <c r="U39" s="112"/>
      <c r="V39" s="331" t="s">
        <v>31</v>
      </c>
      <c r="W39" s="295">
        <v>1</v>
      </c>
      <c r="X39" s="294">
        <v>533.4</v>
      </c>
      <c r="Y39" s="335">
        <f t="shared" si="0"/>
        <v>533.4</v>
      </c>
      <c r="Z39" s="18"/>
      <c r="AA39" s="343">
        <v>1</v>
      </c>
      <c r="AB39" s="344">
        <f t="shared" si="1"/>
        <v>533.4</v>
      </c>
      <c r="AC39" s="345">
        <v>1</v>
      </c>
      <c r="AD39" s="346">
        <f t="shared" si="3"/>
        <v>533.4</v>
      </c>
      <c r="AE39" s="347">
        <f t="shared" si="2"/>
        <v>0</v>
      </c>
    </row>
    <row r="40" spans="1:32" x14ac:dyDescent="0.25">
      <c r="A40" s="21"/>
      <c r="B40" s="328" t="s">
        <v>438</v>
      </c>
      <c r="C40" s="328" t="s">
        <v>24</v>
      </c>
      <c r="D40" s="329" t="s">
        <v>25</v>
      </c>
      <c r="E40" s="330" t="s">
        <v>32</v>
      </c>
      <c r="F40" s="331"/>
      <c r="G40" s="331"/>
      <c r="H40" s="332">
        <v>2.6</v>
      </c>
      <c r="I40" s="331"/>
      <c r="J40" s="333" t="s">
        <v>33</v>
      </c>
      <c r="K40" s="331" t="s">
        <v>31</v>
      </c>
      <c r="L40" s="295">
        <v>1</v>
      </c>
      <c r="M40" s="124">
        <v>50</v>
      </c>
      <c r="N40" s="125">
        <v>50</v>
      </c>
      <c r="O40" s="334"/>
      <c r="P40" s="335" t="e">
        <v>#VALUE!</v>
      </c>
      <c r="Q40" s="336" t="e">
        <f>IF(J40="PROV SUM",N40,L40*P40)</f>
        <v>#VALUE!</v>
      </c>
      <c r="R40" s="294">
        <v>0</v>
      </c>
      <c r="S40" s="294">
        <v>63.5</v>
      </c>
      <c r="T40" s="336">
        <f>IF(J40="SC024",N40,IF(ISERROR(S40),"",IF(J40="PROV SUM",N40,L40*S40)))</f>
        <v>63.5</v>
      </c>
      <c r="U40" s="112"/>
      <c r="V40" s="331" t="s">
        <v>31</v>
      </c>
      <c r="W40" s="295">
        <v>1</v>
      </c>
      <c r="X40" s="294">
        <v>63.5</v>
      </c>
      <c r="Y40" s="335">
        <f t="shared" si="0"/>
        <v>63.5</v>
      </c>
      <c r="Z40" s="18"/>
      <c r="AA40" s="343">
        <v>1</v>
      </c>
      <c r="AB40" s="344">
        <f t="shared" si="1"/>
        <v>63.5</v>
      </c>
      <c r="AC40" s="345">
        <v>1</v>
      </c>
      <c r="AD40" s="346">
        <f t="shared" si="3"/>
        <v>63.5</v>
      </c>
      <c r="AE40" s="347">
        <f t="shared" si="2"/>
        <v>0</v>
      </c>
    </row>
    <row r="41" spans="1:32" x14ac:dyDescent="0.25">
      <c r="A41" s="21"/>
      <c r="B41" s="328" t="s">
        <v>438</v>
      </c>
      <c r="C41" s="328" t="s">
        <v>24</v>
      </c>
      <c r="D41" s="329" t="s">
        <v>25</v>
      </c>
      <c r="E41" s="330" t="s">
        <v>43</v>
      </c>
      <c r="F41" s="331"/>
      <c r="G41" s="331"/>
      <c r="H41" s="332">
        <v>2.17</v>
      </c>
      <c r="I41" s="331"/>
      <c r="J41" s="333" t="s">
        <v>44</v>
      </c>
      <c r="K41" s="331" t="s">
        <v>31</v>
      </c>
      <c r="L41" s="295">
        <v>1</v>
      </c>
      <c r="M41" s="124">
        <v>842</v>
      </c>
      <c r="N41" s="125">
        <v>842</v>
      </c>
      <c r="O41" s="334"/>
      <c r="P41" s="335" t="e">
        <v>#VALUE!</v>
      </c>
      <c r="Q41" s="336" t="e">
        <f>IF(J41="PROV SUM",N41,L41*P41)</f>
        <v>#VALUE!</v>
      </c>
      <c r="R41" s="294">
        <v>0</v>
      </c>
      <c r="S41" s="294">
        <v>1069.3399999999999</v>
      </c>
      <c r="T41" s="336">
        <f>IF(J41="SC024",N41,IF(ISERROR(S41),"",IF(J41="PROV SUM",N41,L41*S41)))</f>
        <v>1069.3399999999999</v>
      </c>
      <c r="U41" s="112"/>
      <c r="V41" s="331" t="s">
        <v>31</v>
      </c>
      <c r="W41" s="295">
        <v>1</v>
      </c>
      <c r="X41" s="294">
        <v>1069.3399999999999</v>
      </c>
      <c r="Y41" s="335">
        <f t="shared" si="0"/>
        <v>1069.3399999999999</v>
      </c>
      <c r="Z41" s="18"/>
      <c r="AA41" s="343">
        <v>1</v>
      </c>
      <c r="AB41" s="344">
        <f t="shared" si="1"/>
        <v>1069.3399999999999</v>
      </c>
      <c r="AC41" s="345">
        <v>1</v>
      </c>
      <c r="AD41" s="346">
        <f t="shared" si="3"/>
        <v>1069.3399999999999</v>
      </c>
      <c r="AE41" s="347">
        <f t="shared" si="2"/>
        <v>0</v>
      </c>
    </row>
    <row r="42" spans="1:32" ht="60" x14ac:dyDescent="0.25">
      <c r="A42" s="21"/>
      <c r="B42" s="328" t="s">
        <v>438</v>
      </c>
      <c r="C42" s="328" t="s">
        <v>24</v>
      </c>
      <c r="D42" s="329" t="s">
        <v>25</v>
      </c>
      <c r="E42" s="330" t="s">
        <v>382</v>
      </c>
      <c r="F42" s="331"/>
      <c r="G42" s="331"/>
      <c r="H42" s="332"/>
      <c r="I42" s="331"/>
      <c r="J42" s="333" t="s">
        <v>383</v>
      </c>
      <c r="K42" s="331" t="s">
        <v>31</v>
      </c>
      <c r="L42" s="295"/>
      <c r="M42" s="124">
        <v>4.8300000000000003E-2</v>
      </c>
      <c r="N42" s="125">
        <v>0</v>
      </c>
      <c r="O42" s="334"/>
      <c r="P42" s="335" t="e">
        <v>#VALUE!</v>
      </c>
      <c r="Q42" s="336" t="e">
        <f>IF(J42="PROV SUM",N42,L42*P42)</f>
        <v>#VALUE!</v>
      </c>
      <c r="R42" s="294" t="e">
        <v>#N/A</v>
      </c>
      <c r="S42" s="294" t="e">
        <v>#N/A</v>
      </c>
      <c r="T42" s="336">
        <f>IF(J42="SC024",N42,IF(ISERROR(S42),"",IF(J42="PROV SUM",N42,L42*S42)))</f>
        <v>0</v>
      </c>
      <c r="U42" s="112"/>
      <c r="V42" s="331" t="s">
        <v>416</v>
      </c>
      <c r="W42" s="295">
        <v>14.1</v>
      </c>
      <c r="X42" s="376">
        <f>SUM(Y38+Y39+Y40+Y62+Y63)*0.0483</f>
        <v>247.64430096000004</v>
      </c>
      <c r="Y42" s="335">
        <f>X42*W42</f>
        <v>3491.7846435360007</v>
      </c>
      <c r="Z42" s="18"/>
      <c r="AA42" s="343">
        <v>1</v>
      </c>
      <c r="AB42" s="344">
        <f t="shared" si="1"/>
        <v>3491.7846435360007</v>
      </c>
      <c r="AC42" s="345">
        <v>0</v>
      </c>
      <c r="AD42" s="346">
        <f t="shared" si="3"/>
        <v>0</v>
      </c>
      <c r="AE42" s="347">
        <f t="shared" si="2"/>
        <v>3491.7846435360007</v>
      </c>
      <c r="AF42" s="631" t="s">
        <v>777</v>
      </c>
    </row>
    <row r="43" spans="1:32" x14ac:dyDescent="0.25">
      <c r="A43" s="21"/>
      <c r="B43" s="327" t="s">
        <v>438</v>
      </c>
      <c r="C43" s="328" t="s">
        <v>312</v>
      </c>
      <c r="D43" s="329" t="s">
        <v>378</v>
      </c>
      <c r="E43" s="330"/>
      <c r="F43" s="331"/>
      <c r="G43" s="331"/>
      <c r="H43" s="332"/>
      <c r="I43" s="331"/>
      <c r="J43" s="333"/>
      <c r="K43" s="331"/>
      <c r="L43" s="295"/>
      <c r="M43" s="333"/>
      <c r="N43" s="125"/>
      <c r="O43" s="334"/>
      <c r="P43" s="354"/>
      <c r="Q43" s="355"/>
      <c r="R43" s="355"/>
      <c r="S43" s="355"/>
      <c r="T43" s="355"/>
      <c r="U43" s="112"/>
      <c r="V43" s="331"/>
      <c r="W43" s="295"/>
      <c r="X43" s="355"/>
      <c r="Y43" s="335">
        <f t="shared" si="0"/>
        <v>0</v>
      </c>
      <c r="Z43" s="18"/>
      <c r="AA43" s="343">
        <v>0</v>
      </c>
      <c r="AB43" s="344">
        <f t="shared" si="1"/>
        <v>0</v>
      </c>
      <c r="AC43" s="345">
        <v>0</v>
      </c>
      <c r="AD43" s="346">
        <f t="shared" si="3"/>
        <v>0</v>
      </c>
      <c r="AE43" s="347">
        <f t="shared" si="2"/>
        <v>0</v>
      </c>
    </row>
    <row r="44" spans="1:32" ht="60.75" x14ac:dyDescent="0.25">
      <c r="A44" s="21"/>
      <c r="B44" s="327" t="s">
        <v>438</v>
      </c>
      <c r="C44" s="328" t="s">
        <v>312</v>
      </c>
      <c r="D44" s="329" t="s">
        <v>25</v>
      </c>
      <c r="E44" s="330" t="s">
        <v>443</v>
      </c>
      <c r="F44" s="331"/>
      <c r="G44" s="331"/>
      <c r="H44" s="332">
        <v>7.3159999999999998</v>
      </c>
      <c r="I44" s="331"/>
      <c r="J44" s="333" t="s">
        <v>379</v>
      </c>
      <c r="K44" s="331" t="s">
        <v>380</v>
      </c>
      <c r="L44" s="295">
        <v>1</v>
      </c>
      <c r="M44" s="356">
        <v>240</v>
      </c>
      <c r="N44" s="125">
        <v>240</v>
      </c>
      <c r="O44" s="334"/>
      <c r="P44" s="335" t="e">
        <v>#VALUE!</v>
      </c>
      <c r="Q44" s="336">
        <f>IF(J44="PROV SUM",N44,L44*P44)</f>
        <v>240</v>
      </c>
      <c r="R44" s="294" t="s">
        <v>381</v>
      </c>
      <c r="S44" s="294" t="s">
        <v>381</v>
      </c>
      <c r="T44" s="336">
        <f>IF(J44="SC024",N44,IF(ISERROR(S44),"",IF(J44="PROV SUM",N44,L44*S44)))</f>
        <v>240</v>
      </c>
      <c r="U44" s="112"/>
      <c r="V44" s="331" t="s">
        <v>380</v>
      </c>
      <c r="W44" s="295">
        <v>1</v>
      </c>
      <c r="X44" s="294" t="s">
        <v>381</v>
      </c>
      <c r="Y44" s="335">
        <v>240</v>
      </c>
      <c r="Z44" s="18"/>
      <c r="AA44" s="343">
        <v>0</v>
      </c>
      <c r="AB44" s="344">
        <f t="shared" si="1"/>
        <v>0</v>
      </c>
      <c r="AC44" s="345">
        <v>0</v>
      </c>
      <c r="AD44" s="346">
        <f t="shared" si="3"/>
        <v>0</v>
      </c>
      <c r="AE44" s="347">
        <f t="shared" si="2"/>
        <v>0</v>
      </c>
    </row>
    <row r="45" spans="1:32" ht="90.75" x14ac:dyDescent="0.25">
      <c r="A45" s="21"/>
      <c r="B45" s="327" t="s">
        <v>438</v>
      </c>
      <c r="C45" s="328" t="s">
        <v>312</v>
      </c>
      <c r="D45" s="329" t="s">
        <v>25</v>
      </c>
      <c r="E45" s="330" t="s">
        <v>444</v>
      </c>
      <c r="F45" s="331"/>
      <c r="G45" s="331"/>
      <c r="H45" s="332">
        <v>7.3170000000000002</v>
      </c>
      <c r="I45" s="331"/>
      <c r="J45" s="333" t="s">
        <v>379</v>
      </c>
      <c r="K45" s="331" t="s">
        <v>380</v>
      </c>
      <c r="L45" s="295">
        <v>1</v>
      </c>
      <c r="M45" s="356">
        <v>450</v>
      </c>
      <c r="N45" s="125">
        <v>450</v>
      </c>
      <c r="O45" s="334"/>
      <c r="P45" s="335" t="e">
        <v>#VALUE!</v>
      </c>
      <c r="Q45" s="336">
        <f>IF(J45="PROV SUM",N45,L45*P45)</f>
        <v>450</v>
      </c>
      <c r="R45" s="294" t="s">
        <v>381</v>
      </c>
      <c r="S45" s="294" t="s">
        <v>381</v>
      </c>
      <c r="T45" s="336">
        <f>IF(J45="SC024",N45,IF(ISERROR(S45),"",IF(J45="PROV SUM",N45,L45*S45)))</f>
        <v>450</v>
      </c>
      <c r="U45" s="112"/>
      <c r="V45" s="331" t="s">
        <v>380</v>
      </c>
      <c r="W45" s="295">
        <v>1</v>
      </c>
      <c r="X45" s="294" t="s">
        <v>381</v>
      </c>
      <c r="Y45" s="335">
        <v>450</v>
      </c>
      <c r="Z45" s="18"/>
      <c r="AA45" s="343">
        <v>0</v>
      </c>
      <c r="AB45" s="344">
        <f t="shared" si="1"/>
        <v>0</v>
      </c>
      <c r="AC45" s="345">
        <v>0</v>
      </c>
      <c r="AD45" s="346">
        <f t="shared" si="3"/>
        <v>0</v>
      </c>
      <c r="AE45" s="347">
        <f t="shared" si="2"/>
        <v>0</v>
      </c>
    </row>
    <row r="46" spans="1:32" ht="60.75" x14ac:dyDescent="0.25">
      <c r="A46" s="21"/>
      <c r="B46" s="327" t="s">
        <v>438</v>
      </c>
      <c r="C46" s="328" t="s">
        <v>312</v>
      </c>
      <c r="D46" s="329" t="s">
        <v>25</v>
      </c>
      <c r="E46" s="330" t="s">
        <v>445</v>
      </c>
      <c r="F46" s="331"/>
      <c r="G46" s="331"/>
      <c r="H46" s="332">
        <v>7.3179999999999996</v>
      </c>
      <c r="I46" s="331"/>
      <c r="J46" s="333" t="s">
        <v>379</v>
      </c>
      <c r="K46" s="331" t="s">
        <v>380</v>
      </c>
      <c r="L46" s="295">
        <v>1</v>
      </c>
      <c r="M46" s="356">
        <v>150</v>
      </c>
      <c r="N46" s="125">
        <v>150</v>
      </c>
      <c r="O46" s="334"/>
      <c r="P46" s="335" t="e">
        <v>#VALUE!</v>
      </c>
      <c r="Q46" s="336">
        <f>IF(J46="PROV SUM",N46,L46*P46)</f>
        <v>150</v>
      </c>
      <c r="R46" s="294" t="s">
        <v>381</v>
      </c>
      <c r="S46" s="294" t="s">
        <v>381</v>
      </c>
      <c r="T46" s="336">
        <f>IF(J46="SC024",N46,IF(ISERROR(S46),"",IF(J46="PROV SUM",N46,L46*S46)))</f>
        <v>150</v>
      </c>
      <c r="U46" s="112"/>
      <c r="V46" s="331" t="s">
        <v>380</v>
      </c>
      <c r="W46" s="295">
        <v>1</v>
      </c>
      <c r="X46" s="294" t="s">
        <v>381</v>
      </c>
      <c r="Y46" s="335">
        <v>150</v>
      </c>
      <c r="Z46" s="18"/>
      <c r="AA46" s="343">
        <v>0</v>
      </c>
      <c r="AB46" s="344">
        <f t="shared" si="1"/>
        <v>0</v>
      </c>
      <c r="AC46" s="345">
        <v>0</v>
      </c>
      <c r="AD46" s="346">
        <f t="shared" si="3"/>
        <v>0</v>
      </c>
      <c r="AE46" s="347">
        <f t="shared" si="2"/>
        <v>0</v>
      </c>
    </row>
    <row r="47" spans="1:32" ht="45.75" x14ac:dyDescent="0.25">
      <c r="A47" s="21"/>
      <c r="B47" s="327" t="s">
        <v>438</v>
      </c>
      <c r="C47" s="328" t="s">
        <v>312</v>
      </c>
      <c r="D47" s="329" t="s">
        <v>25</v>
      </c>
      <c r="E47" s="330" t="s">
        <v>446</v>
      </c>
      <c r="F47" s="331"/>
      <c r="G47" s="331"/>
      <c r="H47" s="332">
        <v>7.319</v>
      </c>
      <c r="I47" s="331"/>
      <c r="J47" s="333" t="s">
        <v>379</v>
      </c>
      <c r="K47" s="331" t="s">
        <v>380</v>
      </c>
      <c r="L47" s="295">
        <v>1</v>
      </c>
      <c r="M47" s="356">
        <v>1000</v>
      </c>
      <c r="N47" s="125">
        <v>1000</v>
      </c>
      <c r="O47" s="334"/>
      <c r="P47" s="335" t="e">
        <v>#VALUE!</v>
      </c>
      <c r="Q47" s="336">
        <f>IF(J47="PROV SUM",N47,L47*P47)</f>
        <v>1000</v>
      </c>
      <c r="R47" s="294" t="s">
        <v>381</v>
      </c>
      <c r="S47" s="294" t="s">
        <v>381</v>
      </c>
      <c r="T47" s="336">
        <f>IF(J47="SC024",N47,IF(ISERROR(S47),"",IF(J47="PROV SUM",N47,L47*S47)))</f>
        <v>1000</v>
      </c>
      <c r="U47" s="112"/>
      <c r="V47" s="331" t="s">
        <v>380</v>
      </c>
      <c r="W47" s="295">
        <v>1</v>
      </c>
      <c r="X47" s="294" t="s">
        <v>381</v>
      </c>
      <c r="Y47" s="335">
        <v>1000</v>
      </c>
      <c r="Z47" s="18"/>
      <c r="AA47" s="343">
        <v>0</v>
      </c>
      <c r="AB47" s="344">
        <f t="shared" si="1"/>
        <v>0</v>
      </c>
      <c r="AC47" s="345">
        <v>0</v>
      </c>
      <c r="AD47" s="346">
        <f t="shared" si="3"/>
        <v>0</v>
      </c>
      <c r="AE47" s="347">
        <f t="shared" si="2"/>
        <v>0</v>
      </c>
    </row>
    <row r="48" spans="1:32" ht="15.75" x14ac:dyDescent="0.25">
      <c r="A48" s="15"/>
      <c r="B48" s="86" t="s">
        <v>438</v>
      </c>
      <c r="C48" s="89" t="s">
        <v>341</v>
      </c>
      <c r="D48" s="88" t="s">
        <v>378</v>
      </c>
      <c r="E48" s="89"/>
      <c r="F48" s="357"/>
      <c r="G48" s="357"/>
      <c r="H48" s="90"/>
      <c r="I48" s="357"/>
      <c r="J48" s="89"/>
      <c r="K48" s="91"/>
      <c r="L48" s="295"/>
      <c r="M48" s="92"/>
      <c r="N48" s="125"/>
      <c r="O48" s="334"/>
      <c r="P48" s="354"/>
      <c r="Q48" s="355"/>
      <c r="R48" s="355"/>
      <c r="S48" s="355"/>
      <c r="T48" s="355"/>
      <c r="U48" s="112"/>
      <c r="V48" s="91"/>
      <c r="W48" s="295"/>
      <c r="X48" s="355"/>
      <c r="Y48" s="335">
        <f t="shared" si="0"/>
        <v>0</v>
      </c>
      <c r="Z48" s="18"/>
      <c r="AA48" s="343">
        <v>0</v>
      </c>
      <c r="AB48" s="344">
        <f t="shared" si="1"/>
        <v>0</v>
      </c>
      <c r="AC48" s="345">
        <v>0</v>
      </c>
      <c r="AD48" s="346">
        <f t="shared" si="3"/>
        <v>0</v>
      </c>
      <c r="AE48" s="347">
        <f t="shared" si="2"/>
        <v>0</v>
      </c>
    </row>
    <row r="49" spans="1:33" ht="105" x14ac:dyDescent="0.25">
      <c r="A49" s="15"/>
      <c r="B49" s="86" t="s">
        <v>438</v>
      </c>
      <c r="C49" s="89" t="s">
        <v>341</v>
      </c>
      <c r="D49" s="88" t="s">
        <v>25</v>
      </c>
      <c r="E49" s="89" t="s">
        <v>350</v>
      </c>
      <c r="F49" s="331"/>
      <c r="G49" s="331"/>
      <c r="H49" s="90">
        <v>13</v>
      </c>
      <c r="I49" s="331"/>
      <c r="J49" s="89" t="s">
        <v>351</v>
      </c>
      <c r="K49" s="331" t="s">
        <v>311</v>
      </c>
      <c r="L49" s="93">
        <v>2</v>
      </c>
      <c r="M49" s="92">
        <v>222.2</v>
      </c>
      <c r="N49" s="94">
        <v>444.4</v>
      </c>
      <c r="O49" s="334"/>
      <c r="P49" s="335" t="e">
        <v>#VALUE!</v>
      </c>
      <c r="Q49" s="336" t="e">
        <f t="shared" ref="Q49:Q61" si="6">IF(J49="PROV SUM",N49,L49*P49)</f>
        <v>#VALUE!</v>
      </c>
      <c r="R49" s="294">
        <v>0</v>
      </c>
      <c r="S49" s="294">
        <v>196.98029999999997</v>
      </c>
      <c r="T49" s="336">
        <f t="shared" ref="T49:T61" si="7">IF(J49="SC024",N49,IF(ISERROR(S49),"",IF(J49="PROV SUM",N49,L49*S49)))</f>
        <v>393.96059999999994</v>
      </c>
      <c r="U49" s="112"/>
      <c r="V49" s="331" t="s">
        <v>311</v>
      </c>
      <c r="W49" s="93">
        <v>2</v>
      </c>
      <c r="X49" s="294">
        <v>196.98029999999997</v>
      </c>
      <c r="Y49" s="335">
        <f t="shared" si="0"/>
        <v>393.96059999999994</v>
      </c>
      <c r="Z49" s="18"/>
      <c r="AA49" s="343">
        <v>0</v>
      </c>
      <c r="AB49" s="344">
        <f t="shared" si="1"/>
        <v>0</v>
      </c>
      <c r="AC49" s="345">
        <v>0</v>
      </c>
      <c r="AD49" s="346">
        <f t="shared" si="3"/>
        <v>0</v>
      </c>
      <c r="AE49" s="347">
        <f t="shared" si="2"/>
        <v>0</v>
      </c>
    </row>
    <row r="50" spans="1:33" ht="105" x14ac:dyDescent="0.25">
      <c r="A50" s="15"/>
      <c r="B50" s="86" t="s">
        <v>438</v>
      </c>
      <c r="C50" s="89" t="s">
        <v>341</v>
      </c>
      <c r="D50" s="88" t="s">
        <v>25</v>
      </c>
      <c r="E50" s="89" t="s">
        <v>356</v>
      </c>
      <c r="F50" s="357"/>
      <c r="G50" s="357"/>
      <c r="H50" s="90">
        <v>27</v>
      </c>
      <c r="I50" s="357"/>
      <c r="J50" s="89" t="s">
        <v>357</v>
      </c>
      <c r="K50" s="91" t="s">
        <v>311</v>
      </c>
      <c r="L50" s="93">
        <v>1</v>
      </c>
      <c r="M50" s="92">
        <v>22.53</v>
      </c>
      <c r="N50" s="94">
        <v>22.53</v>
      </c>
      <c r="O50" s="334"/>
      <c r="P50" s="335" t="e">
        <v>#VALUE!</v>
      </c>
      <c r="Q50" s="336" t="e">
        <f t="shared" si="6"/>
        <v>#VALUE!</v>
      </c>
      <c r="R50" s="294">
        <v>0</v>
      </c>
      <c r="S50" s="294">
        <v>19.150500000000001</v>
      </c>
      <c r="T50" s="336">
        <f t="shared" si="7"/>
        <v>19.150500000000001</v>
      </c>
      <c r="U50" s="112"/>
      <c r="V50" s="91" t="s">
        <v>311</v>
      </c>
      <c r="W50" s="93">
        <v>1</v>
      </c>
      <c r="X50" s="294">
        <v>19.150500000000001</v>
      </c>
      <c r="Y50" s="335">
        <f t="shared" si="0"/>
        <v>19.150500000000001</v>
      </c>
      <c r="Z50" s="18"/>
      <c r="AA50" s="343">
        <v>0</v>
      </c>
      <c r="AB50" s="344">
        <f t="shared" si="1"/>
        <v>0</v>
      </c>
      <c r="AC50" s="345">
        <v>0</v>
      </c>
      <c r="AD50" s="346">
        <f t="shared" si="3"/>
        <v>0</v>
      </c>
      <c r="AE50" s="347">
        <f t="shared" si="2"/>
        <v>0</v>
      </c>
    </row>
    <row r="51" spans="1:33" ht="120" x14ac:dyDescent="0.25">
      <c r="A51" s="15"/>
      <c r="B51" s="86" t="s">
        <v>438</v>
      </c>
      <c r="C51" s="89" t="s">
        <v>341</v>
      </c>
      <c r="D51" s="88" t="s">
        <v>25</v>
      </c>
      <c r="E51" s="89" t="s">
        <v>358</v>
      </c>
      <c r="F51" s="357"/>
      <c r="G51" s="357"/>
      <c r="H51" s="90">
        <v>41</v>
      </c>
      <c r="I51" s="357"/>
      <c r="J51" s="89" t="s">
        <v>359</v>
      </c>
      <c r="K51" s="91" t="s">
        <v>311</v>
      </c>
      <c r="L51" s="93">
        <v>1</v>
      </c>
      <c r="M51" s="92">
        <v>29.34</v>
      </c>
      <c r="N51" s="94">
        <v>29.34</v>
      </c>
      <c r="O51" s="334"/>
      <c r="P51" s="335" t="e">
        <v>#VALUE!</v>
      </c>
      <c r="Q51" s="336" t="e">
        <f t="shared" si="6"/>
        <v>#VALUE!</v>
      </c>
      <c r="R51" s="294">
        <v>0</v>
      </c>
      <c r="S51" s="294">
        <v>24.939</v>
      </c>
      <c r="T51" s="336">
        <f t="shared" si="7"/>
        <v>24.939</v>
      </c>
      <c r="U51" s="112"/>
      <c r="V51" s="91" t="s">
        <v>311</v>
      </c>
      <c r="W51" s="93">
        <v>1</v>
      </c>
      <c r="X51" s="294">
        <v>24.939</v>
      </c>
      <c r="Y51" s="335">
        <f t="shared" si="0"/>
        <v>24.939</v>
      </c>
      <c r="Z51" s="18"/>
      <c r="AA51" s="343">
        <v>0</v>
      </c>
      <c r="AB51" s="344">
        <f t="shared" si="1"/>
        <v>0</v>
      </c>
      <c r="AC51" s="345">
        <v>0</v>
      </c>
      <c r="AD51" s="346">
        <f t="shared" si="3"/>
        <v>0</v>
      </c>
      <c r="AE51" s="347">
        <f t="shared" si="2"/>
        <v>0</v>
      </c>
    </row>
    <row r="52" spans="1:33" ht="45" x14ac:dyDescent="0.25">
      <c r="A52" s="15"/>
      <c r="B52" s="86" t="s">
        <v>438</v>
      </c>
      <c r="C52" s="89" t="s">
        <v>341</v>
      </c>
      <c r="D52" s="88" t="s">
        <v>25</v>
      </c>
      <c r="E52" s="89" t="s">
        <v>364</v>
      </c>
      <c r="F52" s="357"/>
      <c r="G52" s="357"/>
      <c r="H52" s="90">
        <v>93</v>
      </c>
      <c r="I52" s="357"/>
      <c r="J52" s="89" t="s">
        <v>365</v>
      </c>
      <c r="K52" s="91" t="s">
        <v>311</v>
      </c>
      <c r="L52" s="93">
        <v>1</v>
      </c>
      <c r="M52" s="92">
        <v>550</v>
      </c>
      <c r="N52" s="94">
        <v>550</v>
      </c>
      <c r="O52" s="334"/>
      <c r="P52" s="335" t="e">
        <v>#VALUE!</v>
      </c>
      <c r="Q52" s="336" t="e">
        <f t="shared" si="6"/>
        <v>#VALUE!</v>
      </c>
      <c r="R52" s="294">
        <v>0</v>
      </c>
      <c r="S52" s="294">
        <v>440</v>
      </c>
      <c r="T52" s="336">
        <f t="shared" si="7"/>
        <v>440</v>
      </c>
      <c r="U52" s="112"/>
      <c r="V52" s="91" t="s">
        <v>311</v>
      </c>
      <c r="W52" s="93">
        <v>1</v>
      </c>
      <c r="X52" s="294">
        <v>440</v>
      </c>
      <c r="Y52" s="335">
        <f t="shared" si="0"/>
        <v>440</v>
      </c>
      <c r="Z52" s="18"/>
      <c r="AA52" s="343">
        <v>0</v>
      </c>
      <c r="AB52" s="344">
        <f t="shared" si="1"/>
        <v>0</v>
      </c>
      <c r="AC52" s="345">
        <v>0</v>
      </c>
      <c r="AD52" s="346">
        <f t="shared" si="3"/>
        <v>0</v>
      </c>
      <c r="AE52" s="347">
        <f t="shared" si="2"/>
        <v>0</v>
      </c>
    </row>
    <row r="53" spans="1:33" ht="45" x14ac:dyDescent="0.25">
      <c r="A53" s="15"/>
      <c r="B53" s="86" t="s">
        <v>438</v>
      </c>
      <c r="C53" s="89" t="s">
        <v>341</v>
      </c>
      <c r="D53" s="88" t="s">
        <v>25</v>
      </c>
      <c r="E53" s="89" t="s">
        <v>352</v>
      </c>
      <c r="F53" s="357"/>
      <c r="G53" s="357"/>
      <c r="H53" s="90">
        <v>104</v>
      </c>
      <c r="I53" s="357"/>
      <c r="J53" s="89" t="s">
        <v>353</v>
      </c>
      <c r="K53" s="91" t="s">
        <v>311</v>
      </c>
      <c r="L53" s="93">
        <v>2</v>
      </c>
      <c r="M53" s="92">
        <v>3.44</v>
      </c>
      <c r="N53" s="94">
        <v>6.88</v>
      </c>
      <c r="O53" s="334"/>
      <c r="P53" s="335" t="e">
        <v>#VALUE!</v>
      </c>
      <c r="Q53" s="336" t="e">
        <f t="shared" si="6"/>
        <v>#VALUE!</v>
      </c>
      <c r="R53" s="294">
        <v>0</v>
      </c>
      <c r="S53" s="294">
        <v>3.0495599999999996</v>
      </c>
      <c r="T53" s="336">
        <f t="shared" si="7"/>
        <v>6.0991199999999992</v>
      </c>
      <c r="U53" s="112"/>
      <c r="V53" s="91" t="s">
        <v>311</v>
      </c>
      <c r="W53" s="93">
        <v>2</v>
      </c>
      <c r="X53" s="92">
        <v>3.0495599999999996</v>
      </c>
      <c r="Y53" s="335">
        <f t="shared" si="0"/>
        <v>6.0991199999999992</v>
      </c>
      <c r="Z53" s="18"/>
      <c r="AA53" s="343">
        <v>0</v>
      </c>
      <c r="AB53" s="344">
        <f t="shared" ref="AB53:AB60" si="8">Y53*AA53</f>
        <v>0</v>
      </c>
      <c r="AC53" s="345">
        <v>0</v>
      </c>
      <c r="AD53" s="346">
        <f t="shared" ref="AD53:AD89" si="9">Y53*AC53</f>
        <v>0</v>
      </c>
      <c r="AE53" s="347">
        <f t="shared" si="2"/>
        <v>0</v>
      </c>
    </row>
    <row r="54" spans="1:33" ht="90" x14ac:dyDescent="0.25">
      <c r="A54" s="15"/>
      <c r="B54" s="86" t="s">
        <v>438</v>
      </c>
      <c r="C54" s="89" t="s">
        <v>341</v>
      </c>
      <c r="D54" s="88" t="s">
        <v>25</v>
      </c>
      <c r="E54" s="89" t="s">
        <v>366</v>
      </c>
      <c r="F54" s="357"/>
      <c r="G54" s="357"/>
      <c r="H54" s="90">
        <v>115</v>
      </c>
      <c r="I54" s="357"/>
      <c r="J54" s="89" t="s">
        <v>367</v>
      </c>
      <c r="K54" s="91" t="s">
        <v>311</v>
      </c>
      <c r="L54" s="93">
        <v>2</v>
      </c>
      <c r="M54" s="92">
        <v>70.11</v>
      </c>
      <c r="N54" s="94">
        <v>140.22</v>
      </c>
      <c r="O54" s="334"/>
      <c r="P54" s="335" t="e">
        <v>#VALUE!</v>
      </c>
      <c r="Q54" s="336" t="e">
        <f t="shared" si="6"/>
        <v>#VALUE!</v>
      </c>
      <c r="R54" s="294">
        <v>0</v>
      </c>
      <c r="S54" s="294">
        <v>56.088000000000001</v>
      </c>
      <c r="T54" s="336">
        <f t="shared" si="7"/>
        <v>112.176</v>
      </c>
      <c r="U54" s="112"/>
      <c r="V54" s="91" t="s">
        <v>311</v>
      </c>
      <c r="W54" s="93">
        <v>2</v>
      </c>
      <c r="X54" s="92">
        <v>56.088000000000001</v>
      </c>
      <c r="Y54" s="335">
        <f t="shared" si="0"/>
        <v>112.176</v>
      </c>
      <c r="Z54" s="18"/>
      <c r="AA54" s="343">
        <v>0</v>
      </c>
      <c r="AB54" s="344">
        <f t="shared" si="8"/>
        <v>0</v>
      </c>
      <c r="AC54" s="345">
        <v>0</v>
      </c>
      <c r="AD54" s="346">
        <f t="shared" si="9"/>
        <v>0</v>
      </c>
      <c r="AE54" s="347">
        <f t="shared" si="2"/>
        <v>0</v>
      </c>
    </row>
    <row r="55" spans="1:33" ht="75.75" x14ac:dyDescent="0.25">
      <c r="A55" s="15"/>
      <c r="B55" s="86" t="s">
        <v>438</v>
      </c>
      <c r="C55" s="89" t="s">
        <v>341</v>
      </c>
      <c r="D55" s="88" t="s">
        <v>25</v>
      </c>
      <c r="E55" s="95" t="s">
        <v>342</v>
      </c>
      <c r="F55" s="357"/>
      <c r="G55" s="357"/>
      <c r="H55" s="90">
        <v>180</v>
      </c>
      <c r="I55" s="357"/>
      <c r="J55" s="96" t="s">
        <v>343</v>
      </c>
      <c r="K55" s="91" t="s">
        <v>311</v>
      </c>
      <c r="L55" s="93">
        <v>1</v>
      </c>
      <c r="M55" s="92">
        <v>62.11</v>
      </c>
      <c r="N55" s="94">
        <v>62.11</v>
      </c>
      <c r="O55" s="334"/>
      <c r="P55" s="335" t="e">
        <v>#VALUE!</v>
      </c>
      <c r="Q55" s="336" t="e">
        <f t="shared" si="6"/>
        <v>#VALUE!</v>
      </c>
      <c r="R55" s="294">
        <v>0</v>
      </c>
      <c r="S55" s="294">
        <v>55.060514999999995</v>
      </c>
      <c r="T55" s="336">
        <f t="shared" si="7"/>
        <v>55.060514999999995</v>
      </c>
      <c r="U55" s="112"/>
      <c r="V55" s="91" t="s">
        <v>311</v>
      </c>
      <c r="W55" s="93">
        <v>1</v>
      </c>
      <c r="X55" s="92">
        <v>55.060514999999995</v>
      </c>
      <c r="Y55" s="335">
        <f t="shared" si="0"/>
        <v>55.060514999999995</v>
      </c>
      <c r="Z55" s="18"/>
      <c r="AA55" s="343">
        <v>0</v>
      </c>
      <c r="AB55" s="344">
        <f t="shared" si="8"/>
        <v>0</v>
      </c>
      <c r="AC55" s="345">
        <v>0</v>
      </c>
      <c r="AD55" s="346">
        <f t="shared" si="9"/>
        <v>0</v>
      </c>
      <c r="AE55" s="347">
        <f t="shared" si="2"/>
        <v>0</v>
      </c>
    </row>
    <row r="56" spans="1:33" ht="90.75" x14ac:dyDescent="0.25">
      <c r="A56" s="15"/>
      <c r="B56" s="86" t="s">
        <v>438</v>
      </c>
      <c r="C56" s="89" t="s">
        <v>341</v>
      </c>
      <c r="D56" s="88" t="s">
        <v>25</v>
      </c>
      <c r="E56" s="95" t="s">
        <v>370</v>
      </c>
      <c r="F56" s="357"/>
      <c r="G56" s="357"/>
      <c r="H56" s="90">
        <v>186</v>
      </c>
      <c r="I56" s="357"/>
      <c r="J56" s="97" t="s">
        <v>371</v>
      </c>
      <c r="K56" s="91" t="s">
        <v>311</v>
      </c>
      <c r="L56" s="93">
        <v>1</v>
      </c>
      <c r="M56" s="92">
        <v>86.88</v>
      </c>
      <c r="N56" s="94">
        <v>86.88</v>
      </c>
      <c r="O56" s="334"/>
      <c r="P56" s="335" t="e">
        <v>#VALUE!</v>
      </c>
      <c r="Q56" s="336" t="e">
        <f t="shared" si="6"/>
        <v>#VALUE!</v>
      </c>
      <c r="R56" s="294">
        <v>0</v>
      </c>
      <c r="S56" s="294">
        <v>69.504000000000005</v>
      </c>
      <c r="T56" s="336">
        <f t="shared" si="7"/>
        <v>69.504000000000005</v>
      </c>
      <c r="U56" s="112"/>
      <c r="V56" s="91" t="s">
        <v>311</v>
      </c>
      <c r="W56" s="93">
        <v>1</v>
      </c>
      <c r="X56" s="92">
        <v>69.504000000000005</v>
      </c>
      <c r="Y56" s="335">
        <f t="shared" si="0"/>
        <v>69.504000000000005</v>
      </c>
      <c r="Z56" s="18"/>
      <c r="AA56" s="343">
        <v>0</v>
      </c>
      <c r="AB56" s="344">
        <f t="shared" si="8"/>
        <v>0</v>
      </c>
      <c r="AC56" s="345">
        <v>0</v>
      </c>
      <c r="AD56" s="346">
        <f t="shared" si="9"/>
        <v>0</v>
      </c>
      <c r="AE56" s="347">
        <f>AB56-AD56</f>
        <v>0</v>
      </c>
    </row>
    <row r="57" spans="1:33" ht="15.75" x14ac:dyDescent="0.25">
      <c r="A57" s="21"/>
      <c r="B57" s="86" t="s">
        <v>438</v>
      </c>
      <c r="C57" s="89" t="s">
        <v>341</v>
      </c>
      <c r="D57" s="88" t="s">
        <v>25</v>
      </c>
      <c r="E57" s="98" t="s">
        <v>424</v>
      </c>
      <c r="F57" s="331"/>
      <c r="G57" s="331"/>
      <c r="H57" s="90">
        <v>190</v>
      </c>
      <c r="I57" s="331"/>
      <c r="J57" s="99" t="s">
        <v>379</v>
      </c>
      <c r="K57" s="91" t="s">
        <v>311</v>
      </c>
      <c r="L57" s="93">
        <v>1</v>
      </c>
      <c r="M57" s="100">
        <v>1500</v>
      </c>
      <c r="N57" s="94">
        <v>1500</v>
      </c>
      <c r="O57" s="334"/>
      <c r="P57" s="335" t="e">
        <v>#VALUE!</v>
      </c>
      <c r="Q57" s="336">
        <f t="shared" si="6"/>
        <v>1500</v>
      </c>
      <c r="R57" s="294" t="s">
        <v>381</v>
      </c>
      <c r="S57" s="294" t="s">
        <v>381</v>
      </c>
      <c r="T57" s="336">
        <f t="shared" si="7"/>
        <v>1500</v>
      </c>
      <c r="U57" s="112"/>
      <c r="V57" s="91" t="s">
        <v>311</v>
      </c>
      <c r="W57" s="93">
        <v>1</v>
      </c>
      <c r="X57" s="100" t="s">
        <v>381</v>
      </c>
      <c r="Y57" s="335">
        <v>1500</v>
      </c>
      <c r="Z57" s="18"/>
      <c r="AA57" s="343">
        <v>0</v>
      </c>
      <c r="AB57" s="344">
        <f t="shared" si="8"/>
        <v>0</v>
      </c>
      <c r="AC57" s="345">
        <v>0</v>
      </c>
      <c r="AD57" s="346">
        <f t="shared" si="9"/>
        <v>0</v>
      </c>
      <c r="AE57" s="347">
        <f t="shared" si="2"/>
        <v>0</v>
      </c>
      <c r="AF57" t="s">
        <v>789</v>
      </c>
    </row>
    <row r="58" spans="1:33" ht="26.25" x14ac:dyDescent="0.25">
      <c r="A58" s="21"/>
      <c r="B58" s="86" t="s">
        <v>438</v>
      </c>
      <c r="C58" s="89" t="s">
        <v>341</v>
      </c>
      <c r="D58" s="88" t="s">
        <v>25</v>
      </c>
      <c r="E58" s="101" t="s">
        <v>425</v>
      </c>
      <c r="F58" s="331"/>
      <c r="G58" s="331"/>
      <c r="H58" s="90">
        <v>191</v>
      </c>
      <c r="I58" s="331"/>
      <c r="J58" s="99" t="s">
        <v>379</v>
      </c>
      <c r="K58" s="91" t="s">
        <v>311</v>
      </c>
      <c r="L58" s="93">
        <v>1</v>
      </c>
      <c r="M58" s="100">
        <v>100</v>
      </c>
      <c r="N58" s="94">
        <v>100</v>
      </c>
      <c r="O58" s="334"/>
      <c r="P58" s="335" t="e">
        <v>#VALUE!</v>
      </c>
      <c r="Q58" s="336">
        <f t="shared" si="6"/>
        <v>100</v>
      </c>
      <c r="R58" s="294" t="s">
        <v>381</v>
      </c>
      <c r="S58" s="294" t="s">
        <v>381</v>
      </c>
      <c r="T58" s="336">
        <f t="shared" si="7"/>
        <v>100</v>
      </c>
      <c r="U58" s="112"/>
      <c r="V58" s="91" t="s">
        <v>311</v>
      </c>
      <c r="W58" s="93">
        <v>1</v>
      </c>
      <c r="X58" s="100" t="s">
        <v>381</v>
      </c>
      <c r="Y58" s="335">
        <v>100</v>
      </c>
      <c r="Z58" s="18"/>
      <c r="AA58" s="343">
        <v>0</v>
      </c>
      <c r="AB58" s="344">
        <f t="shared" si="8"/>
        <v>0</v>
      </c>
      <c r="AC58" s="345">
        <v>0</v>
      </c>
      <c r="AD58" s="346">
        <f t="shared" si="9"/>
        <v>0</v>
      </c>
      <c r="AE58" s="347">
        <f t="shared" si="2"/>
        <v>0</v>
      </c>
      <c r="AF58" t="s">
        <v>789</v>
      </c>
    </row>
    <row r="59" spans="1:33" ht="15.75" x14ac:dyDescent="0.25">
      <c r="A59" s="21"/>
      <c r="B59" s="86" t="s">
        <v>438</v>
      </c>
      <c r="C59" s="89" t="s">
        <v>341</v>
      </c>
      <c r="D59" s="88" t="s">
        <v>25</v>
      </c>
      <c r="E59" s="101"/>
      <c r="F59" s="331"/>
      <c r="G59" s="331"/>
      <c r="H59" s="90">
        <v>192</v>
      </c>
      <c r="I59" s="331"/>
      <c r="J59" s="99" t="s">
        <v>379</v>
      </c>
      <c r="K59" s="91" t="s">
        <v>311</v>
      </c>
      <c r="L59" s="93">
        <v>1</v>
      </c>
      <c r="M59" s="100">
        <v>100</v>
      </c>
      <c r="N59" s="94">
        <v>100</v>
      </c>
      <c r="O59" s="334"/>
      <c r="P59" s="335" t="e">
        <v>#VALUE!</v>
      </c>
      <c r="Q59" s="336">
        <f t="shared" si="6"/>
        <v>100</v>
      </c>
      <c r="R59" s="294" t="s">
        <v>381</v>
      </c>
      <c r="S59" s="294" t="s">
        <v>381</v>
      </c>
      <c r="T59" s="336">
        <f t="shared" si="7"/>
        <v>100</v>
      </c>
      <c r="U59" s="112"/>
      <c r="V59" s="91" t="s">
        <v>311</v>
      </c>
      <c r="W59" s="93">
        <v>1</v>
      </c>
      <c r="X59" s="100" t="s">
        <v>381</v>
      </c>
      <c r="Y59" s="335">
        <v>100</v>
      </c>
      <c r="Z59" s="18"/>
      <c r="AA59" s="343">
        <v>0</v>
      </c>
      <c r="AB59" s="344">
        <f t="shared" si="8"/>
        <v>0</v>
      </c>
      <c r="AC59" s="345">
        <v>0</v>
      </c>
      <c r="AD59" s="346">
        <f t="shared" si="9"/>
        <v>0</v>
      </c>
      <c r="AE59" s="347">
        <f t="shared" si="2"/>
        <v>0</v>
      </c>
    </row>
    <row r="60" spans="1:33" ht="15.75" x14ac:dyDescent="0.25">
      <c r="A60" s="21"/>
      <c r="B60" s="86" t="s">
        <v>438</v>
      </c>
      <c r="C60" s="89" t="s">
        <v>341</v>
      </c>
      <c r="D60" s="88" t="s">
        <v>25</v>
      </c>
      <c r="E60" s="101" t="s">
        <v>427</v>
      </c>
      <c r="F60" s="331"/>
      <c r="G60" s="331"/>
      <c r="H60" s="90">
        <v>193</v>
      </c>
      <c r="I60" s="331"/>
      <c r="J60" s="99" t="s">
        <v>379</v>
      </c>
      <c r="K60" s="91" t="s">
        <v>311</v>
      </c>
      <c r="L60" s="93">
        <v>1</v>
      </c>
      <c r="M60" s="100">
        <v>100</v>
      </c>
      <c r="N60" s="94">
        <v>100</v>
      </c>
      <c r="O60" s="334"/>
      <c r="P60" s="335" t="e">
        <v>#VALUE!</v>
      </c>
      <c r="Q60" s="336">
        <f t="shared" si="6"/>
        <v>100</v>
      </c>
      <c r="R60" s="294" t="s">
        <v>381</v>
      </c>
      <c r="S60" s="294" t="s">
        <v>381</v>
      </c>
      <c r="T60" s="336">
        <f t="shared" si="7"/>
        <v>100</v>
      </c>
      <c r="U60" s="112"/>
      <c r="V60" s="91" t="s">
        <v>311</v>
      </c>
      <c r="W60" s="93">
        <v>1</v>
      </c>
      <c r="X60" s="100" t="s">
        <v>381</v>
      </c>
      <c r="Y60" s="335">
        <v>100</v>
      </c>
      <c r="Z60" s="18"/>
      <c r="AA60" s="343">
        <v>0</v>
      </c>
      <c r="AB60" s="344">
        <f t="shared" si="8"/>
        <v>0</v>
      </c>
      <c r="AC60" s="345">
        <v>0</v>
      </c>
      <c r="AD60" s="346">
        <f t="shared" si="9"/>
        <v>0</v>
      </c>
      <c r="AE60" s="347">
        <f t="shared" si="2"/>
        <v>0</v>
      </c>
      <c r="AF60" t="s">
        <v>789</v>
      </c>
    </row>
    <row r="61" spans="1:33" ht="15.75" x14ac:dyDescent="0.25">
      <c r="A61" s="21"/>
      <c r="B61" s="86" t="s">
        <v>438</v>
      </c>
      <c r="C61" s="89" t="s">
        <v>341</v>
      </c>
      <c r="D61" s="88" t="s">
        <v>25</v>
      </c>
      <c r="E61" s="101" t="s">
        <v>428</v>
      </c>
      <c r="F61" s="331"/>
      <c r="G61" s="331"/>
      <c r="H61" s="90">
        <v>194</v>
      </c>
      <c r="I61" s="331"/>
      <c r="J61" s="99" t="s">
        <v>379</v>
      </c>
      <c r="K61" s="91" t="s">
        <v>311</v>
      </c>
      <c r="L61" s="93">
        <v>1</v>
      </c>
      <c r="M61" s="100">
        <v>350</v>
      </c>
      <c r="N61" s="94">
        <v>350</v>
      </c>
      <c r="O61" s="334"/>
      <c r="P61" s="335" t="e">
        <v>#VALUE!</v>
      </c>
      <c r="Q61" s="336">
        <f t="shared" si="6"/>
        <v>350</v>
      </c>
      <c r="R61" s="294" t="s">
        <v>381</v>
      </c>
      <c r="S61" s="294" t="s">
        <v>381</v>
      </c>
      <c r="T61" s="336">
        <f t="shared" si="7"/>
        <v>350</v>
      </c>
      <c r="U61" s="112"/>
      <c r="V61" s="91" t="s">
        <v>311</v>
      </c>
      <c r="W61" s="93">
        <v>1</v>
      </c>
      <c r="X61" s="100" t="s">
        <v>381</v>
      </c>
      <c r="Y61" s="335">
        <v>350</v>
      </c>
      <c r="Z61" s="18"/>
      <c r="AA61" s="343">
        <v>0</v>
      </c>
      <c r="AB61" s="344">
        <f>Y61*AA61</f>
        <v>0</v>
      </c>
      <c r="AC61" s="345">
        <v>0</v>
      </c>
      <c r="AD61" s="346">
        <f t="shared" si="9"/>
        <v>0</v>
      </c>
      <c r="AE61" s="347">
        <f t="shared" si="2"/>
        <v>0</v>
      </c>
      <c r="AF61" t="s">
        <v>789</v>
      </c>
    </row>
    <row r="62" spans="1:33" x14ac:dyDescent="0.25">
      <c r="A62" s="21"/>
      <c r="B62" s="353" t="s">
        <v>438</v>
      </c>
      <c r="C62" s="390" t="s">
        <v>24</v>
      </c>
      <c r="D62" s="398" t="s">
        <v>25</v>
      </c>
      <c r="E62" s="400" t="s">
        <v>693</v>
      </c>
      <c r="F62" s="331"/>
      <c r="G62" s="331"/>
      <c r="H62" s="90"/>
      <c r="I62" s="331"/>
      <c r="J62" s="99"/>
      <c r="K62" s="91"/>
      <c r="L62" s="93"/>
      <c r="M62" s="100"/>
      <c r="N62" s="94"/>
      <c r="O62" s="334"/>
      <c r="P62" s="335"/>
      <c r="Q62" s="336"/>
      <c r="R62" s="294"/>
      <c r="S62" s="294"/>
      <c r="T62" s="336"/>
      <c r="U62" s="112"/>
      <c r="V62" s="379" t="s">
        <v>284</v>
      </c>
      <c r="W62" s="380">
        <v>1</v>
      </c>
      <c r="X62" s="405">
        <v>110</v>
      </c>
      <c r="Y62" s="335">
        <f t="shared" ref="Y62:Y89" si="10">W62*X62</f>
        <v>110</v>
      </c>
      <c r="Z62" s="18"/>
      <c r="AA62" s="343">
        <v>1</v>
      </c>
      <c r="AB62" s="344">
        <f t="shared" ref="AB62:AB89" si="11">Y62*AA62</f>
        <v>110</v>
      </c>
      <c r="AC62" s="345">
        <v>0</v>
      </c>
      <c r="AD62" s="346">
        <f t="shared" si="9"/>
        <v>0</v>
      </c>
      <c r="AE62" s="347">
        <f t="shared" ref="AE62:AE89" si="12">AB62-AD62</f>
        <v>110</v>
      </c>
      <c r="AF62" s="622" t="s">
        <v>797</v>
      </c>
    </row>
    <row r="63" spans="1:33" x14ac:dyDescent="0.25">
      <c r="A63" s="21"/>
      <c r="B63" s="353" t="s">
        <v>438</v>
      </c>
      <c r="C63" s="390" t="s">
        <v>24</v>
      </c>
      <c r="D63" s="398" t="s">
        <v>25</v>
      </c>
      <c r="E63" s="399" t="s">
        <v>38</v>
      </c>
      <c r="F63" s="331"/>
      <c r="G63" s="331"/>
      <c r="H63" s="90"/>
      <c r="I63" s="331"/>
      <c r="J63" s="99"/>
      <c r="K63" s="91"/>
      <c r="L63" s="93"/>
      <c r="M63" s="100"/>
      <c r="N63" s="94"/>
      <c r="O63" s="334"/>
      <c r="P63" s="335"/>
      <c r="Q63" s="336"/>
      <c r="R63" s="294"/>
      <c r="S63" s="294"/>
      <c r="T63" s="336"/>
      <c r="U63" s="112"/>
      <c r="V63" s="379" t="s">
        <v>311</v>
      </c>
      <c r="W63" s="380">
        <v>1</v>
      </c>
      <c r="X63" s="404">
        <v>1663.7</v>
      </c>
      <c r="Y63" s="335">
        <f t="shared" si="10"/>
        <v>1663.7</v>
      </c>
      <c r="Z63" s="18"/>
      <c r="AA63" s="343">
        <v>1</v>
      </c>
      <c r="AB63" s="344">
        <f t="shared" si="11"/>
        <v>1663.7</v>
      </c>
      <c r="AC63" s="345">
        <v>1</v>
      </c>
      <c r="AD63" s="346">
        <f t="shared" si="9"/>
        <v>1663.7</v>
      </c>
      <c r="AE63" s="347">
        <f t="shared" si="12"/>
        <v>0</v>
      </c>
      <c r="AG63" s="623">
        <v>1663.7</v>
      </c>
    </row>
    <row r="64" spans="1:33" ht="45" x14ac:dyDescent="0.25">
      <c r="A64" s="21"/>
      <c r="B64" s="353" t="s">
        <v>438</v>
      </c>
      <c r="C64" s="390" t="s">
        <v>189</v>
      </c>
      <c r="D64" s="398" t="s">
        <v>25</v>
      </c>
      <c r="E64" s="399" t="s">
        <v>205</v>
      </c>
      <c r="F64" s="331"/>
      <c r="G64" s="331"/>
      <c r="H64" s="90"/>
      <c r="I64" s="331"/>
      <c r="J64" s="99"/>
      <c r="K64" s="91"/>
      <c r="L64" s="93"/>
      <c r="M64" s="100"/>
      <c r="N64" s="94"/>
      <c r="O64" s="334"/>
      <c r="P64" s="335"/>
      <c r="Q64" s="336"/>
      <c r="R64" s="294"/>
      <c r="S64" s="294"/>
      <c r="T64" s="336"/>
      <c r="U64" s="112"/>
      <c r="V64" s="379" t="s">
        <v>48</v>
      </c>
      <c r="W64" s="380">
        <v>14</v>
      </c>
      <c r="X64" s="406">
        <v>27.73</v>
      </c>
      <c r="Y64" s="335">
        <f t="shared" si="10"/>
        <v>388.22</v>
      </c>
      <c r="Z64" s="18"/>
      <c r="AA64" s="343">
        <v>1</v>
      </c>
      <c r="AB64" s="344">
        <f t="shared" si="11"/>
        <v>388.22</v>
      </c>
      <c r="AC64" s="345">
        <v>1</v>
      </c>
      <c r="AD64" s="346">
        <f t="shared" si="9"/>
        <v>388.22</v>
      </c>
      <c r="AE64" s="347">
        <f t="shared" si="12"/>
        <v>0</v>
      </c>
    </row>
    <row r="65" spans="1:32" ht="135" x14ac:dyDescent="0.25">
      <c r="A65" s="21"/>
      <c r="B65" s="353" t="s">
        <v>438</v>
      </c>
      <c r="C65" s="390" t="s">
        <v>706</v>
      </c>
      <c r="D65" s="398" t="s">
        <v>25</v>
      </c>
      <c r="E65" s="399" t="s">
        <v>707</v>
      </c>
      <c r="F65" s="331"/>
      <c r="G65" s="331"/>
      <c r="H65" s="90"/>
      <c r="I65" s="331"/>
      <c r="J65" s="99"/>
      <c r="K65" s="91"/>
      <c r="L65" s="93"/>
      <c r="M65" s="100"/>
      <c r="N65" s="94"/>
      <c r="O65" s="334"/>
      <c r="P65" s="335"/>
      <c r="Q65" s="336"/>
      <c r="R65" s="294"/>
      <c r="S65" s="294"/>
      <c r="T65" s="336"/>
      <c r="U65" s="112"/>
      <c r="V65" s="379" t="s">
        <v>653</v>
      </c>
      <c r="W65" s="380">
        <v>1</v>
      </c>
      <c r="X65" s="406">
        <v>410</v>
      </c>
      <c r="Y65" s="335">
        <f t="shared" si="10"/>
        <v>410</v>
      </c>
      <c r="Z65" s="18"/>
      <c r="AA65" s="343">
        <v>0</v>
      </c>
      <c r="AB65" s="344">
        <f t="shared" si="11"/>
        <v>0</v>
      </c>
      <c r="AC65" s="345">
        <v>0</v>
      </c>
      <c r="AD65" s="346">
        <f t="shared" si="9"/>
        <v>0</v>
      </c>
      <c r="AE65" s="347">
        <f t="shared" si="12"/>
        <v>0</v>
      </c>
    </row>
    <row r="66" spans="1:32" ht="120" x14ac:dyDescent="0.25">
      <c r="A66" s="21"/>
      <c r="B66" s="353" t="s">
        <v>438</v>
      </c>
      <c r="C66" s="390" t="s">
        <v>706</v>
      </c>
      <c r="D66" s="398" t="s">
        <v>25</v>
      </c>
      <c r="E66" s="399" t="s">
        <v>288</v>
      </c>
      <c r="F66" s="331"/>
      <c r="G66" s="331"/>
      <c r="H66" s="90"/>
      <c r="I66" s="331"/>
      <c r="J66" s="99"/>
      <c r="K66" s="91"/>
      <c r="L66" s="93"/>
      <c r="M66" s="100"/>
      <c r="N66" s="94"/>
      <c r="O66" s="334"/>
      <c r="P66" s="335"/>
      <c r="Q66" s="336"/>
      <c r="R66" s="294"/>
      <c r="S66" s="294"/>
      <c r="T66" s="336"/>
      <c r="U66" s="112"/>
      <c r="V66" s="379" t="s">
        <v>653</v>
      </c>
      <c r="W66" s="380">
        <v>1</v>
      </c>
      <c r="X66" s="406">
        <v>175.19</v>
      </c>
      <c r="Y66" s="335">
        <f t="shared" si="10"/>
        <v>175.19</v>
      </c>
      <c r="Z66" s="18"/>
      <c r="AA66" s="343">
        <v>0</v>
      </c>
      <c r="AB66" s="344">
        <f t="shared" si="11"/>
        <v>0</v>
      </c>
      <c r="AC66" s="345">
        <v>0</v>
      </c>
      <c r="AD66" s="346">
        <f t="shared" si="9"/>
        <v>0</v>
      </c>
      <c r="AE66" s="347">
        <f t="shared" si="12"/>
        <v>0</v>
      </c>
    </row>
    <row r="67" spans="1:32" ht="30" x14ac:dyDescent="0.25">
      <c r="A67" s="21"/>
      <c r="B67" s="353" t="s">
        <v>438</v>
      </c>
      <c r="C67" s="390" t="s">
        <v>72</v>
      </c>
      <c r="D67" s="398" t="s">
        <v>25</v>
      </c>
      <c r="E67" s="399" t="s">
        <v>122</v>
      </c>
      <c r="F67" s="331"/>
      <c r="G67" s="331"/>
      <c r="H67" s="90"/>
      <c r="I67" s="331"/>
      <c r="J67" s="99"/>
      <c r="K67" s="91"/>
      <c r="L67" s="93"/>
      <c r="M67" s="100"/>
      <c r="N67" s="94"/>
      <c r="O67" s="334"/>
      <c r="P67" s="335"/>
      <c r="Q67" s="336"/>
      <c r="R67" s="294"/>
      <c r="S67" s="294"/>
      <c r="T67" s="336"/>
      <c r="U67" s="112"/>
      <c r="V67" s="379" t="s">
        <v>48</v>
      </c>
      <c r="W67" s="380">
        <v>6</v>
      </c>
      <c r="X67" s="406">
        <v>4.46</v>
      </c>
      <c r="Y67" s="335">
        <f t="shared" si="10"/>
        <v>26.759999999999998</v>
      </c>
      <c r="Z67" s="18"/>
      <c r="AA67" s="343">
        <v>1</v>
      </c>
      <c r="AB67" s="344">
        <f t="shared" si="11"/>
        <v>26.759999999999998</v>
      </c>
      <c r="AC67" s="345">
        <v>1</v>
      </c>
      <c r="AD67" s="346">
        <f t="shared" si="9"/>
        <v>26.759999999999998</v>
      </c>
      <c r="AE67" s="347">
        <f t="shared" si="12"/>
        <v>0</v>
      </c>
    </row>
    <row r="68" spans="1:32" ht="45" x14ac:dyDescent="0.25">
      <c r="A68" s="21"/>
      <c r="B68" s="353" t="s">
        <v>438</v>
      </c>
      <c r="C68" s="390" t="s">
        <v>72</v>
      </c>
      <c r="D68" s="398" t="s">
        <v>25</v>
      </c>
      <c r="E68" s="399" t="s">
        <v>708</v>
      </c>
      <c r="F68" s="331"/>
      <c r="G68" s="331"/>
      <c r="H68" s="90"/>
      <c r="I68" s="331"/>
      <c r="J68" s="99"/>
      <c r="K68" s="91"/>
      <c r="L68" s="93"/>
      <c r="M68" s="100"/>
      <c r="N68" s="94"/>
      <c r="O68" s="334"/>
      <c r="P68" s="335"/>
      <c r="Q68" s="336"/>
      <c r="R68" s="294"/>
      <c r="S68" s="294"/>
      <c r="T68" s="336"/>
      <c r="U68" s="112"/>
      <c r="V68" s="379" t="s">
        <v>48</v>
      </c>
      <c r="W68" s="380">
        <v>22</v>
      </c>
      <c r="X68" s="406">
        <f>31.2*0.8</f>
        <v>24.96</v>
      </c>
      <c r="Y68" s="335">
        <f t="shared" si="10"/>
        <v>549.12</v>
      </c>
      <c r="Z68" s="18"/>
      <c r="AA68" s="343">
        <v>1</v>
      </c>
      <c r="AB68" s="344">
        <f t="shared" si="11"/>
        <v>549.12</v>
      </c>
      <c r="AC68" s="345">
        <v>1</v>
      </c>
      <c r="AD68" s="346">
        <f t="shared" si="9"/>
        <v>549.12</v>
      </c>
      <c r="AE68" s="347">
        <f t="shared" si="12"/>
        <v>0</v>
      </c>
    </row>
    <row r="69" spans="1:32" ht="45" x14ac:dyDescent="0.25">
      <c r="A69" s="21"/>
      <c r="B69" s="353" t="s">
        <v>438</v>
      </c>
      <c r="C69" s="390" t="s">
        <v>72</v>
      </c>
      <c r="D69" s="398" t="s">
        <v>25</v>
      </c>
      <c r="E69" s="399" t="s">
        <v>709</v>
      </c>
      <c r="F69" s="331"/>
      <c r="G69" s="331"/>
      <c r="H69" s="90"/>
      <c r="I69" s="331"/>
      <c r="J69" s="99"/>
      <c r="K69" s="91"/>
      <c r="L69" s="93"/>
      <c r="M69" s="100"/>
      <c r="N69" s="94"/>
      <c r="O69" s="334"/>
      <c r="P69" s="335"/>
      <c r="Q69" s="336"/>
      <c r="R69" s="294"/>
      <c r="S69" s="294"/>
      <c r="T69" s="336"/>
      <c r="U69" s="112"/>
      <c r="V69" s="379" t="s">
        <v>160</v>
      </c>
      <c r="W69" s="380">
        <v>64</v>
      </c>
      <c r="X69" s="406">
        <v>95.81</v>
      </c>
      <c r="Y69" s="335">
        <f t="shared" si="10"/>
        <v>6131.84</v>
      </c>
      <c r="Z69" s="18"/>
      <c r="AA69" s="343">
        <v>1</v>
      </c>
      <c r="AB69" s="344">
        <f t="shared" si="11"/>
        <v>6131.84</v>
      </c>
      <c r="AC69" s="345">
        <v>1</v>
      </c>
      <c r="AD69" s="346">
        <f t="shared" si="9"/>
        <v>6131.84</v>
      </c>
      <c r="AE69" s="347">
        <f t="shared" si="12"/>
        <v>0</v>
      </c>
    </row>
    <row r="70" spans="1:32" ht="30" x14ac:dyDescent="0.25">
      <c r="A70" s="21"/>
      <c r="B70" s="353" t="s">
        <v>438</v>
      </c>
      <c r="C70" s="358" t="s">
        <v>164</v>
      </c>
      <c r="D70" s="398" t="s">
        <v>25</v>
      </c>
      <c r="E70" s="403" t="s">
        <v>695</v>
      </c>
      <c r="F70" s="331"/>
      <c r="G70" s="331"/>
      <c r="H70" s="90"/>
      <c r="I70" s="331"/>
      <c r="J70" s="99"/>
      <c r="K70" s="91"/>
      <c r="L70" s="93"/>
      <c r="M70" s="100"/>
      <c r="N70" s="94"/>
      <c r="O70" s="334"/>
      <c r="P70" s="335"/>
      <c r="Q70" s="336"/>
      <c r="R70" s="294"/>
      <c r="S70" s="294"/>
      <c r="T70" s="336"/>
      <c r="U70" s="112"/>
      <c r="V70" s="411" t="s">
        <v>57</v>
      </c>
      <c r="W70" s="380">
        <v>10</v>
      </c>
      <c r="X70" s="405">
        <v>30</v>
      </c>
      <c r="Y70" s="335">
        <f t="shared" si="10"/>
        <v>300</v>
      </c>
      <c r="Z70" s="18"/>
      <c r="AA70" s="343">
        <v>1</v>
      </c>
      <c r="AB70" s="344">
        <f t="shared" si="11"/>
        <v>300</v>
      </c>
      <c r="AC70" s="345">
        <v>1</v>
      </c>
      <c r="AD70" s="346">
        <f t="shared" si="9"/>
        <v>300</v>
      </c>
      <c r="AE70" s="347">
        <f t="shared" si="12"/>
        <v>0</v>
      </c>
    </row>
    <row r="71" spans="1:32" ht="45" x14ac:dyDescent="0.25">
      <c r="A71" s="21"/>
      <c r="B71" s="353" t="s">
        <v>438</v>
      </c>
      <c r="C71" s="358" t="s">
        <v>164</v>
      </c>
      <c r="D71" s="398" t="s">
        <v>25</v>
      </c>
      <c r="E71" s="403" t="s">
        <v>710</v>
      </c>
      <c r="F71" s="331"/>
      <c r="G71" s="331"/>
      <c r="H71" s="90"/>
      <c r="I71" s="331"/>
      <c r="J71" s="99"/>
      <c r="K71" s="91"/>
      <c r="L71" s="93"/>
      <c r="M71" s="100"/>
      <c r="N71" s="94"/>
      <c r="O71" s="334"/>
      <c r="P71" s="335"/>
      <c r="Q71" s="336"/>
      <c r="R71" s="294"/>
      <c r="S71" s="294"/>
      <c r="T71" s="336"/>
      <c r="U71" s="112"/>
      <c r="V71" s="411" t="s">
        <v>57</v>
      </c>
      <c r="W71" s="380">
        <v>10</v>
      </c>
      <c r="X71" s="405">
        <v>143.43</v>
      </c>
      <c r="Y71" s="335">
        <f t="shared" si="10"/>
        <v>1434.3000000000002</v>
      </c>
      <c r="Z71" s="18"/>
      <c r="AA71" s="343">
        <v>1</v>
      </c>
      <c r="AB71" s="344">
        <f t="shared" si="11"/>
        <v>1434.3000000000002</v>
      </c>
      <c r="AC71" s="345">
        <v>1</v>
      </c>
      <c r="AD71" s="346">
        <f t="shared" si="9"/>
        <v>1434.3000000000002</v>
      </c>
      <c r="AE71" s="347">
        <f t="shared" si="12"/>
        <v>0</v>
      </c>
    </row>
    <row r="72" spans="1:32" x14ac:dyDescent="0.25">
      <c r="A72" s="21"/>
      <c r="B72" s="353" t="s">
        <v>438</v>
      </c>
      <c r="C72" s="358" t="s">
        <v>164</v>
      </c>
      <c r="D72" s="398" t="s">
        <v>25</v>
      </c>
      <c r="E72" s="403" t="s">
        <v>697</v>
      </c>
      <c r="F72" s="331"/>
      <c r="G72" s="331"/>
      <c r="H72" s="90"/>
      <c r="I72" s="331"/>
      <c r="J72" s="99"/>
      <c r="K72" s="91"/>
      <c r="L72" s="93"/>
      <c r="M72" s="100"/>
      <c r="N72" s="94"/>
      <c r="O72" s="334"/>
      <c r="P72" s="335"/>
      <c r="Q72" s="336"/>
      <c r="R72" s="294"/>
      <c r="S72" s="294"/>
      <c r="T72" s="336"/>
      <c r="U72" s="112"/>
      <c r="V72" s="411" t="s">
        <v>311</v>
      </c>
      <c r="W72" s="380">
        <v>1</v>
      </c>
      <c r="X72" s="405">
        <v>100</v>
      </c>
      <c r="Y72" s="335">
        <f t="shared" si="10"/>
        <v>100</v>
      </c>
      <c r="Z72" s="18"/>
      <c r="AA72" s="343">
        <v>1</v>
      </c>
      <c r="AB72" s="344">
        <f t="shared" si="11"/>
        <v>100</v>
      </c>
      <c r="AC72" s="345">
        <v>0</v>
      </c>
      <c r="AD72" s="346">
        <f t="shared" si="9"/>
        <v>0</v>
      </c>
      <c r="AE72" s="347">
        <f t="shared" si="12"/>
        <v>100</v>
      </c>
      <c r="AF72" s="622" t="s">
        <v>789</v>
      </c>
    </row>
    <row r="73" spans="1:32" ht="120" x14ac:dyDescent="0.25">
      <c r="A73" s="21"/>
      <c r="B73" s="353" t="s">
        <v>438</v>
      </c>
      <c r="C73" s="390" t="s">
        <v>72</v>
      </c>
      <c r="D73" s="398" t="s">
        <v>25</v>
      </c>
      <c r="E73" s="403" t="s">
        <v>663</v>
      </c>
      <c r="F73" s="331"/>
      <c r="G73" s="331"/>
      <c r="H73" s="90"/>
      <c r="I73" s="331"/>
      <c r="J73" s="99"/>
      <c r="K73" s="91"/>
      <c r="L73" s="93"/>
      <c r="M73" s="100"/>
      <c r="N73" s="94"/>
      <c r="O73" s="334"/>
      <c r="P73" s="335"/>
      <c r="Q73" s="336"/>
      <c r="R73" s="294"/>
      <c r="S73" s="294"/>
      <c r="T73" s="336"/>
      <c r="U73" s="112"/>
      <c r="V73" s="411" t="s">
        <v>79</v>
      </c>
      <c r="W73" s="380">
        <v>45</v>
      </c>
      <c r="X73" s="405">
        <v>69.040000000000006</v>
      </c>
      <c r="Y73" s="335">
        <f t="shared" si="10"/>
        <v>3106.8</v>
      </c>
      <c r="Z73" s="18"/>
      <c r="AA73" s="343">
        <v>1</v>
      </c>
      <c r="AB73" s="344">
        <f t="shared" si="11"/>
        <v>3106.8</v>
      </c>
      <c r="AC73" s="345">
        <v>1</v>
      </c>
      <c r="AD73" s="346">
        <f t="shared" si="9"/>
        <v>3106.8</v>
      </c>
      <c r="AE73" s="347">
        <f t="shared" si="12"/>
        <v>0</v>
      </c>
    </row>
    <row r="74" spans="1:32" ht="30" x14ac:dyDescent="0.25">
      <c r="A74" s="21"/>
      <c r="B74" s="353" t="s">
        <v>438</v>
      </c>
      <c r="C74" s="390" t="s">
        <v>72</v>
      </c>
      <c r="D74" s="398" t="s">
        <v>25</v>
      </c>
      <c r="E74" s="403" t="s">
        <v>664</v>
      </c>
      <c r="F74" s="331"/>
      <c r="G74" s="331"/>
      <c r="H74" s="90"/>
      <c r="I74" s="331"/>
      <c r="J74" s="99"/>
      <c r="K74" s="91"/>
      <c r="L74" s="93"/>
      <c r="M74" s="100"/>
      <c r="N74" s="94"/>
      <c r="O74" s="334"/>
      <c r="P74" s="335"/>
      <c r="Q74" s="336"/>
      <c r="R74" s="294"/>
      <c r="S74" s="294"/>
      <c r="T74" s="336"/>
      <c r="U74" s="112"/>
      <c r="V74" s="411" t="s">
        <v>75</v>
      </c>
      <c r="W74" s="380">
        <v>52</v>
      </c>
      <c r="X74" s="405">
        <v>11.016</v>
      </c>
      <c r="Y74" s="335">
        <f t="shared" si="10"/>
        <v>572.83199999999999</v>
      </c>
      <c r="Z74" s="18"/>
      <c r="AA74" s="343">
        <v>1</v>
      </c>
      <c r="AB74" s="344">
        <f t="shared" si="11"/>
        <v>572.83199999999999</v>
      </c>
      <c r="AC74" s="345">
        <v>1</v>
      </c>
      <c r="AD74" s="346">
        <f t="shared" si="9"/>
        <v>572.83199999999999</v>
      </c>
      <c r="AE74" s="347">
        <f t="shared" si="12"/>
        <v>0</v>
      </c>
    </row>
    <row r="75" spans="1:32" ht="75" x14ac:dyDescent="0.25">
      <c r="A75" s="21"/>
      <c r="B75" s="353" t="s">
        <v>438</v>
      </c>
      <c r="C75" s="390" t="s">
        <v>72</v>
      </c>
      <c r="D75" s="398" t="s">
        <v>25</v>
      </c>
      <c r="E75" s="403" t="s">
        <v>667</v>
      </c>
      <c r="F75" s="331"/>
      <c r="G75" s="331"/>
      <c r="H75" s="90"/>
      <c r="I75" s="331"/>
      <c r="J75" s="99"/>
      <c r="K75" s="91"/>
      <c r="L75" s="93"/>
      <c r="M75" s="100"/>
      <c r="N75" s="94"/>
      <c r="O75" s="334"/>
      <c r="P75" s="335"/>
      <c r="Q75" s="336"/>
      <c r="R75" s="294"/>
      <c r="S75" s="294"/>
      <c r="T75" s="336"/>
      <c r="U75" s="112"/>
      <c r="V75" s="411" t="s">
        <v>139</v>
      </c>
      <c r="W75" s="380">
        <v>1</v>
      </c>
      <c r="X75" s="405">
        <v>130.12800000000001</v>
      </c>
      <c r="Y75" s="335">
        <f t="shared" si="10"/>
        <v>130.12800000000001</v>
      </c>
      <c r="Z75" s="18"/>
      <c r="AA75" s="343">
        <v>1</v>
      </c>
      <c r="AB75" s="344">
        <f t="shared" si="11"/>
        <v>130.12800000000001</v>
      </c>
      <c r="AC75" s="345">
        <v>1</v>
      </c>
      <c r="AD75" s="346">
        <f t="shared" si="9"/>
        <v>130.12800000000001</v>
      </c>
      <c r="AE75" s="347">
        <f t="shared" si="12"/>
        <v>0</v>
      </c>
    </row>
    <row r="76" spans="1:32" ht="45" x14ac:dyDescent="0.25">
      <c r="A76" s="21"/>
      <c r="B76" s="353" t="s">
        <v>438</v>
      </c>
      <c r="C76" s="390" t="s">
        <v>72</v>
      </c>
      <c r="D76" s="398" t="s">
        <v>25</v>
      </c>
      <c r="E76" s="403" t="s">
        <v>699</v>
      </c>
      <c r="F76" s="331"/>
      <c r="G76" s="331"/>
      <c r="H76" s="90"/>
      <c r="I76" s="331"/>
      <c r="J76" s="99"/>
      <c r="K76" s="91"/>
      <c r="L76" s="93"/>
      <c r="M76" s="100"/>
      <c r="N76" s="94"/>
      <c r="O76" s="334"/>
      <c r="P76" s="335"/>
      <c r="Q76" s="336"/>
      <c r="R76" s="294"/>
      <c r="S76" s="294"/>
      <c r="T76" s="336"/>
      <c r="U76" s="112"/>
      <c r="V76" s="411" t="s">
        <v>104</v>
      </c>
      <c r="W76" s="380">
        <v>9</v>
      </c>
      <c r="X76" s="405">
        <v>110.70400000000001</v>
      </c>
      <c r="Y76" s="335">
        <f t="shared" si="10"/>
        <v>996.33600000000001</v>
      </c>
      <c r="Z76" s="18"/>
      <c r="AA76" s="343">
        <v>1</v>
      </c>
      <c r="AB76" s="344">
        <f t="shared" si="11"/>
        <v>996.33600000000001</v>
      </c>
      <c r="AC76" s="345">
        <v>1</v>
      </c>
      <c r="AD76" s="346">
        <f t="shared" si="9"/>
        <v>996.33600000000001</v>
      </c>
      <c r="AE76" s="347">
        <f t="shared" si="12"/>
        <v>0</v>
      </c>
    </row>
    <row r="77" spans="1:32" x14ac:dyDescent="0.25">
      <c r="A77" s="21"/>
      <c r="B77" s="353" t="s">
        <v>438</v>
      </c>
      <c r="C77" s="390" t="s">
        <v>72</v>
      </c>
      <c r="D77" s="398" t="s">
        <v>25</v>
      </c>
      <c r="E77" s="403" t="s">
        <v>711</v>
      </c>
      <c r="F77" s="331"/>
      <c r="G77" s="331"/>
      <c r="H77" s="90"/>
      <c r="I77" s="331"/>
      <c r="J77" s="99"/>
      <c r="K77" s="91"/>
      <c r="L77" s="93"/>
      <c r="M77" s="100"/>
      <c r="N77" s="94"/>
      <c r="O77" s="334"/>
      <c r="P77" s="335"/>
      <c r="Q77" s="336"/>
      <c r="R77" s="294"/>
      <c r="S77" s="294"/>
      <c r="T77" s="336"/>
      <c r="U77" s="112"/>
      <c r="V77" s="411" t="s">
        <v>104</v>
      </c>
      <c r="W77" s="380">
        <v>9</v>
      </c>
      <c r="X77" s="405">
        <v>69.191999999999993</v>
      </c>
      <c r="Y77" s="335">
        <f t="shared" si="10"/>
        <v>622.72799999999995</v>
      </c>
      <c r="Z77" s="18"/>
      <c r="AA77" s="343">
        <v>1</v>
      </c>
      <c r="AB77" s="344">
        <f t="shared" si="11"/>
        <v>622.72799999999995</v>
      </c>
      <c r="AC77" s="345">
        <v>1</v>
      </c>
      <c r="AD77" s="346">
        <f t="shared" si="9"/>
        <v>622.72799999999995</v>
      </c>
      <c r="AE77" s="347">
        <f t="shared" si="12"/>
        <v>0</v>
      </c>
    </row>
    <row r="78" spans="1:32" ht="30" x14ac:dyDescent="0.25">
      <c r="A78" s="21"/>
      <c r="B78" s="353" t="s">
        <v>438</v>
      </c>
      <c r="C78" s="390" t="s">
        <v>72</v>
      </c>
      <c r="D78" s="398" t="s">
        <v>25</v>
      </c>
      <c r="E78" s="403" t="s">
        <v>701</v>
      </c>
      <c r="F78" s="331"/>
      <c r="G78" s="331"/>
      <c r="H78" s="90"/>
      <c r="I78" s="331"/>
      <c r="J78" s="99"/>
      <c r="K78" s="91"/>
      <c r="L78" s="93"/>
      <c r="M78" s="100"/>
      <c r="N78" s="94"/>
      <c r="O78" s="334"/>
      <c r="P78" s="335"/>
      <c r="Q78" s="336"/>
      <c r="R78" s="294"/>
      <c r="S78" s="294"/>
      <c r="T78" s="336"/>
      <c r="U78" s="112"/>
      <c r="V78" s="411" t="s">
        <v>104</v>
      </c>
      <c r="W78" s="380">
        <v>12</v>
      </c>
      <c r="X78" s="405">
        <v>165</v>
      </c>
      <c r="Y78" s="335">
        <f t="shared" si="10"/>
        <v>1980</v>
      </c>
      <c r="Z78" s="18"/>
      <c r="AA78" s="343">
        <v>1</v>
      </c>
      <c r="AB78" s="344">
        <f t="shared" si="11"/>
        <v>1980</v>
      </c>
      <c r="AC78" s="345">
        <v>1</v>
      </c>
      <c r="AD78" s="346">
        <f t="shared" si="9"/>
        <v>1980</v>
      </c>
      <c r="AE78" s="347">
        <f t="shared" si="12"/>
        <v>0</v>
      </c>
    </row>
    <row r="79" spans="1:32" ht="45" x14ac:dyDescent="0.25">
      <c r="A79" s="21"/>
      <c r="B79" s="353" t="s">
        <v>438</v>
      </c>
      <c r="C79" s="390" t="s">
        <v>72</v>
      </c>
      <c r="D79" s="398" t="s">
        <v>25</v>
      </c>
      <c r="E79" s="403" t="s">
        <v>702</v>
      </c>
      <c r="F79" s="331"/>
      <c r="G79" s="331"/>
      <c r="H79" s="90"/>
      <c r="I79" s="331"/>
      <c r="J79" s="99"/>
      <c r="K79" s="91"/>
      <c r="L79" s="93"/>
      <c r="M79" s="100"/>
      <c r="N79" s="94"/>
      <c r="O79" s="334"/>
      <c r="P79" s="335"/>
      <c r="Q79" s="336"/>
      <c r="R79" s="294"/>
      <c r="S79" s="294"/>
      <c r="T79" s="336"/>
      <c r="U79" s="112"/>
      <c r="V79" s="411" t="s">
        <v>104</v>
      </c>
      <c r="W79" s="380">
        <v>18</v>
      </c>
      <c r="X79" s="405">
        <v>46.472000000000008</v>
      </c>
      <c r="Y79" s="335">
        <f t="shared" si="10"/>
        <v>836.49600000000009</v>
      </c>
      <c r="Z79" s="18"/>
      <c r="AA79" s="343">
        <v>1</v>
      </c>
      <c r="AB79" s="344">
        <f t="shared" si="11"/>
        <v>836.49600000000009</v>
      </c>
      <c r="AC79" s="345">
        <v>1</v>
      </c>
      <c r="AD79" s="346">
        <f t="shared" si="9"/>
        <v>836.49600000000009</v>
      </c>
      <c r="AE79" s="347">
        <f t="shared" si="12"/>
        <v>0</v>
      </c>
    </row>
    <row r="80" spans="1:32" ht="45" x14ac:dyDescent="0.25">
      <c r="A80" s="21"/>
      <c r="B80" s="353" t="s">
        <v>438</v>
      </c>
      <c r="C80" s="390" t="s">
        <v>72</v>
      </c>
      <c r="D80" s="398" t="s">
        <v>25</v>
      </c>
      <c r="E80" s="403" t="s">
        <v>712</v>
      </c>
      <c r="F80" s="331"/>
      <c r="G80" s="331"/>
      <c r="H80" s="90"/>
      <c r="I80" s="331"/>
      <c r="J80" s="99"/>
      <c r="K80" s="91"/>
      <c r="L80" s="93"/>
      <c r="M80" s="100"/>
      <c r="N80" s="94"/>
      <c r="O80" s="334"/>
      <c r="P80" s="335"/>
      <c r="Q80" s="336"/>
      <c r="R80" s="294"/>
      <c r="S80" s="294"/>
      <c r="T80" s="336"/>
      <c r="U80" s="112"/>
      <c r="V80" s="411" t="s">
        <v>79</v>
      </c>
      <c r="W80" s="380">
        <v>1</v>
      </c>
      <c r="X80" s="405">
        <v>108.512</v>
      </c>
      <c r="Y80" s="335">
        <f t="shared" si="10"/>
        <v>108.512</v>
      </c>
      <c r="Z80" s="18"/>
      <c r="AA80" s="343">
        <v>1</v>
      </c>
      <c r="AB80" s="344">
        <f t="shared" si="11"/>
        <v>108.512</v>
      </c>
      <c r="AC80" s="345">
        <v>1</v>
      </c>
      <c r="AD80" s="346">
        <f t="shared" si="9"/>
        <v>108.512</v>
      </c>
      <c r="AE80" s="347">
        <f t="shared" si="12"/>
        <v>0</v>
      </c>
    </row>
    <row r="81" spans="1:31" ht="45" x14ac:dyDescent="0.25">
      <c r="A81" s="21"/>
      <c r="B81" s="353" t="s">
        <v>438</v>
      </c>
      <c r="C81" s="390" t="s">
        <v>72</v>
      </c>
      <c r="D81" s="398" t="s">
        <v>25</v>
      </c>
      <c r="E81" s="403" t="s">
        <v>669</v>
      </c>
      <c r="F81" s="331"/>
      <c r="G81" s="331"/>
      <c r="H81" s="90"/>
      <c r="I81" s="331"/>
      <c r="J81" s="99"/>
      <c r="K81" s="91"/>
      <c r="L81" s="93"/>
      <c r="M81" s="100"/>
      <c r="N81" s="94"/>
      <c r="O81" s="334"/>
      <c r="P81" s="335"/>
      <c r="Q81" s="336"/>
      <c r="R81" s="294"/>
      <c r="S81" s="294"/>
      <c r="T81" s="336"/>
      <c r="U81" s="112"/>
      <c r="V81" s="411" t="s">
        <v>104</v>
      </c>
      <c r="W81" s="380">
        <v>1</v>
      </c>
      <c r="X81" s="405">
        <v>55.655999999999999</v>
      </c>
      <c r="Y81" s="335">
        <f t="shared" si="10"/>
        <v>55.655999999999999</v>
      </c>
      <c r="Z81" s="18"/>
      <c r="AA81" s="343">
        <v>1</v>
      </c>
      <c r="AB81" s="344">
        <f t="shared" si="11"/>
        <v>55.655999999999999</v>
      </c>
      <c r="AC81" s="345">
        <v>1</v>
      </c>
      <c r="AD81" s="346">
        <f t="shared" si="9"/>
        <v>55.655999999999999</v>
      </c>
      <c r="AE81" s="347">
        <f t="shared" si="12"/>
        <v>0</v>
      </c>
    </row>
    <row r="82" spans="1:31" ht="30" x14ac:dyDescent="0.25">
      <c r="A82" s="21"/>
      <c r="B82" s="353" t="s">
        <v>438</v>
      </c>
      <c r="C82" s="390" t="s">
        <v>72</v>
      </c>
      <c r="D82" s="398" t="s">
        <v>25</v>
      </c>
      <c r="E82" s="403" t="s">
        <v>689</v>
      </c>
      <c r="F82" s="331"/>
      <c r="G82" s="331"/>
      <c r="H82" s="90"/>
      <c r="I82" s="331"/>
      <c r="J82" s="99"/>
      <c r="K82" s="91"/>
      <c r="L82" s="93"/>
      <c r="M82" s="100"/>
      <c r="N82" s="94"/>
      <c r="O82" s="334"/>
      <c r="P82" s="335"/>
      <c r="Q82" s="336"/>
      <c r="R82" s="294"/>
      <c r="S82" s="294"/>
      <c r="T82" s="336"/>
      <c r="U82" s="112"/>
      <c r="V82" s="411" t="s">
        <v>79</v>
      </c>
      <c r="W82" s="380">
        <v>8</v>
      </c>
      <c r="X82" s="405">
        <v>10</v>
      </c>
      <c r="Y82" s="335">
        <f t="shared" si="10"/>
        <v>80</v>
      </c>
      <c r="Z82" s="18"/>
      <c r="AA82" s="343">
        <v>1</v>
      </c>
      <c r="AB82" s="344">
        <f t="shared" si="11"/>
        <v>80</v>
      </c>
      <c r="AC82" s="345">
        <v>1</v>
      </c>
      <c r="AD82" s="346">
        <f t="shared" si="9"/>
        <v>80</v>
      </c>
      <c r="AE82" s="347">
        <f t="shared" si="12"/>
        <v>0</v>
      </c>
    </row>
    <row r="83" spans="1:31" ht="45" x14ac:dyDescent="0.25">
      <c r="A83" s="21"/>
      <c r="B83" s="353" t="s">
        <v>438</v>
      </c>
      <c r="C83" s="390" t="s">
        <v>72</v>
      </c>
      <c r="D83" s="398" t="s">
        <v>25</v>
      </c>
      <c r="E83" s="403" t="s">
        <v>690</v>
      </c>
      <c r="F83" s="331"/>
      <c r="G83" s="331"/>
      <c r="H83" s="90"/>
      <c r="I83" s="331"/>
      <c r="J83" s="99"/>
      <c r="K83" s="91"/>
      <c r="L83" s="93"/>
      <c r="M83" s="100"/>
      <c r="N83" s="94"/>
      <c r="O83" s="334"/>
      <c r="P83" s="335"/>
      <c r="Q83" s="336"/>
      <c r="R83" s="294"/>
      <c r="S83" s="294"/>
      <c r="T83" s="336"/>
      <c r="U83" s="112"/>
      <c r="V83" s="411" t="s">
        <v>79</v>
      </c>
      <c r="W83" s="380">
        <v>8</v>
      </c>
      <c r="X83" s="405">
        <v>23.040000000000003</v>
      </c>
      <c r="Y83" s="335">
        <f t="shared" si="10"/>
        <v>184.32000000000002</v>
      </c>
      <c r="Z83" s="18"/>
      <c r="AA83" s="343">
        <v>1</v>
      </c>
      <c r="AB83" s="344">
        <f t="shared" si="11"/>
        <v>184.32000000000002</v>
      </c>
      <c r="AC83" s="345">
        <v>1</v>
      </c>
      <c r="AD83" s="346">
        <f t="shared" si="9"/>
        <v>184.32000000000002</v>
      </c>
      <c r="AE83" s="347">
        <f t="shared" si="12"/>
        <v>0</v>
      </c>
    </row>
    <row r="84" spans="1:31" ht="45" x14ac:dyDescent="0.25">
      <c r="A84" s="21"/>
      <c r="B84" s="353" t="s">
        <v>438</v>
      </c>
      <c r="C84" s="390" t="s">
        <v>72</v>
      </c>
      <c r="D84" s="398" t="s">
        <v>25</v>
      </c>
      <c r="E84" s="403" t="s">
        <v>691</v>
      </c>
      <c r="F84" s="331"/>
      <c r="G84" s="331"/>
      <c r="H84" s="90"/>
      <c r="I84" s="331"/>
      <c r="J84" s="99"/>
      <c r="K84" s="91"/>
      <c r="L84" s="93"/>
      <c r="M84" s="100"/>
      <c r="N84" s="94"/>
      <c r="O84" s="334"/>
      <c r="P84" s="335"/>
      <c r="Q84" s="336"/>
      <c r="R84" s="294"/>
      <c r="S84" s="294"/>
      <c r="T84" s="336"/>
      <c r="U84" s="112"/>
      <c r="V84" s="411" t="s">
        <v>104</v>
      </c>
      <c r="W84" s="380">
        <v>16</v>
      </c>
      <c r="X84" s="405">
        <v>8.7360000000000007</v>
      </c>
      <c r="Y84" s="335">
        <f t="shared" si="10"/>
        <v>139.77600000000001</v>
      </c>
      <c r="Z84" s="18"/>
      <c r="AA84" s="343">
        <v>1</v>
      </c>
      <c r="AB84" s="344">
        <f t="shared" si="11"/>
        <v>139.77600000000001</v>
      </c>
      <c r="AC84" s="345">
        <v>1</v>
      </c>
      <c r="AD84" s="346">
        <f t="shared" si="9"/>
        <v>139.77600000000001</v>
      </c>
      <c r="AE84" s="347">
        <f t="shared" si="12"/>
        <v>0</v>
      </c>
    </row>
    <row r="85" spans="1:31" ht="45" x14ac:dyDescent="0.25">
      <c r="A85" s="21"/>
      <c r="B85" s="353" t="s">
        <v>438</v>
      </c>
      <c r="C85" s="390" t="s">
        <v>72</v>
      </c>
      <c r="D85" s="398" t="s">
        <v>25</v>
      </c>
      <c r="E85" s="403" t="s">
        <v>699</v>
      </c>
      <c r="F85" s="331"/>
      <c r="G85" s="331"/>
      <c r="H85" s="90"/>
      <c r="I85" s="331"/>
      <c r="J85" s="99"/>
      <c r="K85" s="91"/>
      <c r="L85" s="93"/>
      <c r="M85" s="100"/>
      <c r="N85" s="94"/>
      <c r="O85" s="334"/>
      <c r="P85" s="335"/>
      <c r="Q85" s="336"/>
      <c r="R85" s="294"/>
      <c r="S85" s="294"/>
      <c r="T85" s="336"/>
      <c r="U85" s="112"/>
      <c r="V85" s="411" t="s">
        <v>104</v>
      </c>
      <c r="W85" s="380">
        <v>6</v>
      </c>
      <c r="X85" s="405">
        <v>110.70400000000001</v>
      </c>
      <c r="Y85" s="335">
        <f t="shared" si="10"/>
        <v>664.22400000000005</v>
      </c>
      <c r="Z85" s="18"/>
      <c r="AA85" s="343">
        <v>1</v>
      </c>
      <c r="AB85" s="344">
        <f t="shared" si="11"/>
        <v>664.22400000000005</v>
      </c>
      <c r="AC85" s="345">
        <v>1</v>
      </c>
      <c r="AD85" s="346">
        <f t="shared" si="9"/>
        <v>664.22400000000005</v>
      </c>
      <c r="AE85" s="347">
        <f t="shared" si="12"/>
        <v>0</v>
      </c>
    </row>
    <row r="86" spans="1:31" x14ac:dyDescent="0.25">
      <c r="A86" s="21"/>
      <c r="B86" s="353" t="s">
        <v>438</v>
      </c>
      <c r="C86" s="413" t="s">
        <v>341</v>
      </c>
      <c r="D86" s="398" t="s">
        <v>25</v>
      </c>
      <c r="E86" s="402" t="s">
        <v>705</v>
      </c>
      <c r="F86" s="331"/>
      <c r="G86" s="331"/>
      <c r="H86" s="90"/>
      <c r="I86" s="331"/>
      <c r="J86" s="99"/>
      <c r="K86" s="91"/>
      <c r="L86" s="93"/>
      <c r="M86" s="100"/>
      <c r="N86" s="94"/>
      <c r="O86" s="334"/>
      <c r="P86" s="335"/>
      <c r="Q86" s="336"/>
      <c r="R86" s="294"/>
      <c r="S86" s="294"/>
      <c r="T86" s="336"/>
      <c r="U86" s="112"/>
      <c r="V86" s="415" t="s">
        <v>311</v>
      </c>
      <c r="W86" s="414">
        <v>1</v>
      </c>
      <c r="X86" s="405">
        <v>500</v>
      </c>
      <c r="Y86" s="335">
        <f t="shared" si="10"/>
        <v>500</v>
      </c>
      <c r="Z86" s="18"/>
      <c r="AA86" s="343">
        <v>0</v>
      </c>
      <c r="AB86" s="344">
        <f t="shared" si="11"/>
        <v>0</v>
      </c>
      <c r="AC86" s="345">
        <v>0</v>
      </c>
      <c r="AD86" s="346">
        <f t="shared" si="9"/>
        <v>0</v>
      </c>
      <c r="AE86" s="347">
        <f t="shared" si="12"/>
        <v>0</v>
      </c>
    </row>
    <row r="87" spans="1:31" x14ac:dyDescent="0.25">
      <c r="A87" s="21"/>
      <c r="B87" s="353" t="s">
        <v>438</v>
      </c>
      <c r="C87" s="413" t="s">
        <v>341</v>
      </c>
      <c r="D87" s="398" t="s">
        <v>25</v>
      </c>
      <c r="E87" s="402" t="s">
        <v>676</v>
      </c>
      <c r="F87" s="331"/>
      <c r="G87" s="331"/>
      <c r="H87" s="90"/>
      <c r="I87" s="331"/>
      <c r="J87" s="99"/>
      <c r="K87" s="91"/>
      <c r="L87" s="93"/>
      <c r="M87" s="100"/>
      <c r="N87" s="94"/>
      <c r="O87" s="334"/>
      <c r="P87" s="335"/>
      <c r="Q87" s="336"/>
      <c r="R87" s="294"/>
      <c r="S87" s="294"/>
      <c r="T87" s="336"/>
      <c r="U87" s="112"/>
      <c r="V87" s="415" t="s">
        <v>311</v>
      </c>
      <c r="W87" s="414">
        <v>1</v>
      </c>
      <c r="X87" s="405">
        <v>1500</v>
      </c>
      <c r="Y87" s="335">
        <f t="shared" si="10"/>
        <v>1500</v>
      </c>
      <c r="Z87" s="18"/>
      <c r="AA87" s="343">
        <v>0</v>
      </c>
      <c r="AB87" s="344">
        <f t="shared" si="11"/>
        <v>0</v>
      </c>
      <c r="AC87" s="345">
        <v>0</v>
      </c>
      <c r="AD87" s="346">
        <f t="shared" si="9"/>
        <v>0</v>
      </c>
      <c r="AE87" s="347">
        <f t="shared" si="12"/>
        <v>0</v>
      </c>
    </row>
    <row r="88" spans="1:31" x14ac:dyDescent="0.25">
      <c r="A88" s="21"/>
      <c r="B88" s="353" t="s">
        <v>438</v>
      </c>
      <c r="C88" s="89" t="s">
        <v>341</v>
      </c>
      <c r="D88" s="398" t="s">
        <v>25</v>
      </c>
      <c r="E88" s="403" t="s">
        <v>713</v>
      </c>
      <c r="F88" s="331"/>
      <c r="G88" s="331"/>
      <c r="H88" s="90"/>
      <c r="I88" s="331"/>
      <c r="J88" s="99"/>
      <c r="K88" s="91"/>
      <c r="L88" s="93"/>
      <c r="M88" s="100"/>
      <c r="N88" s="94"/>
      <c r="O88" s="334"/>
      <c r="P88" s="335"/>
      <c r="Q88" s="336"/>
      <c r="R88" s="294"/>
      <c r="S88" s="294"/>
      <c r="T88" s="336"/>
      <c r="U88" s="112"/>
      <c r="V88" s="411" t="s">
        <v>311</v>
      </c>
      <c r="W88" s="409">
        <v>1</v>
      </c>
      <c r="X88" s="410">
        <v>500</v>
      </c>
      <c r="Y88" s="335">
        <f t="shared" si="10"/>
        <v>500</v>
      </c>
      <c r="Z88" s="18"/>
      <c r="AA88" s="343">
        <v>0</v>
      </c>
      <c r="AB88" s="344">
        <f t="shared" si="11"/>
        <v>0</v>
      </c>
      <c r="AC88" s="345">
        <v>0</v>
      </c>
      <c r="AD88" s="346">
        <f t="shared" si="9"/>
        <v>0</v>
      </c>
      <c r="AE88" s="347">
        <f t="shared" si="12"/>
        <v>0</v>
      </c>
    </row>
    <row r="89" spans="1:31" x14ac:dyDescent="0.25">
      <c r="A89" s="21"/>
      <c r="B89" s="353" t="s">
        <v>438</v>
      </c>
      <c r="C89" s="397" t="s">
        <v>341</v>
      </c>
      <c r="D89" s="398" t="s">
        <v>25</v>
      </c>
      <c r="E89" s="403" t="s">
        <v>678</v>
      </c>
      <c r="F89" s="331"/>
      <c r="G89" s="331"/>
      <c r="H89" s="90"/>
      <c r="I89" s="331"/>
      <c r="J89" s="99"/>
      <c r="K89" s="91"/>
      <c r="L89" s="93"/>
      <c r="M89" s="100"/>
      <c r="N89" s="94"/>
      <c r="O89" s="334"/>
      <c r="P89" s="335"/>
      <c r="Q89" s="336"/>
      <c r="R89" s="294"/>
      <c r="S89" s="294"/>
      <c r="T89" s="336"/>
      <c r="U89" s="112"/>
      <c r="V89" s="411" t="s">
        <v>57</v>
      </c>
      <c r="W89" s="380">
        <v>2</v>
      </c>
      <c r="X89" s="405">
        <v>1250</v>
      </c>
      <c r="Y89" s="335">
        <f t="shared" si="10"/>
        <v>2500</v>
      </c>
      <c r="Z89" s="18"/>
      <c r="AA89" s="343">
        <v>0</v>
      </c>
      <c r="AB89" s="344">
        <f t="shared" si="11"/>
        <v>0</v>
      </c>
      <c r="AC89" s="345">
        <v>0</v>
      </c>
      <c r="AD89" s="346">
        <f t="shared" si="9"/>
        <v>0</v>
      </c>
      <c r="AE89" s="347">
        <f t="shared" si="12"/>
        <v>0</v>
      </c>
    </row>
    <row r="90" spans="1:31" ht="15.75" x14ac:dyDescent="0.25">
      <c r="A90" s="21"/>
      <c r="B90" s="86"/>
      <c r="C90" s="89"/>
      <c r="D90" s="88"/>
      <c r="E90" s="101"/>
      <c r="F90" s="331"/>
      <c r="G90" s="331"/>
      <c r="H90" s="90"/>
      <c r="I90" s="331"/>
      <c r="J90" s="99"/>
      <c r="K90" s="91"/>
      <c r="L90" s="93"/>
      <c r="M90" s="100"/>
      <c r="N90" s="94"/>
      <c r="O90" s="334"/>
      <c r="P90" s="335"/>
      <c r="Q90" s="336"/>
      <c r="R90" s="294"/>
      <c r="S90" s="294"/>
      <c r="T90" s="336"/>
      <c r="U90" s="112"/>
      <c r="V90" s="91"/>
      <c r="W90" s="93"/>
      <c r="X90" s="100"/>
      <c r="Y90" s="335"/>
      <c r="Z90" s="18"/>
      <c r="AA90" s="343"/>
      <c r="AB90" s="344"/>
      <c r="AC90" s="345"/>
      <c r="AD90" s="346"/>
      <c r="AE90" s="347"/>
    </row>
    <row r="91" spans="1:31" ht="15.75" thickBot="1" x14ac:dyDescent="0.3">
      <c r="A91" s="21"/>
      <c r="B91" s="22"/>
      <c r="C91" s="23"/>
      <c r="D91" s="24"/>
      <c r="E91" s="25"/>
      <c r="F91" s="21"/>
      <c r="G91" s="21"/>
      <c r="H91" s="26"/>
      <c r="I91" s="21"/>
      <c r="J91" s="27"/>
      <c r="K91" s="21"/>
      <c r="L91" s="28"/>
      <c r="M91" s="27"/>
      <c r="N91" s="17"/>
      <c r="O91" s="18"/>
      <c r="P91" s="16"/>
      <c r="Q91" s="37"/>
      <c r="R91" s="37"/>
      <c r="S91" s="37"/>
      <c r="T91" s="37"/>
    </row>
    <row r="92" spans="1:31" ht="15.75" thickBot="1" x14ac:dyDescent="0.3">
      <c r="S92" s="68" t="s">
        <v>5</v>
      </c>
      <c r="T92" s="69">
        <f>SUM(T11:T90)</f>
        <v>16297.967547</v>
      </c>
      <c r="U92" s="65"/>
      <c r="V92" s="21"/>
      <c r="W92" s="28"/>
      <c r="X92" s="68" t="s">
        <v>5</v>
      </c>
      <c r="Y92" s="69">
        <f>SUM(Y11:Y90)</f>
        <v>42617.868950536002</v>
      </c>
      <c r="Z92" s="18"/>
      <c r="AA92" s="76"/>
      <c r="AB92" s="116">
        <f>SUM(AB11:AB90)</f>
        <v>31921.789215535995</v>
      </c>
      <c r="AC92" s="76"/>
      <c r="AD92" s="117">
        <f>SUM(AD11:AD90)</f>
        <v>28220.004571999991</v>
      </c>
      <c r="AE92" s="131">
        <f>SUM(AE11:AE90)</f>
        <v>3701.7846435360007</v>
      </c>
    </row>
    <row r="93" spans="1:31" x14ac:dyDescent="0.25">
      <c r="D93" s="162"/>
    </row>
    <row r="94" spans="1:31" x14ac:dyDescent="0.25">
      <c r="C94" t="s">
        <v>372</v>
      </c>
      <c r="D94" s="162"/>
      <c r="T94" s="314">
        <f>SUMIF($C$10:$C$90,$C94,T$10:T$90)</f>
        <v>399.99552</v>
      </c>
      <c r="U94" s="65"/>
      <c r="Y94" s="314">
        <f>SUMIF($C$10:$C$90,$C94,Y$10:Y$90)</f>
        <v>399.99552</v>
      </c>
      <c r="AA94" s="317">
        <f>AB94/Y94</f>
        <v>1</v>
      </c>
      <c r="AB94" s="314">
        <f>SUMIF($C$10:$C$90,$C94,AB$10:AB$90)</f>
        <v>399.99552</v>
      </c>
      <c r="AC94" s="317">
        <f>AD94/Y94</f>
        <v>1</v>
      </c>
      <c r="AD94" s="314">
        <f t="shared" ref="AD94:AE103" si="13">SUMIF($C$10:$C$90,$C94,AD$10:AD$90)</f>
        <v>399.99552</v>
      </c>
      <c r="AE94" s="314">
        <f t="shared" si="13"/>
        <v>0</v>
      </c>
    </row>
    <row r="95" spans="1:31" x14ac:dyDescent="0.25">
      <c r="C95" t="s">
        <v>308</v>
      </c>
      <c r="D95" s="162"/>
      <c r="T95" s="314">
        <f t="shared" ref="T95:T103" si="14">SUMIF($C$10:$C$90,$C95,T$10:T$90)</f>
        <v>222.29999999999998</v>
      </c>
      <c r="U95" s="65"/>
      <c r="Y95" s="314">
        <f t="shared" ref="Y95:Y103" si="15">SUMIF($C$10:$C$90,$C95,Y$10:Y$90)</f>
        <v>222.29999999999998</v>
      </c>
      <c r="AA95" s="317">
        <f t="shared" ref="AA95:AA103" si="16">AB95/Y95</f>
        <v>1</v>
      </c>
      <c r="AB95" s="314">
        <f t="shared" ref="AB95:AB103" si="17">SUMIF($C$10:$C$90,$C95,AB$10:AB$90)</f>
        <v>222.29999999999998</v>
      </c>
      <c r="AC95" s="317">
        <f t="shared" ref="AC95:AC103" si="18">AD95/Y95</f>
        <v>1</v>
      </c>
      <c r="AD95" s="314">
        <f t="shared" si="13"/>
        <v>222.29999999999998</v>
      </c>
      <c r="AE95" s="314">
        <f t="shared" si="13"/>
        <v>0</v>
      </c>
    </row>
    <row r="96" spans="1:31" x14ac:dyDescent="0.25">
      <c r="C96" t="s">
        <v>285</v>
      </c>
      <c r="D96" s="162"/>
      <c r="T96" s="314">
        <f t="shared" si="14"/>
        <v>0</v>
      </c>
      <c r="U96" s="65"/>
      <c r="Y96" s="314">
        <f t="shared" si="15"/>
        <v>0</v>
      </c>
      <c r="AA96" s="317" t="e">
        <f t="shared" si="16"/>
        <v>#DIV/0!</v>
      </c>
      <c r="AB96" s="314">
        <f t="shared" si="17"/>
        <v>0</v>
      </c>
      <c r="AC96" s="317" t="e">
        <f t="shared" si="18"/>
        <v>#DIV/0!</v>
      </c>
      <c r="AD96" s="314">
        <f t="shared" si="13"/>
        <v>0</v>
      </c>
      <c r="AE96" s="314">
        <f t="shared" si="13"/>
        <v>0</v>
      </c>
    </row>
    <row r="97" spans="3:31" x14ac:dyDescent="0.25">
      <c r="C97" t="s">
        <v>189</v>
      </c>
      <c r="D97" s="162"/>
      <c r="T97" s="314">
        <f t="shared" si="14"/>
        <v>1803.3894999999998</v>
      </c>
      <c r="U97" s="65"/>
      <c r="Y97" s="314">
        <f t="shared" si="15"/>
        <v>2738.9119999999994</v>
      </c>
      <c r="AA97" s="317">
        <f t="shared" si="16"/>
        <v>1</v>
      </c>
      <c r="AB97" s="314">
        <f t="shared" si="17"/>
        <v>2738.9119999999994</v>
      </c>
      <c r="AC97" s="317">
        <f t="shared" si="18"/>
        <v>1</v>
      </c>
      <c r="AD97" s="314">
        <f t="shared" si="13"/>
        <v>2738.9119999999994</v>
      </c>
      <c r="AE97" s="314">
        <f t="shared" si="13"/>
        <v>0</v>
      </c>
    </row>
    <row r="98" spans="3:31" x14ac:dyDescent="0.25">
      <c r="C98" t="s">
        <v>72</v>
      </c>
      <c r="D98" s="162"/>
      <c r="T98" s="314">
        <f t="shared" si="14"/>
        <v>4400</v>
      </c>
      <c r="U98" s="65"/>
      <c r="Y98" s="314">
        <f t="shared" si="15"/>
        <v>16185.528000000002</v>
      </c>
      <c r="AA98" s="317">
        <f t="shared" si="16"/>
        <v>1</v>
      </c>
      <c r="AB98" s="314">
        <f t="shared" si="17"/>
        <v>16185.528000000002</v>
      </c>
      <c r="AC98" s="317">
        <f t="shared" si="18"/>
        <v>1</v>
      </c>
      <c r="AD98" s="314">
        <f t="shared" si="13"/>
        <v>16185.528000000002</v>
      </c>
      <c r="AE98" s="314">
        <f t="shared" si="13"/>
        <v>0</v>
      </c>
    </row>
    <row r="99" spans="3:31" x14ac:dyDescent="0.25">
      <c r="C99" t="s">
        <v>164</v>
      </c>
      <c r="D99" s="162"/>
      <c r="T99" s="314">
        <f t="shared" si="14"/>
        <v>726.14479199999994</v>
      </c>
      <c r="U99" s="65"/>
      <c r="Y99" s="314">
        <f t="shared" si="15"/>
        <v>2686.7178520000002</v>
      </c>
      <c r="AA99" s="317">
        <f t="shared" si="16"/>
        <v>1</v>
      </c>
      <c r="AB99" s="314">
        <f t="shared" si="17"/>
        <v>2686.7178520000002</v>
      </c>
      <c r="AC99" s="317">
        <f t="shared" si="18"/>
        <v>0.96277986543113947</v>
      </c>
      <c r="AD99" s="314">
        <f t="shared" si="13"/>
        <v>2586.7178520000002</v>
      </c>
      <c r="AE99" s="314">
        <f t="shared" si="13"/>
        <v>100</v>
      </c>
    </row>
    <row r="100" spans="3:31" x14ac:dyDescent="0.25">
      <c r="C100" t="s">
        <v>24</v>
      </c>
      <c r="D100" s="162"/>
      <c r="T100" s="314">
        <f t="shared" si="14"/>
        <v>3635.2479999999996</v>
      </c>
      <c r="U100" s="65"/>
      <c r="Y100" s="314">
        <f t="shared" si="15"/>
        <v>9688.3358435360005</v>
      </c>
      <c r="AA100" s="317">
        <f t="shared" si="16"/>
        <v>1</v>
      </c>
      <c r="AB100" s="314">
        <f t="shared" si="17"/>
        <v>9688.3358435360005</v>
      </c>
      <c r="AC100" s="317">
        <f t="shared" si="18"/>
        <v>0.62823495162597098</v>
      </c>
      <c r="AD100" s="314">
        <f t="shared" si="13"/>
        <v>6086.5511999999999</v>
      </c>
      <c r="AE100" s="314">
        <f t="shared" si="13"/>
        <v>3601.7846435360007</v>
      </c>
    </row>
    <row r="101" spans="3:31" x14ac:dyDescent="0.25">
      <c r="C101" t="s">
        <v>312</v>
      </c>
      <c r="D101" s="162"/>
      <c r="T101" s="314">
        <f t="shared" si="14"/>
        <v>1840</v>
      </c>
      <c r="U101" s="65"/>
      <c r="Y101" s="314">
        <f t="shared" si="15"/>
        <v>1840</v>
      </c>
      <c r="AA101" s="317">
        <f t="shared" si="16"/>
        <v>0</v>
      </c>
      <c r="AB101" s="314">
        <f t="shared" si="17"/>
        <v>0</v>
      </c>
      <c r="AC101" s="317">
        <f t="shared" si="18"/>
        <v>0</v>
      </c>
      <c r="AD101" s="314">
        <f t="shared" si="13"/>
        <v>0</v>
      </c>
      <c r="AE101" s="314">
        <f t="shared" si="13"/>
        <v>0</v>
      </c>
    </row>
    <row r="102" spans="3:31" x14ac:dyDescent="0.25">
      <c r="C102" t="s">
        <v>341</v>
      </c>
      <c r="T102" s="314">
        <f t="shared" si="14"/>
        <v>3270.8897349999997</v>
      </c>
      <c r="U102" s="65"/>
      <c r="Y102" s="314">
        <f t="shared" si="15"/>
        <v>8270.8897350000007</v>
      </c>
      <c r="AA102" s="317">
        <f t="shared" si="16"/>
        <v>0</v>
      </c>
      <c r="AB102" s="314">
        <f t="shared" si="17"/>
        <v>0</v>
      </c>
      <c r="AC102" s="317">
        <f t="shared" si="18"/>
        <v>0</v>
      </c>
      <c r="AD102" s="314">
        <f t="shared" si="13"/>
        <v>0</v>
      </c>
      <c r="AE102" s="314">
        <f t="shared" si="13"/>
        <v>0</v>
      </c>
    </row>
    <row r="103" spans="3:31" x14ac:dyDescent="0.25">
      <c r="C103" t="s">
        <v>706</v>
      </c>
      <c r="T103" s="314">
        <f t="shared" si="14"/>
        <v>0</v>
      </c>
      <c r="U103" s="65"/>
      <c r="Y103" s="314">
        <f t="shared" si="15"/>
        <v>585.19000000000005</v>
      </c>
      <c r="AA103" s="317">
        <f t="shared" si="16"/>
        <v>0</v>
      </c>
      <c r="AB103" s="314">
        <f t="shared" si="17"/>
        <v>0</v>
      </c>
      <c r="AC103" s="317">
        <f t="shared" si="18"/>
        <v>0</v>
      </c>
      <c r="AD103" s="314">
        <f t="shared" si="13"/>
        <v>0</v>
      </c>
      <c r="AE103" s="314">
        <f t="shared" si="13"/>
        <v>0</v>
      </c>
    </row>
  </sheetData>
  <autoFilter ref="B8:AE89" xr:uid="{00000000-0009-0000-0000-00000D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X44:X47 X11:X12 X14 X18:X26 X28:X30 X32:X36 X49:X52 X38:X41 X62 X88:X89 X70:X85 S49:S90" xr:uid="{00000000-0002-0000-0D00-000000000000}">
      <formula1>P11</formula1>
    </dataValidation>
  </dataValidations>
  <pageMargins left="0.7" right="0.7" top="0.75" bottom="0.75" header="0.3" footer="0.3"/>
  <pageSetup paperSize="8" scale="5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G85"/>
  <sheetViews>
    <sheetView topLeftCell="B1" zoomScale="70" zoomScaleNormal="70" workbookViewId="0">
      <pane xSplit="9" ySplit="8" topLeftCell="K51"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19.28515625" customWidth="1"/>
    <col min="33" max="33" width="17.71093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603</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8" t="s">
        <v>765</v>
      </c>
      <c r="AG7" s="618" t="s">
        <v>766</v>
      </c>
    </row>
    <row r="8" spans="1:33" s="279" customFormat="1" ht="75.75" thickBot="1" x14ac:dyDescent="0.3">
      <c r="A8" s="271" t="s">
        <v>377</v>
      </c>
      <c r="B8" s="272" t="s">
        <v>91</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91</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91</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91</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45" si="0">W12*X12</f>
        <v>399.99552</v>
      </c>
      <c r="Z12" s="18"/>
      <c r="AA12" s="343">
        <v>1</v>
      </c>
      <c r="AB12" s="344">
        <f t="shared" ref="AB12:AB50" si="1">Y12*AA12</f>
        <v>399.99552</v>
      </c>
      <c r="AC12" s="345">
        <v>0</v>
      </c>
      <c r="AD12" s="346">
        <f t="shared" ref="AD12:AD50" si="2">Y12*AC12</f>
        <v>0</v>
      </c>
      <c r="AE12" s="347">
        <f t="shared" ref="AE12:AE50" si="3">AB12-AD12</f>
        <v>399.99552</v>
      </c>
      <c r="AF12" t="s">
        <v>778</v>
      </c>
    </row>
    <row r="13" spans="1:33" x14ac:dyDescent="0.25">
      <c r="A13" s="15"/>
      <c r="B13" s="353" t="s">
        <v>91</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91</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AB14-AD14</f>
        <v>0</v>
      </c>
    </row>
    <row r="15" spans="1:33" x14ac:dyDescent="0.25">
      <c r="A15" s="15"/>
      <c r="B15" s="353" t="s">
        <v>91</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f t="shared" si="0"/>
        <v>0</v>
      </c>
      <c r="Z15" s="18"/>
      <c r="AA15" s="343">
        <v>0</v>
      </c>
      <c r="AB15" s="344">
        <f t="shared" si="1"/>
        <v>0</v>
      </c>
      <c r="AC15" s="345">
        <v>0</v>
      </c>
      <c r="AD15" s="346">
        <f t="shared" si="2"/>
        <v>0</v>
      </c>
      <c r="AE15" s="347">
        <f t="shared" si="3"/>
        <v>0</v>
      </c>
    </row>
    <row r="16" spans="1:33" ht="105" x14ac:dyDescent="0.25">
      <c r="A16" s="15"/>
      <c r="B16" s="353" t="s">
        <v>91</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2"/>
        <v>0</v>
      </c>
      <c r="AE16" s="347">
        <f t="shared" si="3"/>
        <v>0</v>
      </c>
    </row>
    <row r="17" spans="1:31" ht="60.75" x14ac:dyDescent="0.25">
      <c r="A17" s="15"/>
      <c r="B17" s="353" t="s">
        <v>91</v>
      </c>
      <c r="C17" s="328" t="s">
        <v>285</v>
      </c>
      <c r="D17" s="329" t="s">
        <v>25</v>
      </c>
      <c r="E17" s="375" t="s">
        <v>500</v>
      </c>
      <c r="F17" s="357"/>
      <c r="G17" s="357"/>
      <c r="H17" s="332">
        <v>5.1650000000000196</v>
      </c>
      <c r="I17" s="357"/>
      <c r="J17" s="333" t="s">
        <v>302</v>
      </c>
      <c r="K17" s="331" t="s">
        <v>79</v>
      </c>
      <c r="L17" s="295">
        <v>4</v>
      </c>
      <c r="M17" s="356">
        <v>38.130000000000003</v>
      </c>
      <c r="N17" s="125">
        <v>152.52000000000001</v>
      </c>
      <c r="O17" s="334"/>
      <c r="P17" s="335" t="e">
        <v>#VALUE!</v>
      </c>
      <c r="Q17" s="336" t="e">
        <f>IF(J17="PROV SUM",N17,L17*P17)</f>
        <v>#VALUE!</v>
      </c>
      <c r="R17" s="294">
        <v>0</v>
      </c>
      <c r="S17" s="294">
        <v>32.120712000000005</v>
      </c>
      <c r="T17" s="336">
        <f>IF(J17="SC024",N17,IF(ISERROR(S17),"",IF(J17="PROV SUM",N17,L17*S17)))</f>
        <v>128.48284800000002</v>
      </c>
      <c r="U17" s="112"/>
      <c r="V17" s="331" t="s">
        <v>79</v>
      </c>
      <c r="W17" s="295">
        <v>4</v>
      </c>
      <c r="X17" s="294">
        <v>32.120712000000005</v>
      </c>
      <c r="Y17" s="335">
        <f t="shared" si="0"/>
        <v>128.48284800000002</v>
      </c>
      <c r="Z17" s="18"/>
      <c r="AA17" s="343">
        <v>0</v>
      </c>
      <c r="AB17" s="344">
        <f t="shared" si="1"/>
        <v>0</v>
      </c>
      <c r="AC17" s="345">
        <v>0</v>
      </c>
      <c r="AD17" s="346">
        <f t="shared" si="2"/>
        <v>0</v>
      </c>
      <c r="AE17" s="347">
        <f t="shared" si="3"/>
        <v>0</v>
      </c>
    </row>
    <row r="18" spans="1:31" ht="30" x14ac:dyDescent="0.25">
      <c r="A18" s="15"/>
      <c r="B18" s="353" t="s">
        <v>91</v>
      </c>
      <c r="C18" s="328" t="s">
        <v>285</v>
      </c>
      <c r="D18" s="329" t="s">
        <v>25</v>
      </c>
      <c r="E18" s="330" t="s">
        <v>292</v>
      </c>
      <c r="F18" s="357"/>
      <c r="G18" s="357"/>
      <c r="H18" s="332">
        <v>5.1730000000000196</v>
      </c>
      <c r="I18" s="357"/>
      <c r="J18" s="333" t="s">
        <v>293</v>
      </c>
      <c r="K18" s="331" t="s">
        <v>79</v>
      </c>
      <c r="L18" s="295">
        <v>2</v>
      </c>
      <c r="M18" s="356">
        <v>12.5</v>
      </c>
      <c r="N18" s="125">
        <v>25</v>
      </c>
      <c r="O18" s="334"/>
      <c r="P18" s="335" t="e">
        <v>#VALUE!</v>
      </c>
      <c r="Q18" s="336" t="e">
        <f>IF(J18="PROV SUM",N18,L18*P18)</f>
        <v>#VALUE!</v>
      </c>
      <c r="R18" s="294">
        <v>0</v>
      </c>
      <c r="S18" s="294">
        <v>9.0625</v>
      </c>
      <c r="T18" s="336">
        <f>IF(J18="SC024",N18,IF(ISERROR(S18),"",IF(J18="PROV SUM",N18,L18*S18)))</f>
        <v>18.125</v>
      </c>
      <c r="U18" s="112"/>
      <c r="V18" s="331" t="s">
        <v>79</v>
      </c>
      <c r="W18" s="295">
        <v>2</v>
      </c>
      <c r="X18" s="294">
        <v>9.0625</v>
      </c>
      <c r="Y18" s="335">
        <f t="shared" si="0"/>
        <v>18.125</v>
      </c>
      <c r="Z18" s="18"/>
      <c r="AA18" s="343">
        <v>0</v>
      </c>
      <c r="AB18" s="344">
        <f t="shared" si="1"/>
        <v>0</v>
      </c>
      <c r="AC18" s="345">
        <v>0</v>
      </c>
      <c r="AD18" s="346">
        <f t="shared" si="2"/>
        <v>0</v>
      </c>
      <c r="AE18" s="347">
        <f t="shared" si="3"/>
        <v>0</v>
      </c>
    </row>
    <row r="19" spans="1:31" ht="45" x14ac:dyDescent="0.25">
      <c r="A19" s="15"/>
      <c r="B19" s="353" t="s">
        <v>91</v>
      </c>
      <c r="C19" s="328" t="s">
        <v>285</v>
      </c>
      <c r="D19" s="329" t="s">
        <v>25</v>
      </c>
      <c r="E19" s="330" t="s">
        <v>294</v>
      </c>
      <c r="F19" s="357"/>
      <c r="G19" s="357"/>
      <c r="H19" s="332">
        <v>5.1740000000000199</v>
      </c>
      <c r="I19" s="357"/>
      <c r="J19" s="333" t="s">
        <v>295</v>
      </c>
      <c r="K19" s="331" t="s">
        <v>79</v>
      </c>
      <c r="L19" s="295">
        <v>2</v>
      </c>
      <c r="M19" s="356">
        <v>20.440000000000001</v>
      </c>
      <c r="N19" s="125">
        <v>40.880000000000003</v>
      </c>
      <c r="O19" s="334"/>
      <c r="P19" s="335" t="e">
        <v>#VALUE!</v>
      </c>
      <c r="Q19" s="336" t="e">
        <f>IF(J19="PROV SUM",N19,L19*P19)</f>
        <v>#VALUE!</v>
      </c>
      <c r="R19" s="294">
        <v>0</v>
      </c>
      <c r="S19" s="294">
        <v>14.819000000000001</v>
      </c>
      <c r="T19" s="336">
        <f>IF(J19="SC024",N19,IF(ISERROR(S19),"",IF(J19="PROV SUM",N19,L19*S19)))</f>
        <v>29.638000000000002</v>
      </c>
      <c r="U19" s="112"/>
      <c r="V19" s="331" t="s">
        <v>79</v>
      </c>
      <c r="W19" s="295">
        <v>2</v>
      </c>
      <c r="X19" s="294">
        <v>14.819000000000001</v>
      </c>
      <c r="Y19" s="335">
        <f t="shared" si="0"/>
        <v>29.638000000000002</v>
      </c>
      <c r="Z19" s="18"/>
      <c r="AA19" s="343">
        <v>1</v>
      </c>
      <c r="AB19" s="344">
        <f t="shared" si="1"/>
        <v>29.638000000000002</v>
      </c>
      <c r="AC19" s="345">
        <v>1</v>
      </c>
      <c r="AD19" s="346">
        <f t="shared" si="2"/>
        <v>29.638000000000002</v>
      </c>
      <c r="AE19" s="347">
        <f t="shared" si="3"/>
        <v>0</v>
      </c>
    </row>
    <row r="20" spans="1:31" x14ac:dyDescent="0.25">
      <c r="A20" s="15"/>
      <c r="B20" s="353" t="s">
        <v>91</v>
      </c>
      <c r="C20" s="358" t="s">
        <v>189</v>
      </c>
      <c r="D20" s="329" t="s">
        <v>378</v>
      </c>
      <c r="E20" s="330"/>
      <c r="F20" s="357"/>
      <c r="G20" s="357"/>
      <c r="H20" s="332"/>
      <c r="I20" s="357"/>
      <c r="J20" s="333"/>
      <c r="K20" s="331"/>
      <c r="L20" s="295"/>
      <c r="M20" s="333"/>
      <c r="N20" s="295"/>
      <c r="O20" s="334"/>
      <c r="P20" s="333"/>
      <c r="Q20" s="293"/>
      <c r="R20" s="293"/>
      <c r="S20" s="293"/>
      <c r="T20" s="293"/>
      <c r="U20" s="112"/>
      <c r="V20" s="331"/>
      <c r="W20" s="295"/>
      <c r="X20" s="293"/>
      <c r="Y20" s="335">
        <f t="shared" si="0"/>
        <v>0</v>
      </c>
      <c r="Z20" s="18"/>
      <c r="AA20" s="343">
        <v>0</v>
      </c>
      <c r="AB20" s="344">
        <f t="shared" si="1"/>
        <v>0</v>
      </c>
      <c r="AC20" s="345">
        <v>0</v>
      </c>
      <c r="AD20" s="346">
        <f t="shared" si="2"/>
        <v>0</v>
      </c>
      <c r="AE20" s="347">
        <f t="shared" si="3"/>
        <v>0</v>
      </c>
    </row>
    <row r="21" spans="1:31" ht="30" x14ac:dyDescent="0.25">
      <c r="A21" s="15"/>
      <c r="B21" s="353" t="s">
        <v>91</v>
      </c>
      <c r="C21" s="358" t="s">
        <v>189</v>
      </c>
      <c r="D21" s="329" t="s">
        <v>25</v>
      </c>
      <c r="E21" s="330" t="s">
        <v>337</v>
      </c>
      <c r="F21" s="357"/>
      <c r="G21" s="357"/>
      <c r="H21" s="332">
        <v>6.91</v>
      </c>
      <c r="I21" s="357"/>
      <c r="J21" s="333" t="s">
        <v>338</v>
      </c>
      <c r="K21" s="331" t="s">
        <v>79</v>
      </c>
      <c r="L21" s="295">
        <v>3</v>
      </c>
      <c r="M21" s="356">
        <v>20.13</v>
      </c>
      <c r="N21" s="295">
        <v>60.39</v>
      </c>
      <c r="O21" s="334"/>
      <c r="P21" s="335" t="e">
        <v>#VALUE!</v>
      </c>
      <c r="Q21" s="336" t="e">
        <f>IF(J21="PROV SUM",N21,L21*P21)</f>
        <v>#VALUE!</v>
      </c>
      <c r="R21" s="294">
        <v>0</v>
      </c>
      <c r="S21" s="294">
        <v>14.594249999999999</v>
      </c>
      <c r="T21" s="336">
        <f>IF(J21="SC024",N21,IF(ISERROR(S21),"",IF(J21="PROV SUM",N21,L21*S21)))</f>
        <v>43.782749999999993</v>
      </c>
      <c r="U21" s="112"/>
      <c r="V21" s="331" t="s">
        <v>79</v>
      </c>
      <c r="W21" s="295">
        <v>3</v>
      </c>
      <c r="X21" s="294">
        <v>14.594249999999999</v>
      </c>
      <c r="Y21" s="335">
        <f t="shared" si="0"/>
        <v>43.782749999999993</v>
      </c>
      <c r="Z21" s="18"/>
      <c r="AA21" s="343">
        <v>1</v>
      </c>
      <c r="AB21" s="344">
        <f t="shared" si="1"/>
        <v>43.782749999999993</v>
      </c>
      <c r="AC21" s="345">
        <v>1</v>
      </c>
      <c r="AD21" s="346">
        <f t="shared" si="2"/>
        <v>43.782749999999993</v>
      </c>
      <c r="AE21" s="347">
        <f t="shared" si="3"/>
        <v>0</v>
      </c>
    </row>
    <row r="22" spans="1:31" ht="30" x14ac:dyDescent="0.25">
      <c r="A22" s="15"/>
      <c r="B22" s="353" t="s">
        <v>91</v>
      </c>
      <c r="C22" s="358" t="s">
        <v>189</v>
      </c>
      <c r="D22" s="329" t="s">
        <v>25</v>
      </c>
      <c r="E22" s="330" t="s">
        <v>213</v>
      </c>
      <c r="F22" s="357"/>
      <c r="G22" s="357"/>
      <c r="H22" s="332">
        <v>6.1790000000000296</v>
      </c>
      <c r="I22" s="357"/>
      <c r="J22" s="333" t="s">
        <v>214</v>
      </c>
      <c r="K22" s="331" t="s">
        <v>79</v>
      </c>
      <c r="L22" s="295">
        <v>1</v>
      </c>
      <c r="M22" s="356">
        <v>10.36</v>
      </c>
      <c r="N22" s="295">
        <v>10.36</v>
      </c>
      <c r="O22" s="334"/>
      <c r="P22" s="335" t="e">
        <v>#VALUE!</v>
      </c>
      <c r="Q22" s="336" t="e">
        <f>IF(J22="PROV SUM",N22,L22*P22)</f>
        <v>#VALUE!</v>
      </c>
      <c r="R22" s="294">
        <v>0</v>
      </c>
      <c r="S22" s="294">
        <v>8.8059999999999992</v>
      </c>
      <c r="T22" s="336">
        <f>IF(J22="SC024",N22,IF(ISERROR(S22),"",IF(J22="PROV SUM",N22,L22*S22)))</f>
        <v>8.8059999999999992</v>
      </c>
      <c r="U22" s="112"/>
      <c r="V22" s="331" t="s">
        <v>79</v>
      </c>
      <c r="W22" s="295">
        <v>1</v>
      </c>
      <c r="X22" s="294">
        <v>8.8059999999999992</v>
      </c>
      <c r="Y22" s="335">
        <f t="shared" si="0"/>
        <v>8.8059999999999992</v>
      </c>
      <c r="Z22" s="18"/>
      <c r="AA22" s="343">
        <v>1</v>
      </c>
      <c r="AB22" s="344">
        <f t="shared" si="1"/>
        <v>8.8059999999999992</v>
      </c>
      <c r="AC22" s="345">
        <v>1</v>
      </c>
      <c r="AD22" s="346">
        <f t="shared" si="2"/>
        <v>8.8059999999999992</v>
      </c>
      <c r="AE22" s="347">
        <f t="shared" si="3"/>
        <v>0</v>
      </c>
    </row>
    <row r="23" spans="1:31" ht="45" x14ac:dyDescent="0.25">
      <c r="A23" s="15"/>
      <c r="B23" s="353" t="s">
        <v>91</v>
      </c>
      <c r="C23" s="358" t="s">
        <v>189</v>
      </c>
      <c r="D23" s="329" t="s">
        <v>25</v>
      </c>
      <c r="E23" s="330" t="s">
        <v>232</v>
      </c>
      <c r="F23" s="357"/>
      <c r="G23" s="357"/>
      <c r="H23" s="332">
        <v>6.2030000000000296</v>
      </c>
      <c r="I23" s="357"/>
      <c r="J23" s="333" t="s">
        <v>233</v>
      </c>
      <c r="K23" s="331" t="s">
        <v>139</v>
      </c>
      <c r="L23" s="295">
        <v>1</v>
      </c>
      <c r="M23" s="356">
        <v>21.61</v>
      </c>
      <c r="N23" s="295">
        <v>21.61</v>
      </c>
      <c r="O23" s="334"/>
      <c r="P23" s="335" t="e">
        <v>#VALUE!</v>
      </c>
      <c r="Q23" s="336" t="e">
        <f>IF(J23="PROV SUM",N23,L23*P23)</f>
        <v>#VALUE!</v>
      </c>
      <c r="R23" s="294">
        <v>0</v>
      </c>
      <c r="S23" s="294">
        <v>18.368499999999997</v>
      </c>
      <c r="T23" s="336">
        <f>IF(J23="SC024",N23,IF(ISERROR(S23),"",IF(J23="PROV SUM",N23,L23*S23)))</f>
        <v>18.368499999999997</v>
      </c>
      <c r="U23" s="112"/>
      <c r="V23" s="331" t="s">
        <v>139</v>
      </c>
      <c r="W23" s="295">
        <v>1</v>
      </c>
      <c r="X23" s="294">
        <v>18.368499999999997</v>
      </c>
      <c r="Y23" s="335">
        <f t="shared" si="0"/>
        <v>18.368499999999997</v>
      </c>
      <c r="Z23" s="18"/>
      <c r="AA23" s="343">
        <v>1</v>
      </c>
      <c r="AB23" s="344">
        <f t="shared" si="1"/>
        <v>18.368499999999997</v>
      </c>
      <c r="AC23" s="345">
        <v>1</v>
      </c>
      <c r="AD23" s="346">
        <f t="shared" si="2"/>
        <v>18.368499999999997</v>
      </c>
      <c r="AE23" s="347">
        <f t="shared" si="3"/>
        <v>0</v>
      </c>
    </row>
    <row r="24" spans="1:31" ht="30" x14ac:dyDescent="0.25">
      <c r="A24" s="15"/>
      <c r="B24" s="353" t="s">
        <v>91</v>
      </c>
      <c r="C24" s="358" t="s">
        <v>189</v>
      </c>
      <c r="D24" s="329" t="s">
        <v>25</v>
      </c>
      <c r="E24" s="330" t="s">
        <v>411</v>
      </c>
      <c r="F24" s="357"/>
      <c r="G24" s="357"/>
      <c r="H24" s="332">
        <v>6.2360000000000504</v>
      </c>
      <c r="I24" s="357"/>
      <c r="J24" s="333" t="s">
        <v>251</v>
      </c>
      <c r="K24" s="331" t="s">
        <v>79</v>
      </c>
      <c r="L24" s="295">
        <v>22</v>
      </c>
      <c r="M24" s="356">
        <v>25.87</v>
      </c>
      <c r="N24" s="295">
        <v>569.14</v>
      </c>
      <c r="O24" s="334"/>
      <c r="P24" s="335" t="e">
        <v>#VALUE!</v>
      </c>
      <c r="Q24" s="336" t="e">
        <f>IF(J24="PROV SUM",N24,L24*P24)</f>
        <v>#VALUE!</v>
      </c>
      <c r="R24" s="294">
        <v>0</v>
      </c>
      <c r="S24" s="294">
        <v>21.9895</v>
      </c>
      <c r="T24" s="336">
        <f>IF(J24="SC024",N24,IF(ISERROR(S24),"",IF(J24="PROV SUM",N24,L24*S24)))</f>
        <v>483.76900000000001</v>
      </c>
      <c r="U24" s="112"/>
      <c r="V24" s="331" t="s">
        <v>79</v>
      </c>
      <c r="W24" s="295">
        <v>22</v>
      </c>
      <c r="X24" s="294">
        <v>21.9895</v>
      </c>
      <c r="Y24" s="335">
        <f t="shared" si="0"/>
        <v>483.76900000000001</v>
      </c>
      <c r="Z24" s="18"/>
      <c r="AA24" s="343">
        <v>1</v>
      </c>
      <c r="AB24" s="344">
        <f t="shared" si="1"/>
        <v>483.76900000000001</v>
      </c>
      <c r="AC24" s="345">
        <v>1</v>
      </c>
      <c r="AD24" s="346">
        <f t="shared" si="2"/>
        <v>483.76900000000001</v>
      </c>
      <c r="AE24" s="347">
        <f t="shared" si="3"/>
        <v>0</v>
      </c>
    </row>
    <row r="25" spans="1:31" ht="30" x14ac:dyDescent="0.25">
      <c r="A25" s="15"/>
      <c r="B25" s="353" t="s">
        <v>91</v>
      </c>
      <c r="C25" s="358" t="s">
        <v>189</v>
      </c>
      <c r="D25" s="329" t="s">
        <v>25</v>
      </c>
      <c r="E25" s="330" t="s">
        <v>412</v>
      </c>
      <c r="F25" s="357"/>
      <c r="G25" s="357"/>
      <c r="H25" s="332">
        <v>6.2370000000000498</v>
      </c>
      <c r="I25" s="357"/>
      <c r="J25" s="333" t="s">
        <v>253</v>
      </c>
      <c r="K25" s="331" t="s">
        <v>104</v>
      </c>
      <c r="L25" s="295">
        <v>6</v>
      </c>
      <c r="M25" s="356">
        <v>6.28</v>
      </c>
      <c r="N25" s="295">
        <v>37.68</v>
      </c>
      <c r="O25" s="334"/>
      <c r="P25" s="335" t="e">
        <v>#VALUE!</v>
      </c>
      <c r="Q25" s="336" t="e">
        <f>IF(J25="PROV SUM",N25,L25*P25)</f>
        <v>#VALUE!</v>
      </c>
      <c r="R25" s="294">
        <v>0</v>
      </c>
      <c r="S25" s="294">
        <v>5.3380000000000001</v>
      </c>
      <c r="T25" s="336">
        <f>IF(J25="SC024",N25,IF(ISERROR(S25),"",IF(J25="PROV SUM",N25,L25*S25)))</f>
        <v>32.027999999999999</v>
      </c>
      <c r="U25" s="112"/>
      <c r="V25" s="331" t="s">
        <v>104</v>
      </c>
      <c r="W25" s="295">
        <v>6</v>
      </c>
      <c r="X25" s="294">
        <v>5.3380000000000001</v>
      </c>
      <c r="Y25" s="335">
        <f t="shared" si="0"/>
        <v>32.027999999999999</v>
      </c>
      <c r="Z25" s="18"/>
      <c r="AA25" s="343">
        <v>1</v>
      </c>
      <c r="AB25" s="344">
        <f t="shared" si="1"/>
        <v>32.027999999999999</v>
      </c>
      <c r="AC25" s="345">
        <v>1</v>
      </c>
      <c r="AD25" s="346">
        <f t="shared" si="2"/>
        <v>32.027999999999999</v>
      </c>
      <c r="AE25" s="347">
        <f>AB25-AD25</f>
        <v>0</v>
      </c>
    </row>
    <row r="26" spans="1:31" x14ac:dyDescent="0.25">
      <c r="A26" s="15"/>
      <c r="B26" s="353" t="s">
        <v>91</v>
      </c>
      <c r="C26" s="358" t="s">
        <v>72</v>
      </c>
      <c r="D26" s="329" t="s">
        <v>378</v>
      </c>
      <c r="E26" s="330"/>
      <c r="F26" s="357"/>
      <c r="G26" s="357"/>
      <c r="H26" s="332"/>
      <c r="I26" s="357"/>
      <c r="J26" s="333"/>
      <c r="K26" s="331"/>
      <c r="L26" s="295"/>
      <c r="M26" s="333"/>
      <c r="N26" s="295"/>
      <c r="O26" s="359"/>
      <c r="P26" s="333"/>
      <c r="Q26" s="293"/>
      <c r="R26" s="293"/>
      <c r="S26" s="293"/>
      <c r="T26" s="293"/>
      <c r="U26" s="112"/>
      <c r="V26" s="331"/>
      <c r="W26" s="295"/>
      <c r="X26" s="293"/>
      <c r="Y26" s="335">
        <f t="shared" si="0"/>
        <v>0</v>
      </c>
      <c r="Z26" s="18"/>
      <c r="AA26" s="343">
        <v>0</v>
      </c>
      <c r="AB26" s="344">
        <f t="shared" si="1"/>
        <v>0</v>
      </c>
      <c r="AC26" s="345">
        <v>0</v>
      </c>
      <c r="AD26" s="346">
        <f t="shared" si="2"/>
        <v>0</v>
      </c>
      <c r="AE26" s="347">
        <f t="shared" si="3"/>
        <v>0</v>
      </c>
    </row>
    <row r="27" spans="1:31" ht="30" x14ac:dyDescent="0.25">
      <c r="A27" s="15"/>
      <c r="B27" s="353" t="s">
        <v>91</v>
      </c>
      <c r="C27" s="358" t="s">
        <v>72</v>
      </c>
      <c r="D27" s="329" t="s">
        <v>25</v>
      </c>
      <c r="E27" s="330" t="s">
        <v>111</v>
      </c>
      <c r="F27" s="357"/>
      <c r="G27" s="357"/>
      <c r="H27" s="332">
        <v>3.14</v>
      </c>
      <c r="I27" s="357"/>
      <c r="J27" s="333" t="s">
        <v>112</v>
      </c>
      <c r="K27" s="331" t="s">
        <v>104</v>
      </c>
      <c r="L27" s="295">
        <v>4</v>
      </c>
      <c r="M27" s="356">
        <v>22.84</v>
      </c>
      <c r="N27" s="295">
        <v>91.36</v>
      </c>
      <c r="O27" s="359"/>
      <c r="P27" s="335" t="e">
        <v>#VALUE!</v>
      </c>
      <c r="Q27" s="336" t="e">
        <f>IF(J27="PROV SUM",N27,L27*P27)</f>
        <v>#VALUE!</v>
      </c>
      <c r="R27" s="294">
        <v>0</v>
      </c>
      <c r="S27" s="294">
        <v>18.272000000000002</v>
      </c>
      <c r="T27" s="336">
        <f>IF(J27="SC024",N27,IF(ISERROR(S27),"",IF(J27="PROV SUM",N27,L27*S27)))</f>
        <v>73.088000000000008</v>
      </c>
      <c r="U27" s="112"/>
      <c r="V27" s="331" t="s">
        <v>104</v>
      </c>
      <c r="W27" s="295">
        <v>0</v>
      </c>
      <c r="X27" s="294">
        <v>18.272000000000002</v>
      </c>
      <c r="Y27" s="335">
        <f t="shared" si="0"/>
        <v>0</v>
      </c>
      <c r="Z27" s="18"/>
      <c r="AA27" s="343">
        <v>1</v>
      </c>
      <c r="AB27" s="344">
        <f t="shared" si="1"/>
        <v>0</v>
      </c>
      <c r="AC27" s="345">
        <v>0</v>
      </c>
      <c r="AD27" s="346">
        <f t="shared" si="2"/>
        <v>0</v>
      </c>
      <c r="AE27" s="347">
        <f t="shared" si="3"/>
        <v>0</v>
      </c>
    </row>
    <row r="28" spans="1:31" ht="45" x14ac:dyDescent="0.25">
      <c r="A28" s="15"/>
      <c r="B28" s="353" t="s">
        <v>91</v>
      </c>
      <c r="C28" s="358" t="s">
        <v>72</v>
      </c>
      <c r="D28" s="329" t="s">
        <v>25</v>
      </c>
      <c r="E28" s="330" t="s">
        <v>124</v>
      </c>
      <c r="F28" s="357"/>
      <c r="G28" s="357"/>
      <c r="H28" s="332">
        <v>3.17099999999999</v>
      </c>
      <c r="I28" s="357"/>
      <c r="J28" s="333" t="s">
        <v>125</v>
      </c>
      <c r="K28" s="331" t="s">
        <v>104</v>
      </c>
      <c r="L28" s="295">
        <v>2</v>
      </c>
      <c r="M28" s="356">
        <v>91.63</v>
      </c>
      <c r="N28" s="295">
        <v>183.26</v>
      </c>
      <c r="O28" s="359"/>
      <c r="P28" s="335" t="e">
        <v>#VALUE!</v>
      </c>
      <c r="Q28" s="336" t="e">
        <f>IF(J28="PROV SUM",N28,L28*P28)</f>
        <v>#VALUE!</v>
      </c>
      <c r="R28" s="294">
        <v>0</v>
      </c>
      <c r="S28" s="294">
        <v>73.304000000000002</v>
      </c>
      <c r="T28" s="336">
        <f>IF(J28="SC024",N28,IF(ISERROR(S28),"",IF(J28="PROV SUM",N28,L28*S28)))</f>
        <v>146.608</v>
      </c>
      <c r="U28" s="112"/>
      <c r="V28" s="331" t="s">
        <v>104</v>
      </c>
      <c r="W28" s="295">
        <v>0</v>
      </c>
      <c r="X28" s="294">
        <v>73.304000000000002</v>
      </c>
      <c r="Y28" s="335">
        <f t="shared" si="0"/>
        <v>0</v>
      </c>
      <c r="Z28" s="18"/>
      <c r="AA28" s="343">
        <v>1</v>
      </c>
      <c r="AB28" s="344">
        <f t="shared" si="1"/>
        <v>0</v>
      </c>
      <c r="AC28" s="345">
        <v>0</v>
      </c>
      <c r="AD28" s="346">
        <f t="shared" si="2"/>
        <v>0</v>
      </c>
      <c r="AE28" s="347">
        <f t="shared" si="3"/>
        <v>0</v>
      </c>
    </row>
    <row r="29" spans="1:31" ht="75" x14ac:dyDescent="0.25">
      <c r="A29" s="15"/>
      <c r="B29" s="353" t="s">
        <v>91</v>
      </c>
      <c r="C29" s="358" t="s">
        <v>72</v>
      </c>
      <c r="D29" s="329" t="s">
        <v>25</v>
      </c>
      <c r="E29" s="330" t="s">
        <v>92</v>
      </c>
      <c r="F29" s="357"/>
      <c r="G29" s="357"/>
      <c r="H29" s="332">
        <v>3.2149999999999901</v>
      </c>
      <c r="I29" s="357"/>
      <c r="J29" s="333" t="s">
        <v>93</v>
      </c>
      <c r="K29" s="331" t="s">
        <v>79</v>
      </c>
      <c r="L29" s="295">
        <v>5</v>
      </c>
      <c r="M29" s="356">
        <v>30.56</v>
      </c>
      <c r="N29" s="295">
        <v>152.80000000000001</v>
      </c>
      <c r="O29" s="359"/>
      <c r="P29" s="335" t="e">
        <v>#VALUE!</v>
      </c>
      <c r="Q29" s="336" t="e">
        <f>IF(J29="PROV SUM",N29,L29*P29)</f>
        <v>#VALUE!</v>
      </c>
      <c r="R29" s="294">
        <v>0</v>
      </c>
      <c r="S29" s="294">
        <v>24.448</v>
      </c>
      <c r="T29" s="336">
        <f>IF(J29="SC024",N29,IF(ISERROR(S29),"",IF(J29="PROV SUM",N29,L29*S29)))</f>
        <v>122.24000000000001</v>
      </c>
      <c r="U29" s="112"/>
      <c r="V29" s="331" t="s">
        <v>79</v>
      </c>
      <c r="W29" s="295">
        <v>0</v>
      </c>
      <c r="X29" s="294">
        <v>24.448</v>
      </c>
      <c r="Y29" s="335">
        <f t="shared" si="0"/>
        <v>0</v>
      </c>
      <c r="Z29" s="18"/>
      <c r="AA29" s="343">
        <v>1</v>
      </c>
      <c r="AB29" s="344">
        <f t="shared" si="1"/>
        <v>0</v>
      </c>
      <c r="AC29" s="345">
        <v>0</v>
      </c>
      <c r="AD29" s="346">
        <f t="shared" si="2"/>
        <v>0</v>
      </c>
      <c r="AE29" s="347">
        <f t="shared" si="3"/>
        <v>0</v>
      </c>
    </row>
    <row r="30" spans="1:31" x14ac:dyDescent="0.25">
      <c r="A30" s="15"/>
      <c r="B30" s="353" t="s">
        <v>91</v>
      </c>
      <c r="C30" s="358" t="s">
        <v>164</v>
      </c>
      <c r="D30" s="329" t="s">
        <v>378</v>
      </c>
      <c r="E30" s="330"/>
      <c r="F30" s="357"/>
      <c r="G30" s="357"/>
      <c r="H30" s="332"/>
      <c r="I30" s="357"/>
      <c r="J30" s="333"/>
      <c r="K30" s="331"/>
      <c r="L30" s="295"/>
      <c r="M30" s="333"/>
      <c r="N30" s="295"/>
      <c r="O30" s="359"/>
      <c r="P30" s="333"/>
      <c r="Q30" s="293"/>
      <c r="R30" s="293"/>
      <c r="S30" s="293"/>
      <c r="T30" s="293"/>
      <c r="U30" s="112"/>
      <c r="V30" s="331"/>
      <c r="W30" s="295"/>
      <c r="X30" s="293"/>
      <c r="Y30" s="335">
        <f t="shared" si="0"/>
        <v>0</v>
      </c>
      <c r="Z30" s="18"/>
      <c r="AA30" s="343">
        <v>0</v>
      </c>
      <c r="AB30" s="344">
        <f t="shared" si="1"/>
        <v>0</v>
      </c>
      <c r="AC30" s="345">
        <v>0</v>
      </c>
      <c r="AD30" s="346">
        <f t="shared" si="2"/>
        <v>0</v>
      </c>
      <c r="AE30" s="347">
        <f t="shared" si="3"/>
        <v>0</v>
      </c>
    </row>
    <row r="31" spans="1:31" ht="90" x14ac:dyDescent="0.25">
      <c r="A31" s="15"/>
      <c r="B31" s="353" t="s">
        <v>91</v>
      </c>
      <c r="C31" s="358" t="s">
        <v>164</v>
      </c>
      <c r="D31" s="329" t="s">
        <v>25</v>
      </c>
      <c r="E31" s="330" t="s">
        <v>171</v>
      </c>
      <c r="F31" s="357"/>
      <c r="G31" s="357"/>
      <c r="H31" s="332">
        <v>4.8999999999999799</v>
      </c>
      <c r="I31" s="357"/>
      <c r="J31" s="333" t="s">
        <v>172</v>
      </c>
      <c r="K31" s="331" t="s">
        <v>75</v>
      </c>
      <c r="L31" s="295">
        <v>6</v>
      </c>
      <c r="M31" s="356">
        <v>35.61</v>
      </c>
      <c r="N31" s="295">
        <v>213.66</v>
      </c>
      <c r="O31" s="359"/>
      <c r="P31" s="335" t="e">
        <v>#VALUE!</v>
      </c>
      <c r="Q31" s="336" t="e">
        <f>IF(J31="PROV SUM",N31,L31*P31)</f>
        <v>#VALUE!</v>
      </c>
      <c r="R31" s="294">
        <v>0</v>
      </c>
      <c r="S31" s="294">
        <v>31.568264999999997</v>
      </c>
      <c r="T31" s="336">
        <f>IF(J31="SC024",N31,IF(ISERROR(S31),"",IF(J31="PROV SUM",N31,L31*S31)))</f>
        <v>189.40958999999998</v>
      </c>
      <c r="U31" s="112"/>
      <c r="V31" s="331" t="s">
        <v>75</v>
      </c>
      <c r="W31" s="295">
        <v>8</v>
      </c>
      <c r="X31" s="294">
        <v>31.568264999999997</v>
      </c>
      <c r="Y31" s="335">
        <f t="shared" si="0"/>
        <v>252.54611999999997</v>
      </c>
      <c r="Z31" s="18"/>
      <c r="AA31" s="343">
        <v>1</v>
      </c>
      <c r="AB31" s="344">
        <f t="shared" si="1"/>
        <v>252.54611999999997</v>
      </c>
      <c r="AC31" s="345">
        <v>1</v>
      </c>
      <c r="AD31" s="346">
        <f t="shared" si="2"/>
        <v>252.54611999999997</v>
      </c>
      <c r="AE31" s="347">
        <f t="shared" si="3"/>
        <v>0</v>
      </c>
    </row>
    <row r="32" spans="1:31" ht="90" x14ac:dyDescent="0.25">
      <c r="A32" s="15"/>
      <c r="B32" s="353" t="s">
        <v>91</v>
      </c>
      <c r="C32" s="358" t="s">
        <v>164</v>
      </c>
      <c r="D32" s="329" t="s">
        <v>25</v>
      </c>
      <c r="E32" s="330" t="s">
        <v>173</v>
      </c>
      <c r="F32" s="357"/>
      <c r="G32" s="357"/>
      <c r="H32" s="332">
        <v>4.9099999999999797</v>
      </c>
      <c r="I32" s="357"/>
      <c r="J32" s="333" t="s">
        <v>174</v>
      </c>
      <c r="K32" s="331" t="s">
        <v>75</v>
      </c>
      <c r="L32" s="295">
        <v>3</v>
      </c>
      <c r="M32" s="356">
        <v>98.99</v>
      </c>
      <c r="N32" s="295">
        <v>296.97000000000003</v>
      </c>
      <c r="O32" s="359"/>
      <c r="P32" s="335" t="e">
        <v>#VALUE!</v>
      </c>
      <c r="Q32" s="336" t="e">
        <f>IF(J32="PROV SUM",N32,L32*P32)</f>
        <v>#VALUE!</v>
      </c>
      <c r="R32" s="294">
        <v>0</v>
      </c>
      <c r="S32" s="294">
        <v>87.754634999999993</v>
      </c>
      <c r="T32" s="336">
        <f>IF(J32="SC024",N32,IF(ISERROR(S32),"",IF(J32="PROV SUM",N32,L32*S32)))</f>
        <v>263.26390499999997</v>
      </c>
      <c r="U32" s="112"/>
      <c r="V32" s="331" t="s">
        <v>75</v>
      </c>
      <c r="W32" s="295">
        <v>8</v>
      </c>
      <c r="X32" s="294">
        <v>87.754634999999993</v>
      </c>
      <c r="Y32" s="335">
        <f t="shared" si="0"/>
        <v>702.03707999999995</v>
      </c>
      <c r="Z32" s="18"/>
      <c r="AA32" s="343">
        <v>1</v>
      </c>
      <c r="AB32" s="344">
        <f t="shared" si="1"/>
        <v>702.03707999999995</v>
      </c>
      <c r="AC32" s="345">
        <v>1</v>
      </c>
      <c r="AD32" s="346">
        <f t="shared" si="2"/>
        <v>702.03707999999995</v>
      </c>
      <c r="AE32" s="347">
        <f t="shared" si="3"/>
        <v>0</v>
      </c>
    </row>
    <row r="33" spans="1:32" x14ac:dyDescent="0.25">
      <c r="A33" s="15"/>
      <c r="B33" s="353" t="s">
        <v>91</v>
      </c>
      <c r="C33" s="358" t="s">
        <v>24</v>
      </c>
      <c r="D33" s="329" t="s">
        <v>378</v>
      </c>
      <c r="E33" s="330"/>
      <c r="F33" s="357"/>
      <c r="G33" s="357"/>
      <c r="H33" s="332"/>
      <c r="I33" s="357"/>
      <c r="J33" s="333"/>
      <c r="K33" s="331"/>
      <c r="L33" s="295"/>
      <c r="M33" s="333"/>
      <c r="N33" s="295"/>
      <c r="O33" s="359"/>
      <c r="P33" s="333"/>
      <c r="Q33" s="293"/>
      <c r="R33" s="293"/>
      <c r="S33" s="293"/>
      <c r="T33" s="293"/>
      <c r="U33" s="112"/>
      <c r="V33" s="331"/>
      <c r="W33" s="295"/>
      <c r="X33" s="293"/>
      <c r="Y33" s="335">
        <f t="shared" si="0"/>
        <v>0</v>
      </c>
      <c r="Z33" s="18"/>
      <c r="AA33" s="343">
        <v>0</v>
      </c>
      <c r="AB33" s="344">
        <f t="shared" si="1"/>
        <v>0</v>
      </c>
      <c r="AC33" s="345">
        <v>0</v>
      </c>
      <c r="AD33" s="346">
        <f t="shared" si="2"/>
        <v>0</v>
      </c>
      <c r="AE33" s="347">
        <f t="shared" si="3"/>
        <v>0</v>
      </c>
    </row>
    <row r="34" spans="1:32" ht="120" x14ac:dyDescent="0.25">
      <c r="A34" s="21"/>
      <c r="B34" s="328" t="s">
        <v>91</v>
      </c>
      <c r="C34" s="328" t="s">
        <v>24</v>
      </c>
      <c r="D34" s="329" t="s">
        <v>25</v>
      </c>
      <c r="E34" s="330" t="s">
        <v>26</v>
      </c>
      <c r="F34" s="331"/>
      <c r="G34" s="331"/>
      <c r="H34" s="332">
        <v>2.1</v>
      </c>
      <c r="I34" s="331"/>
      <c r="J34" s="333" t="s">
        <v>27</v>
      </c>
      <c r="K34" s="331" t="s">
        <v>28</v>
      </c>
      <c r="L34" s="295">
        <v>99</v>
      </c>
      <c r="M34" s="124">
        <v>12.92</v>
      </c>
      <c r="N34" s="125">
        <v>1279.08</v>
      </c>
      <c r="O34" s="334"/>
      <c r="P34" s="335" t="e">
        <v>#VALUE!</v>
      </c>
      <c r="Q34" s="336" t="e">
        <f>IF(J34="PROV SUM",N34,L34*P34)</f>
        <v>#VALUE!</v>
      </c>
      <c r="R34" s="294">
        <v>0</v>
      </c>
      <c r="S34" s="294">
        <v>16.4084</v>
      </c>
      <c r="T34" s="336">
        <f>IF(J34="SC024",N34,IF(ISERROR(S34),"",IF(J34="PROV SUM",N34,L34*S34)))</f>
        <v>1624.4316000000001</v>
      </c>
      <c r="U34" s="112"/>
      <c r="V34" s="331" t="s">
        <v>28</v>
      </c>
      <c r="W34" s="295">
        <v>204</v>
      </c>
      <c r="X34" s="294">
        <v>16.4084</v>
      </c>
      <c r="Y34" s="335">
        <f t="shared" si="0"/>
        <v>3347.3136</v>
      </c>
      <c r="Z34" s="18"/>
      <c r="AA34" s="343">
        <v>1</v>
      </c>
      <c r="AB34" s="344">
        <f t="shared" si="1"/>
        <v>3347.3136</v>
      </c>
      <c r="AC34" s="345">
        <v>1</v>
      </c>
      <c r="AD34" s="346">
        <f t="shared" si="2"/>
        <v>3347.3136</v>
      </c>
      <c r="AE34" s="347">
        <f t="shared" si="3"/>
        <v>0</v>
      </c>
    </row>
    <row r="35" spans="1:32" ht="30" x14ac:dyDescent="0.25">
      <c r="A35" s="21"/>
      <c r="B35" s="328" t="s">
        <v>91</v>
      </c>
      <c r="C35" s="328" t="s">
        <v>24</v>
      </c>
      <c r="D35" s="329" t="s">
        <v>25</v>
      </c>
      <c r="E35" s="330" t="s">
        <v>29</v>
      </c>
      <c r="F35" s="331"/>
      <c r="G35" s="331"/>
      <c r="H35" s="332">
        <v>2.5</v>
      </c>
      <c r="I35" s="331"/>
      <c r="J35" s="333" t="s">
        <v>30</v>
      </c>
      <c r="K35" s="331" t="s">
        <v>31</v>
      </c>
      <c r="L35" s="295">
        <v>1</v>
      </c>
      <c r="M35" s="124">
        <v>420</v>
      </c>
      <c r="N35" s="125">
        <v>420</v>
      </c>
      <c r="O35" s="334"/>
      <c r="P35" s="335" t="e">
        <v>#VALUE!</v>
      </c>
      <c r="Q35" s="336" t="e">
        <f>IF(J35="PROV SUM",N35,L35*P35)</f>
        <v>#VALUE!</v>
      </c>
      <c r="R35" s="294">
        <v>0</v>
      </c>
      <c r="S35" s="294">
        <v>533.4</v>
      </c>
      <c r="T35" s="336">
        <f>IF(J35="SC024",N35,IF(ISERROR(S35),"",IF(J35="PROV SUM",N35,L35*S35)))</f>
        <v>533.4</v>
      </c>
      <c r="U35" s="112"/>
      <c r="V35" s="331" t="s">
        <v>31</v>
      </c>
      <c r="W35" s="295">
        <v>1</v>
      </c>
      <c r="X35" s="294">
        <v>533.4</v>
      </c>
      <c r="Y35" s="335">
        <f t="shared" si="0"/>
        <v>533.4</v>
      </c>
      <c r="Z35" s="18"/>
      <c r="AA35" s="343">
        <v>1</v>
      </c>
      <c r="AB35" s="344">
        <f t="shared" si="1"/>
        <v>533.4</v>
      </c>
      <c r="AC35" s="345">
        <v>1</v>
      </c>
      <c r="AD35" s="346">
        <f t="shared" si="2"/>
        <v>533.4</v>
      </c>
      <c r="AE35" s="347">
        <f t="shared" si="3"/>
        <v>0</v>
      </c>
    </row>
    <row r="36" spans="1:32" x14ac:dyDescent="0.25">
      <c r="A36" s="21"/>
      <c r="B36" s="328" t="s">
        <v>91</v>
      </c>
      <c r="C36" s="328" t="s">
        <v>24</v>
      </c>
      <c r="D36" s="329" t="s">
        <v>25</v>
      </c>
      <c r="E36" s="330" t="s">
        <v>32</v>
      </c>
      <c r="F36" s="331"/>
      <c r="G36" s="331"/>
      <c r="H36" s="332">
        <v>2.6</v>
      </c>
      <c r="I36" s="331"/>
      <c r="J36" s="333" t="s">
        <v>33</v>
      </c>
      <c r="K36" s="331" t="s">
        <v>31</v>
      </c>
      <c r="L36" s="295">
        <v>1</v>
      </c>
      <c r="M36" s="124">
        <v>50</v>
      </c>
      <c r="N36" s="125">
        <v>50</v>
      </c>
      <c r="O36" s="334"/>
      <c r="P36" s="335" t="e">
        <v>#VALUE!</v>
      </c>
      <c r="Q36" s="336" t="e">
        <f>IF(J36="PROV SUM",N36,L36*P36)</f>
        <v>#VALUE!</v>
      </c>
      <c r="R36" s="294">
        <v>0</v>
      </c>
      <c r="S36" s="294">
        <v>63.5</v>
      </c>
      <c r="T36" s="336">
        <f>IF(J36="SC024",N36,IF(ISERROR(S36),"",IF(J36="PROV SUM",N36,L36*S36)))</f>
        <v>63.5</v>
      </c>
      <c r="U36" s="112"/>
      <c r="V36" s="331" t="s">
        <v>31</v>
      </c>
      <c r="W36" s="295">
        <v>1</v>
      </c>
      <c r="X36" s="294">
        <v>63.5</v>
      </c>
      <c r="Y36" s="335">
        <f t="shared" si="0"/>
        <v>63.5</v>
      </c>
      <c r="Z36" s="18"/>
      <c r="AA36" s="343">
        <v>1</v>
      </c>
      <c r="AB36" s="344">
        <f t="shared" si="1"/>
        <v>63.5</v>
      </c>
      <c r="AC36" s="345">
        <v>0.7</v>
      </c>
      <c r="AD36" s="346">
        <f t="shared" si="2"/>
        <v>44.449999999999996</v>
      </c>
      <c r="AE36" s="347">
        <f t="shared" si="3"/>
        <v>19.050000000000004</v>
      </c>
      <c r="AF36" s="622" t="s">
        <v>794</v>
      </c>
    </row>
    <row r="37" spans="1:32" x14ac:dyDescent="0.25">
      <c r="A37" s="21"/>
      <c r="B37" s="328" t="s">
        <v>91</v>
      </c>
      <c r="C37" s="328" t="s">
        <v>24</v>
      </c>
      <c r="D37" s="329" t="s">
        <v>25</v>
      </c>
      <c r="E37" s="330" t="s">
        <v>41</v>
      </c>
      <c r="F37" s="331"/>
      <c r="G37" s="331"/>
      <c r="H37" s="332">
        <v>2.16</v>
      </c>
      <c r="I37" s="331"/>
      <c r="J37" s="333" t="s">
        <v>42</v>
      </c>
      <c r="K37" s="331" t="s">
        <v>31</v>
      </c>
      <c r="L37" s="295">
        <v>1</v>
      </c>
      <c r="M37" s="124">
        <v>379.8</v>
      </c>
      <c r="N37" s="125">
        <v>379.8</v>
      </c>
      <c r="O37" s="334"/>
      <c r="P37" s="335" t="e">
        <v>#VALUE!</v>
      </c>
      <c r="Q37" s="336" t="e">
        <f>IF(J37="PROV SUM",N37,L37*P37)</f>
        <v>#VALUE!</v>
      </c>
      <c r="R37" s="294">
        <v>0</v>
      </c>
      <c r="S37" s="294">
        <v>482.346</v>
      </c>
      <c r="T37" s="336">
        <f>IF(J37="SC024",N37,IF(ISERROR(S37),"",IF(J37="PROV SUM",N37,L37*S37)))</f>
        <v>482.346</v>
      </c>
      <c r="U37" s="112"/>
      <c r="V37" s="331" t="s">
        <v>31</v>
      </c>
      <c r="W37" s="295">
        <v>1</v>
      </c>
      <c r="X37" s="294">
        <v>482.346</v>
      </c>
      <c r="Y37" s="335">
        <f t="shared" si="0"/>
        <v>482.346</v>
      </c>
      <c r="Z37" s="18"/>
      <c r="AA37" s="343">
        <v>1</v>
      </c>
      <c r="AB37" s="344">
        <f t="shared" si="1"/>
        <v>482.346</v>
      </c>
      <c r="AC37" s="345">
        <v>0</v>
      </c>
      <c r="AD37" s="346">
        <f t="shared" si="2"/>
        <v>0</v>
      </c>
      <c r="AE37" s="347">
        <f t="shared" si="3"/>
        <v>482.346</v>
      </c>
      <c r="AF37" s="622" t="s">
        <v>798</v>
      </c>
    </row>
    <row r="38" spans="1:32" ht="60" x14ac:dyDescent="0.25">
      <c r="A38" s="21"/>
      <c r="B38" s="328" t="s">
        <v>91</v>
      </c>
      <c r="C38" s="328" t="s">
        <v>24</v>
      </c>
      <c r="D38" s="329" t="s">
        <v>25</v>
      </c>
      <c r="E38" s="330" t="s">
        <v>382</v>
      </c>
      <c r="F38" s="331"/>
      <c r="G38" s="331"/>
      <c r="H38" s="332"/>
      <c r="I38" s="331"/>
      <c r="J38" s="333" t="s">
        <v>383</v>
      </c>
      <c r="K38" s="331" t="s">
        <v>31</v>
      </c>
      <c r="L38" s="295"/>
      <c r="M38" s="124">
        <v>4.8300000000000003E-2</v>
      </c>
      <c r="N38" s="125">
        <v>0</v>
      </c>
      <c r="O38" s="334"/>
      <c r="P38" s="335" t="e">
        <v>#VALUE!</v>
      </c>
      <c r="Q38" s="336" t="e">
        <f>IF(J38="PROV SUM",N38,L38*P38)</f>
        <v>#VALUE!</v>
      </c>
      <c r="R38" s="294" t="e">
        <v>#N/A</v>
      </c>
      <c r="S38" s="294" t="e">
        <v>#N/A</v>
      </c>
      <c r="T38" s="336">
        <f>IF(J38="SC024",N38,IF(ISERROR(S38),"",IF(J38="PROV SUM",N38,L38*S38)))</f>
        <v>0</v>
      </c>
      <c r="U38" s="112"/>
      <c r="V38" s="331" t="s">
        <v>31</v>
      </c>
      <c r="W38" s="295">
        <v>6</v>
      </c>
      <c r="X38" s="294">
        <f>SUM(Y34+Y35+Y36+Y56+Y58)*0.0483</f>
        <v>329.67107039999996</v>
      </c>
      <c r="Y38" s="335">
        <f>X38*W38</f>
        <v>1978.0264223999998</v>
      </c>
      <c r="Z38" s="18"/>
      <c r="AA38" s="343">
        <v>1</v>
      </c>
      <c r="AB38" s="344">
        <f t="shared" si="1"/>
        <v>1978.0264223999998</v>
      </c>
      <c r="AC38" s="345">
        <v>0</v>
      </c>
      <c r="AD38" s="346">
        <f t="shared" si="2"/>
        <v>0</v>
      </c>
      <c r="AE38" s="347">
        <f t="shared" si="3"/>
        <v>1978.0264223999998</v>
      </c>
      <c r="AF38" s="626" t="s">
        <v>794</v>
      </c>
    </row>
    <row r="39" spans="1:32" x14ac:dyDescent="0.25">
      <c r="A39" s="21"/>
      <c r="B39" s="327" t="s">
        <v>91</v>
      </c>
      <c r="C39" s="328" t="s">
        <v>312</v>
      </c>
      <c r="D39" s="329" t="s">
        <v>378</v>
      </c>
      <c r="E39" s="330"/>
      <c r="F39" s="331"/>
      <c r="G39" s="331"/>
      <c r="H39" s="332"/>
      <c r="I39" s="331"/>
      <c r="J39" s="333"/>
      <c r="K39" s="331"/>
      <c r="L39" s="295"/>
      <c r="M39" s="333"/>
      <c r="N39" s="125"/>
      <c r="O39" s="334"/>
      <c r="P39" s="354"/>
      <c r="Q39" s="355"/>
      <c r="R39" s="355"/>
      <c r="S39" s="355"/>
      <c r="T39" s="355"/>
      <c r="U39" s="112"/>
      <c r="V39" s="331"/>
      <c r="W39" s="295"/>
      <c r="X39" s="355"/>
      <c r="Y39" s="335">
        <f t="shared" si="0"/>
        <v>0</v>
      </c>
      <c r="Z39" s="18"/>
      <c r="AA39" s="343">
        <v>0</v>
      </c>
      <c r="AB39" s="344">
        <f t="shared" si="1"/>
        <v>0</v>
      </c>
      <c r="AC39" s="345">
        <v>0</v>
      </c>
      <c r="AD39" s="346">
        <f t="shared" si="2"/>
        <v>0</v>
      </c>
      <c r="AE39" s="347">
        <f t="shared" si="3"/>
        <v>0</v>
      </c>
    </row>
    <row r="40" spans="1:32" ht="30.75" x14ac:dyDescent="0.25">
      <c r="A40" s="21"/>
      <c r="B40" s="327" t="s">
        <v>91</v>
      </c>
      <c r="C40" s="328" t="s">
        <v>312</v>
      </c>
      <c r="D40" s="329" t="s">
        <v>25</v>
      </c>
      <c r="E40" s="330" t="s">
        <v>447</v>
      </c>
      <c r="F40" s="331"/>
      <c r="G40" s="331"/>
      <c r="H40" s="332">
        <v>7.3159999999999998</v>
      </c>
      <c r="I40" s="331"/>
      <c r="J40" s="333" t="s">
        <v>379</v>
      </c>
      <c r="K40" s="331" t="s">
        <v>380</v>
      </c>
      <c r="L40" s="295">
        <v>1</v>
      </c>
      <c r="M40" s="356">
        <v>400</v>
      </c>
      <c r="N40" s="125">
        <v>400</v>
      </c>
      <c r="O40" s="334"/>
      <c r="P40" s="335" t="e">
        <v>#VALUE!</v>
      </c>
      <c r="Q40" s="336">
        <f>IF(J40="PROV SUM",N40,L40*P40)</f>
        <v>400</v>
      </c>
      <c r="R40" s="294" t="s">
        <v>381</v>
      </c>
      <c r="S40" s="294" t="s">
        <v>381</v>
      </c>
      <c r="T40" s="336">
        <f>IF(J40="SC024",N40,IF(ISERROR(S40),"",IF(J40="PROV SUM",N40,L40*S40)))</f>
        <v>400</v>
      </c>
      <c r="U40" s="112"/>
      <c r="V40" s="331" t="s">
        <v>380</v>
      </c>
      <c r="W40" s="295">
        <v>1</v>
      </c>
      <c r="X40" s="294" t="s">
        <v>381</v>
      </c>
      <c r="Y40" s="335">
        <v>400</v>
      </c>
      <c r="Z40" s="18"/>
      <c r="AA40" s="343">
        <v>0</v>
      </c>
      <c r="AB40" s="344">
        <f t="shared" si="1"/>
        <v>0</v>
      </c>
      <c r="AC40" s="345">
        <v>0</v>
      </c>
      <c r="AD40" s="346">
        <f t="shared" si="2"/>
        <v>0</v>
      </c>
      <c r="AE40" s="347">
        <f t="shared" si="3"/>
        <v>0</v>
      </c>
    </row>
    <row r="41" spans="1:32" ht="15.75" x14ac:dyDescent="0.25">
      <c r="A41" s="15"/>
      <c r="B41" s="86" t="s">
        <v>91</v>
      </c>
      <c r="C41" s="89" t="s">
        <v>341</v>
      </c>
      <c r="D41" s="88" t="s">
        <v>378</v>
      </c>
      <c r="E41" s="89"/>
      <c r="F41" s="357"/>
      <c r="G41" s="357"/>
      <c r="H41" s="90"/>
      <c r="I41" s="357"/>
      <c r="J41" s="89"/>
      <c r="K41" s="91"/>
      <c r="L41" s="295"/>
      <c r="M41" s="92"/>
      <c r="N41" s="125"/>
      <c r="O41" s="334"/>
      <c r="P41" s="354"/>
      <c r="Q41" s="355"/>
      <c r="R41" s="355"/>
      <c r="S41" s="355"/>
      <c r="T41" s="355"/>
      <c r="U41" s="112"/>
      <c r="V41" s="91"/>
      <c r="W41" s="295"/>
      <c r="X41" s="355"/>
      <c r="Y41" s="335">
        <f t="shared" si="0"/>
        <v>0</v>
      </c>
      <c r="Z41" s="18"/>
      <c r="AA41" s="343">
        <v>0</v>
      </c>
      <c r="AB41" s="344">
        <f t="shared" si="1"/>
        <v>0</v>
      </c>
      <c r="AC41" s="345">
        <v>0</v>
      </c>
      <c r="AD41" s="346">
        <f t="shared" si="2"/>
        <v>0</v>
      </c>
      <c r="AE41" s="347">
        <f t="shared" si="3"/>
        <v>0</v>
      </c>
    </row>
    <row r="42" spans="1:32" ht="45" x14ac:dyDescent="0.25">
      <c r="A42" s="15"/>
      <c r="B42" s="86" t="s">
        <v>91</v>
      </c>
      <c r="C42" s="89" t="s">
        <v>341</v>
      </c>
      <c r="D42" s="88" t="s">
        <v>25</v>
      </c>
      <c r="E42" s="89" t="s">
        <v>352</v>
      </c>
      <c r="F42" s="331"/>
      <c r="G42" s="331"/>
      <c r="H42" s="90">
        <v>104</v>
      </c>
      <c r="I42" s="331"/>
      <c r="J42" s="89" t="s">
        <v>353</v>
      </c>
      <c r="K42" s="331" t="s">
        <v>311</v>
      </c>
      <c r="L42" s="93">
        <v>2</v>
      </c>
      <c r="M42" s="92">
        <v>3.44</v>
      </c>
      <c r="N42" s="94">
        <v>6.88</v>
      </c>
      <c r="O42" s="334"/>
      <c r="P42" s="335" t="e">
        <v>#VALUE!</v>
      </c>
      <c r="Q42" s="336" t="e">
        <f t="shared" ref="Q42:Q50" si="4">IF(J42="PROV SUM",N42,L42*P42)</f>
        <v>#VALUE!</v>
      </c>
      <c r="R42" s="294">
        <v>0</v>
      </c>
      <c r="S42" s="294">
        <v>3.0495599999999996</v>
      </c>
      <c r="T42" s="336">
        <f t="shared" ref="T42:T50" si="5">IF(J42="SC024",N42,IF(ISERROR(S42),"",IF(J42="PROV SUM",N42,L42*S42)))</f>
        <v>6.0991199999999992</v>
      </c>
      <c r="U42" s="112"/>
      <c r="V42" s="331" t="s">
        <v>311</v>
      </c>
      <c r="W42" s="93">
        <v>2</v>
      </c>
      <c r="X42" s="294">
        <v>3.0495599999999996</v>
      </c>
      <c r="Y42" s="335">
        <f t="shared" si="0"/>
        <v>6.0991199999999992</v>
      </c>
      <c r="Z42" s="18"/>
      <c r="AA42" s="343">
        <v>0</v>
      </c>
      <c r="AB42" s="344">
        <f t="shared" si="1"/>
        <v>0</v>
      </c>
      <c r="AC42" s="345">
        <v>0</v>
      </c>
      <c r="AD42" s="346">
        <f t="shared" si="2"/>
        <v>0</v>
      </c>
      <c r="AE42" s="347">
        <f t="shared" si="3"/>
        <v>0</v>
      </c>
    </row>
    <row r="43" spans="1:32" ht="90" x14ac:dyDescent="0.25">
      <c r="A43" s="15"/>
      <c r="B43" s="86" t="s">
        <v>91</v>
      </c>
      <c r="C43" s="89" t="s">
        <v>341</v>
      </c>
      <c r="D43" s="88" t="s">
        <v>25</v>
      </c>
      <c r="E43" s="89" t="s">
        <v>366</v>
      </c>
      <c r="F43" s="357"/>
      <c r="G43" s="357"/>
      <c r="H43" s="90">
        <v>115</v>
      </c>
      <c r="I43" s="357"/>
      <c r="J43" s="89" t="s">
        <v>367</v>
      </c>
      <c r="K43" s="91" t="s">
        <v>311</v>
      </c>
      <c r="L43" s="93">
        <v>2</v>
      </c>
      <c r="M43" s="92">
        <v>70.11</v>
      </c>
      <c r="N43" s="94">
        <v>140.22</v>
      </c>
      <c r="O43" s="334"/>
      <c r="P43" s="335" t="e">
        <v>#VALUE!</v>
      </c>
      <c r="Q43" s="336" t="e">
        <f t="shared" si="4"/>
        <v>#VALUE!</v>
      </c>
      <c r="R43" s="294">
        <v>0</v>
      </c>
      <c r="S43" s="294">
        <v>56.088000000000001</v>
      </c>
      <c r="T43" s="336">
        <f t="shared" si="5"/>
        <v>112.176</v>
      </c>
      <c r="U43" s="112"/>
      <c r="V43" s="91" t="s">
        <v>311</v>
      </c>
      <c r="W43" s="93">
        <v>2</v>
      </c>
      <c r="X43" s="294">
        <v>56.088000000000001</v>
      </c>
      <c r="Y43" s="335">
        <f t="shared" si="0"/>
        <v>112.176</v>
      </c>
      <c r="Z43" s="18"/>
      <c r="AA43" s="343">
        <v>0</v>
      </c>
      <c r="AB43" s="344">
        <f t="shared" si="1"/>
        <v>0</v>
      </c>
      <c r="AC43" s="345">
        <v>0</v>
      </c>
      <c r="AD43" s="346">
        <f t="shared" si="2"/>
        <v>0</v>
      </c>
      <c r="AE43" s="347">
        <f t="shared" si="3"/>
        <v>0</v>
      </c>
    </row>
    <row r="44" spans="1:32" ht="90.75" x14ac:dyDescent="0.25">
      <c r="A44" s="15"/>
      <c r="B44" s="86" t="s">
        <v>91</v>
      </c>
      <c r="C44" s="89" t="s">
        <v>341</v>
      </c>
      <c r="D44" s="88" t="s">
        <v>25</v>
      </c>
      <c r="E44" s="95" t="s">
        <v>370</v>
      </c>
      <c r="F44" s="357"/>
      <c r="G44" s="357"/>
      <c r="H44" s="90">
        <v>186</v>
      </c>
      <c r="I44" s="357"/>
      <c r="J44" s="97" t="s">
        <v>371</v>
      </c>
      <c r="K44" s="91" t="s">
        <v>311</v>
      </c>
      <c r="L44" s="93">
        <v>1</v>
      </c>
      <c r="M44" s="92">
        <v>86.88</v>
      </c>
      <c r="N44" s="94">
        <v>86.88</v>
      </c>
      <c r="O44" s="334"/>
      <c r="P44" s="335" t="e">
        <v>#VALUE!</v>
      </c>
      <c r="Q44" s="336" t="e">
        <f t="shared" si="4"/>
        <v>#VALUE!</v>
      </c>
      <c r="R44" s="294">
        <v>0</v>
      </c>
      <c r="S44" s="294">
        <v>69.504000000000005</v>
      </c>
      <c r="T44" s="336">
        <f t="shared" si="5"/>
        <v>69.504000000000005</v>
      </c>
      <c r="U44" s="112"/>
      <c r="V44" s="91" t="s">
        <v>311</v>
      </c>
      <c r="W44" s="93">
        <v>1</v>
      </c>
      <c r="X44" s="294">
        <v>69.504000000000005</v>
      </c>
      <c r="Y44" s="335">
        <f t="shared" si="0"/>
        <v>69.504000000000005</v>
      </c>
      <c r="Z44" s="18"/>
      <c r="AA44" s="343">
        <v>0</v>
      </c>
      <c r="AB44" s="344">
        <f t="shared" si="1"/>
        <v>0</v>
      </c>
      <c r="AC44" s="345">
        <v>0</v>
      </c>
      <c r="AD44" s="346">
        <f t="shared" si="2"/>
        <v>0</v>
      </c>
      <c r="AE44" s="347">
        <f t="shared" si="3"/>
        <v>0</v>
      </c>
    </row>
    <row r="45" spans="1:32" ht="90" x14ac:dyDescent="0.25">
      <c r="A45" s="15"/>
      <c r="B45" s="86" t="s">
        <v>91</v>
      </c>
      <c r="C45" s="89" t="s">
        <v>341</v>
      </c>
      <c r="D45" s="88" t="s">
        <v>25</v>
      </c>
      <c r="E45" s="98" t="s">
        <v>348</v>
      </c>
      <c r="F45" s="357"/>
      <c r="G45" s="357"/>
      <c r="H45" s="90">
        <v>189</v>
      </c>
      <c r="I45" s="357"/>
      <c r="J45" s="111" t="s">
        <v>349</v>
      </c>
      <c r="K45" s="91" t="s">
        <v>311</v>
      </c>
      <c r="L45" s="93">
        <v>1</v>
      </c>
      <c r="M45" s="112">
        <v>152.85</v>
      </c>
      <c r="N45" s="94">
        <v>152.85</v>
      </c>
      <c r="O45" s="334"/>
      <c r="P45" s="335" t="e">
        <v>#VALUE!</v>
      </c>
      <c r="Q45" s="336" t="e">
        <f t="shared" si="4"/>
        <v>#VALUE!</v>
      </c>
      <c r="R45" s="294">
        <v>0</v>
      </c>
      <c r="S45" s="294">
        <v>135.50152499999999</v>
      </c>
      <c r="T45" s="336">
        <f t="shared" si="5"/>
        <v>135.50152499999999</v>
      </c>
      <c r="U45" s="112"/>
      <c r="V45" s="91" t="s">
        <v>311</v>
      </c>
      <c r="W45" s="93">
        <v>1</v>
      </c>
      <c r="X45" s="294">
        <v>135.50152499999999</v>
      </c>
      <c r="Y45" s="335">
        <f t="shared" si="0"/>
        <v>135.50152499999999</v>
      </c>
      <c r="Z45" s="18"/>
      <c r="AA45" s="343">
        <v>0</v>
      </c>
      <c r="AB45" s="344">
        <f t="shared" si="1"/>
        <v>0</v>
      </c>
      <c r="AC45" s="345">
        <v>0</v>
      </c>
      <c r="AD45" s="346">
        <f t="shared" si="2"/>
        <v>0</v>
      </c>
      <c r="AE45" s="347">
        <f t="shared" si="3"/>
        <v>0</v>
      </c>
    </row>
    <row r="46" spans="1:32" ht="15.75" x14ac:dyDescent="0.25">
      <c r="A46" s="15"/>
      <c r="B46" s="86" t="s">
        <v>91</v>
      </c>
      <c r="C46" s="89" t="s">
        <v>341</v>
      </c>
      <c r="D46" s="88" t="s">
        <v>25</v>
      </c>
      <c r="E46" s="98" t="s">
        <v>424</v>
      </c>
      <c r="F46" s="357"/>
      <c r="G46" s="357"/>
      <c r="H46" s="90">
        <v>190</v>
      </c>
      <c r="I46" s="357"/>
      <c r="J46" s="99" t="s">
        <v>379</v>
      </c>
      <c r="K46" s="91" t="s">
        <v>311</v>
      </c>
      <c r="L46" s="93">
        <v>1</v>
      </c>
      <c r="M46" s="100">
        <v>1500</v>
      </c>
      <c r="N46" s="94">
        <v>1500</v>
      </c>
      <c r="O46" s="334"/>
      <c r="P46" s="335" t="e">
        <v>#VALUE!</v>
      </c>
      <c r="Q46" s="336">
        <f t="shared" si="4"/>
        <v>1500</v>
      </c>
      <c r="R46" s="294" t="s">
        <v>381</v>
      </c>
      <c r="S46" s="294" t="s">
        <v>381</v>
      </c>
      <c r="T46" s="336">
        <f t="shared" si="5"/>
        <v>1500</v>
      </c>
      <c r="U46" s="112"/>
      <c r="V46" s="91" t="s">
        <v>311</v>
      </c>
      <c r="W46" s="93">
        <v>1</v>
      </c>
      <c r="X46" s="335">
        <v>1500</v>
      </c>
      <c r="Y46" s="335">
        <v>1500</v>
      </c>
      <c r="Z46" s="18"/>
      <c r="AA46" s="343">
        <v>0</v>
      </c>
      <c r="AB46" s="344">
        <f t="shared" si="1"/>
        <v>0</v>
      </c>
      <c r="AC46" s="345">
        <v>0</v>
      </c>
      <c r="AD46" s="346">
        <f t="shared" si="2"/>
        <v>0</v>
      </c>
      <c r="AE46" s="347">
        <f t="shared" si="3"/>
        <v>0</v>
      </c>
    </row>
    <row r="47" spans="1:32" ht="26.25" x14ac:dyDescent="0.25">
      <c r="A47" s="15"/>
      <c r="B47" s="86" t="s">
        <v>91</v>
      </c>
      <c r="C47" s="89" t="s">
        <v>341</v>
      </c>
      <c r="D47" s="88" t="s">
        <v>25</v>
      </c>
      <c r="E47" s="101" t="s">
        <v>425</v>
      </c>
      <c r="F47" s="357"/>
      <c r="G47" s="357"/>
      <c r="H47" s="90">
        <v>191</v>
      </c>
      <c r="I47" s="357"/>
      <c r="J47" s="99" t="s">
        <v>379</v>
      </c>
      <c r="K47" s="91" t="s">
        <v>311</v>
      </c>
      <c r="L47" s="93">
        <v>1</v>
      </c>
      <c r="M47" s="100">
        <v>100</v>
      </c>
      <c r="N47" s="94">
        <v>100</v>
      </c>
      <c r="O47" s="334"/>
      <c r="P47" s="335" t="e">
        <v>#VALUE!</v>
      </c>
      <c r="Q47" s="336">
        <f t="shared" si="4"/>
        <v>100</v>
      </c>
      <c r="R47" s="294" t="s">
        <v>381</v>
      </c>
      <c r="S47" s="294" t="s">
        <v>381</v>
      </c>
      <c r="T47" s="336">
        <f t="shared" si="5"/>
        <v>100</v>
      </c>
      <c r="U47" s="112"/>
      <c r="V47" s="91" t="s">
        <v>311</v>
      </c>
      <c r="W47" s="93">
        <v>1</v>
      </c>
      <c r="X47" s="335">
        <v>100</v>
      </c>
      <c r="Y47" s="335">
        <v>100</v>
      </c>
      <c r="Z47" s="18"/>
      <c r="AA47" s="343">
        <v>0</v>
      </c>
      <c r="AB47" s="344">
        <f t="shared" si="1"/>
        <v>0</v>
      </c>
      <c r="AC47" s="345">
        <v>0</v>
      </c>
      <c r="AD47" s="346">
        <f t="shared" si="2"/>
        <v>0</v>
      </c>
      <c r="AE47" s="347">
        <f t="shared" si="3"/>
        <v>0</v>
      </c>
    </row>
    <row r="48" spans="1:32" ht="15.75" x14ac:dyDescent="0.25">
      <c r="A48" s="15"/>
      <c r="B48" s="86" t="s">
        <v>91</v>
      </c>
      <c r="C48" s="89" t="s">
        <v>341</v>
      </c>
      <c r="D48" s="88" t="s">
        <v>25</v>
      </c>
      <c r="E48" s="101" t="s">
        <v>426</v>
      </c>
      <c r="F48" s="357"/>
      <c r="G48" s="357"/>
      <c r="H48" s="90">
        <v>192</v>
      </c>
      <c r="I48" s="357"/>
      <c r="J48" s="99" t="s">
        <v>379</v>
      </c>
      <c r="K48" s="91" t="s">
        <v>311</v>
      </c>
      <c r="L48" s="93">
        <v>1</v>
      </c>
      <c r="M48" s="100">
        <v>100</v>
      </c>
      <c r="N48" s="94">
        <v>100</v>
      </c>
      <c r="O48" s="334"/>
      <c r="P48" s="335" t="e">
        <v>#VALUE!</v>
      </c>
      <c r="Q48" s="336">
        <f t="shared" si="4"/>
        <v>100</v>
      </c>
      <c r="R48" s="294" t="s">
        <v>381</v>
      </c>
      <c r="S48" s="294" t="s">
        <v>381</v>
      </c>
      <c r="T48" s="336">
        <f t="shared" si="5"/>
        <v>100</v>
      </c>
      <c r="U48" s="112"/>
      <c r="V48" s="91" t="s">
        <v>311</v>
      </c>
      <c r="W48" s="93">
        <v>1</v>
      </c>
      <c r="X48" s="335">
        <v>100</v>
      </c>
      <c r="Y48" s="335">
        <v>100</v>
      </c>
      <c r="Z48" s="18"/>
      <c r="AA48" s="343">
        <v>0</v>
      </c>
      <c r="AB48" s="344">
        <f t="shared" si="1"/>
        <v>0</v>
      </c>
      <c r="AC48" s="345">
        <v>0</v>
      </c>
      <c r="AD48" s="346">
        <f t="shared" si="2"/>
        <v>0</v>
      </c>
      <c r="AE48" s="347">
        <f t="shared" si="3"/>
        <v>0</v>
      </c>
    </row>
    <row r="49" spans="1:33" ht="15.75" x14ac:dyDescent="0.25">
      <c r="A49" s="15"/>
      <c r="B49" s="86" t="s">
        <v>91</v>
      </c>
      <c r="C49" s="89" t="s">
        <v>341</v>
      </c>
      <c r="D49" s="88" t="s">
        <v>25</v>
      </c>
      <c r="E49" s="101" t="s">
        <v>427</v>
      </c>
      <c r="F49" s="357"/>
      <c r="G49" s="357"/>
      <c r="H49" s="90">
        <v>193</v>
      </c>
      <c r="I49" s="357"/>
      <c r="J49" s="99" t="s">
        <v>379</v>
      </c>
      <c r="K49" s="91" t="s">
        <v>311</v>
      </c>
      <c r="L49" s="93">
        <v>1</v>
      </c>
      <c r="M49" s="100">
        <v>100</v>
      </c>
      <c r="N49" s="94">
        <v>100</v>
      </c>
      <c r="O49" s="334"/>
      <c r="P49" s="335" t="e">
        <v>#VALUE!</v>
      </c>
      <c r="Q49" s="336">
        <f t="shared" si="4"/>
        <v>100</v>
      </c>
      <c r="R49" s="294" t="s">
        <v>381</v>
      </c>
      <c r="S49" s="294" t="s">
        <v>381</v>
      </c>
      <c r="T49" s="336">
        <f t="shared" si="5"/>
        <v>100</v>
      </c>
      <c r="U49" s="112"/>
      <c r="V49" s="91" t="s">
        <v>311</v>
      </c>
      <c r="W49" s="93">
        <v>1</v>
      </c>
      <c r="X49" s="335">
        <v>100</v>
      </c>
      <c r="Y49" s="335">
        <v>100</v>
      </c>
      <c r="Z49" s="18"/>
      <c r="AA49" s="343">
        <v>0</v>
      </c>
      <c r="AB49" s="344">
        <f t="shared" si="1"/>
        <v>0</v>
      </c>
      <c r="AC49" s="345">
        <v>0</v>
      </c>
      <c r="AD49" s="346">
        <f t="shared" si="2"/>
        <v>0</v>
      </c>
      <c r="AE49" s="347">
        <f t="shared" si="3"/>
        <v>0</v>
      </c>
    </row>
    <row r="50" spans="1:33" ht="15.75" x14ac:dyDescent="0.25">
      <c r="A50" s="21"/>
      <c r="B50" s="86" t="s">
        <v>91</v>
      </c>
      <c r="C50" s="89" t="s">
        <v>341</v>
      </c>
      <c r="D50" s="88" t="s">
        <v>25</v>
      </c>
      <c r="E50" s="101" t="s">
        <v>428</v>
      </c>
      <c r="F50" s="331"/>
      <c r="G50" s="331"/>
      <c r="H50" s="90">
        <v>194</v>
      </c>
      <c r="I50" s="331"/>
      <c r="J50" s="99" t="s">
        <v>379</v>
      </c>
      <c r="K50" s="91" t="s">
        <v>311</v>
      </c>
      <c r="L50" s="93">
        <v>1</v>
      </c>
      <c r="M50" s="100">
        <v>350</v>
      </c>
      <c r="N50" s="94">
        <v>350</v>
      </c>
      <c r="O50" s="334"/>
      <c r="P50" s="335" t="e">
        <v>#VALUE!</v>
      </c>
      <c r="Q50" s="336">
        <f t="shared" si="4"/>
        <v>350</v>
      </c>
      <c r="R50" s="294" t="s">
        <v>381</v>
      </c>
      <c r="S50" s="294" t="str">
        <f>IF(R50&gt;0,R50,P50)</f>
        <v/>
      </c>
      <c r="T50" s="336">
        <f t="shared" si="5"/>
        <v>350</v>
      </c>
      <c r="U50" s="112"/>
      <c r="V50" s="91" t="s">
        <v>311</v>
      </c>
      <c r="W50" s="93">
        <v>1</v>
      </c>
      <c r="X50" s="335">
        <v>350</v>
      </c>
      <c r="Y50" s="335">
        <v>350</v>
      </c>
      <c r="Z50" s="18"/>
      <c r="AA50" s="343">
        <v>0</v>
      </c>
      <c r="AB50" s="344">
        <f t="shared" si="1"/>
        <v>0</v>
      </c>
      <c r="AC50" s="345">
        <v>0</v>
      </c>
      <c r="AD50" s="346">
        <f t="shared" si="2"/>
        <v>0</v>
      </c>
      <c r="AE50" s="347">
        <f t="shared" si="3"/>
        <v>0</v>
      </c>
    </row>
    <row r="51" spans="1:33" ht="75" x14ac:dyDescent="0.25">
      <c r="A51" s="21"/>
      <c r="B51" s="416" t="s">
        <v>91</v>
      </c>
      <c r="C51" s="390" t="s">
        <v>285</v>
      </c>
      <c r="D51" s="391" t="s">
        <v>25</v>
      </c>
      <c r="E51" s="392" t="s">
        <v>198</v>
      </c>
      <c r="F51" s="331"/>
      <c r="G51" s="331"/>
      <c r="H51" s="90"/>
      <c r="I51" s="331"/>
      <c r="J51" s="99"/>
      <c r="K51" s="91"/>
      <c r="L51" s="93"/>
      <c r="M51" s="100"/>
      <c r="N51" s="94"/>
      <c r="O51" s="334"/>
      <c r="P51" s="335"/>
      <c r="Q51" s="336"/>
      <c r="R51" s="294"/>
      <c r="S51" s="294"/>
      <c r="T51" s="336"/>
      <c r="U51" s="112"/>
      <c r="V51" s="379" t="s">
        <v>48</v>
      </c>
      <c r="W51" s="380">
        <v>6</v>
      </c>
      <c r="X51" s="381">
        <v>28.09</v>
      </c>
      <c r="Y51" s="335">
        <f t="shared" ref="Y51:Y72" si="6">W51*X51</f>
        <v>168.54</v>
      </c>
      <c r="Z51" s="18"/>
      <c r="AA51" s="343">
        <v>1</v>
      </c>
      <c r="AB51" s="344">
        <f t="shared" ref="AB51:AB72" si="7">Y51*AA51</f>
        <v>168.54</v>
      </c>
      <c r="AC51" s="345">
        <v>1</v>
      </c>
      <c r="AD51" s="346">
        <f t="shared" ref="AD51:AD72" si="8">Y51*AC51</f>
        <v>168.54</v>
      </c>
      <c r="AE51" s="347">
        <f t="shared" ref="AE51:AE72" si="9">AB51-AD51</f>
        <v>0</v>
      </c>
      <c r="AG51" s="622">
        <v>168.54</v>
      </c>
    </row>
    <row r="52" spans="1:33" ht="45" x14ac:dyDescent="0.25">
      <c r="A52" s="21"/>
      <c r="B52" s="416" t="s">
        <v>91</v>
      </c>
      <c r="C52" s="390" t="s">
        <v>285</v>
      </c>
      <c r="D52" s="391" t="s">
        <v>25</v>
      </c>
      <c r="E52" s="392" t="s">
        <v>254</v>
      </c>
      <c r="F52" s="331"/>
      <c r="G52" s="331"/>
      <c r="H52" s="90"/>
      <c r="I52" s="331"/>
      <c r="J52" s="99"/>
      <c r="K52" s="91"/>
      <c r="L52" s="93"/>
      <c r="M52" s="100"/>
      <c r="N52" s="94"/>
      <c r="O52" s="334"/>
      <c r="P52" s="335"/>
      <c r="Q52" s="336"/>
      <c r="R52" s="294"/>
      <c r="S52" s="294"/>
      <c r="T52" s="336"/>
      <c r="U52" s="112"/>
      <c r="V52" s="379" t="s">
        <v>653</v>
      </c>
      <c r="W52" s="380">
        <v>4</v>
      </c>
      <c r="X52" s="381">
        <v>17.600000000000001</v>
      </c>
      <c r="Y52" s="335">
        <f t="shared" si="6"/>
        <v>70.400000000000006</v>
      </c>
      <c r="Z52" s="18"/>
      <c r="AA52" s="343">
        <v>1</v>
      </c>
      <c r="AB52" s="344">
        <f t="shared" si="7"/>
        <v>70.400000000000006</v>
      </c>
      <c r="AC52" s="345">
        <v>1</v>
      </c>
      <c r="AD52" s="346">
        <f t="shared" si="8"/>
        <v>70.400000000000006</v>
      </c>
      <c r="AE52" s="347">
        <f t="shared" si="9"/>
        <v>0</v>
      </c>
      <c r="AG52" s="623">
        <v>70.400000000000006</v>
      </c>
    </row>
    <row r="53" spans="1:33" ht="60" x14ac:dyDescent="0.25">
      <c r="A53" s="21"/>
      <c r="B53" s="416" t="s">
        <v>91</v>
      </c>
      <c r="C53" s="390" t="s">
        <v>164</v>
      </c>
      <c r="D53" s="391" t="s">
        <v>25</v>
      </c>
      <c r="E53" s="392" t="s">
        <v>185</v>
      </c>
      <c r="F53" s="331"/>
      <c r="G53" s="331"/>
      <c r="H53" s="90"/>
      <c r="I53" s="331"/>
      <c r="J53" s="99"/>
      <c r="K53" s="91"/>
      <c r="L53" s="93"/>
      <c r="M53" s="100"/>
      <c r="N53" s="94"/>
      <c r="O53" s="334"/>
      <c r="P53" s="335"/>
      <c r="Q53" s="336"/>
      <c r="R53" s="294"/>
      <c r="S53" s="294"/>
      <c r="T53" s="336"/>
      <c r="U53" s="112"/>
      <c r="V53" s="379" t="s">
        <v>653</v>
      </c>
      <c r="W53" s="380">
        <v>10</v>
      </c>
      <c r="X53" s="381">
        <v>4.04</v>
      </c>
      <c r="Y53" s="335">
        <f t="shared" si="6"/>
        <v>40.4</v>
      </c>
      <c r="Z53" s="18"/>
      <c r="AA53" s="343">
        <v>1</v>
      </c>
      <c r="AB53" s="344">
        <f t="shared" si="7"/>
        <v>40.4</v>
      </c>
      <c r="AC53" s="345">
        <v>1</v>
      </c>
      <c r="AD53" s="346">
        <f t="shared" si="8"/>
        <v>40.4</v>
      </c>
      <c r="AE53" s="347">
        <f t="shared" si="9"/>
        <v>0</v>
      </c>
    </row>
    <row r="54" spans="1:33" s="624" customFormat="1" ht="60" x14ac:dyDescent="0.25">
      <c r="A54" s="21"/>
      <c r="B54" s="416" t="s">
        <v>91</v>
      </c>
      <c r="C54" s="390" t="s">
        <v>189</v>
      </c>
      <c r="D54" s="391"/>
      <c r="E54" s="650" t="s">
        <v>714</v>
      </c>
      <c r="F54" s="331"/>
      <c r="G54" s="331"/>
      <c r="H54" s="90"/>
      <c r="I54" s="331"/>
      <c r="J54" s="651"/>
      <c r="K54" s="652"/>
      <c r="L54" s="93"/>
      <c r="M54" s="653"/>
      <c r="N54" s="654"/>
      <c r="O54" s="334"/>
      <c r="P54" s="335"/>
      <c r="Q54" s="336"/>
      <c r="R54" s="294"/>
      <c r="S54" s="294"/>
      <c r="T54" s="336"/>
      <c r="U54" s="144"/>
      <c r="V54" s="379" t="s">
        <v>311</v>
      </c>
      <c r="W54" s="380">
        <v>1</v>
      </c>
      <c r="X54" s="381">
        <v>300</v>
      </c>
      <c r="Y54" s="335">
        <f t="shared" si="6"/>
        <v>300</v>
      </c>
      <c r="Z54" s="18"/>
      <c r="AA54" s="343">
        <v>1</v>
      </c>
      <c r="AB54" s="344">
        <f t="shared" si="7"/>
        <v>300</v>
      </c>
      <c r="AC54" s="345">
        <v>0</v>
      </c>
      <c r="AD54" s="346">
        <f t="shared" si="8"/>
        <v>0</v>
      </c>
      <c r="AE54" s="347">
        <f t="shared" si="9"/>
        <v>300</v>
      </c>
      <c r="AF54" s="631" t="s">
        <v>800</v>
      </c>
    </row>
    <row r="55" spans="1:33" ht="30" x14ac:dyDescent="0.25">
      <c r="A55" s="21"/>
      <c r="B55" s="416" t="s">
        <v>91</v>
      </c>
      <c r="C55" s="390" t="s">
        <v>164</v>
      </c>
      <c r="D55" s="391" t="s">
        <v>25</v>
      </c>
      <c r="E55" s="330" t="s">
        <v>671</v>
      </c>
      <c r="F55" s="331"/>
      <c r="G55" s="331"/>
      <c r="H55" s="90"/>
      <c r="I55" s="331"/>
      <c r="J55" s="99"/>
      <c r="K55" s="91"/>
      <c r="L55" s="93"/>
      <c r="M55" s="100"/>
      <c r="N55" s="94"/>
      <c r="O55" s="334"/>
      <c r="P55" s="335"/>
      <c r="Q55" s="336"/>
      <c r="R55" s="294"/>
      <c r="S55" s="294"/>
      <c r="T55" s="336"/>
      <c r="U55" s="112"/>
      <c r="V55" s="379" t="s">
        <v>653</v>
      </c>
      <c r="W55" s="380">
        <v>16</v>
      </c>
      <c r="X55" s="381">
        <v>143.43</v>
      </c>
      <c r="Y55" s="335">
        <f t="shared" si="6"/>
        <v>2294.88</v>
      </c>
      <c r="Z55" s="18"/>
      <c r="AA55" s="343">
        <v>1</v>
      </c>
      <c r="AB55" s="344">
        <f t="shared" si="7"/>
        <v>2294.88</v>
      </c>
      <c r="AC55" s="345">
        <v>1</v>
      </c>
      <c r="AD55" s="346">
        <f t="shared" si="8"/>
        <v>2294.88</v>
      </c>
      <c r="AE55" s="347">
        <f t="shared" si="9"/>
        <v>0</v>
      </c>
    </row>
    <row r="56" spans="1:33" ht="45" x14ac:dyDescent="0.25">
      <c r="A56" s="21"/>
      <c r="B56" s="416" t="s">
        <v>91</v>
      </c>
      <c r="C56" s="390" t="s">
        <v>24</v>
      </c>
      <c r="D56" s="391" t="s">
        <v>25</v>
      </c>
      <c r="E56" s="330" t="s">
        <v>38</v>
      </c>
      <c r="F56" s="331"/>
      <c r="G56" s="331"/>
      <c r="H56" s="90"/>
      <c r="I56" s="331"/>
      <c r="J56" s="99"/>
      <c r="K56" s="91"/>
      <c r="L56" s="93"/>
      <c r="M56" s="100"/>
      <c r="N56" s="94"/>
      <c r="O56" s="334"/>
      <c r="P56" s="335"/>
      <c r="Q56" s="336"/>
      <c r="R56" s="294"/>
      <c r="S56" s="294"/>
      <c r="T56" s="336"/>
      <c r="U56" s="112"/>
      <c r="V56" s="379" t="s">
        <v>311</v>
      </c>
      <c r="W56" s="380">
        <v>1</v>
      </c>
      <c r="X56" s="381">
        <v>1663.7</v>
      </c>
      <c r="Y56" s="335">
        <f t="shared" si="6"/>
        <v>1663.7</v>
      </c>
      <c r="Z56" s="18"/>
      <c r="AA56" s="343">
        <v>1</v>
      </c>
      <c r="AB56" s="344">
        <f t="shared" si="7"/>
        <v>1663.7</v>
      </c>
      <c r="AC56" s="345">
        <v>0</v>
      </c>
      <c r="AD56" s="346">
        <f t="shared" si="8"/>
        <v>0</v>
      </c>
      <c r="AE56" s="347">
        <f t="shared" si="9"/>
        <v>1663.7</v>
      </c>
      <c r="AF56" s="620" t="s">
        <v>799</v>
      </c>
    </row>
    <row r="57" spans="1:33" x14ac:dyDescent="0.25">
      <c r="A57" s="21"/>
      <c r="B57" s="416" t="s">
        <v>91</v>
      </c>
      <c r="C57" s="390" t="s">
        <v>24</v>
      </c>
      <c r="D57" s="391" t="s">
        <v>25</v>
      </c>
      <c r="E57" s="330" t="s">
        <v>43</v>
      </c>
      <c r="F57" s="331"/>
      <c r="G57" s="331"/>
      <c r="H57" s="90"/>
      <c r="I57" s="331"/>
      <c r="J57" s="99"/>
      <c r="K57" s="91"/>
      <c r="L57" s="93"/>
      <c r="M57" s="100"/>
      <c r="N57" s="94"/>
      <c r="O57" s="334"/>
      <c r="P57" s="335"/>
      <c r="Q57" s="336"/>
      <c r="R57" s="294"/>
      <c r="S57" s="294"/>
      <c r="T57" s="336"/>
      <c r="U57" s="112"/>
      <c r="V57" s="379" t="s">
        <v>311</v>
      </c>
      <c r="W57" s="380">
        <v>1</v>
      </c>
      <c r="X57" s="381">
        <v>1069.3399999999999</v>
      </c>
      <c r="Y57" s="335">
        <f t="shared" si="6"/>
        <v>1069.3399999999999</v>
      </c>
      <c r="Z57" s="18"/>
      <c r="AA57" s="343">
        <v>1</v>
      </c>
      <c r="AB57" s="344">
        <f t="shared" si="7"/>
        <v>1069.3399999999999</v>
      </c>
      <c r="AC57" s="345">
        <v>1</v>
      </c>
      <c r="AD57" s="346">
        <f t="shared" si="8"/>
        <v>1069.3399999999999</v>
      </c>
      <c r="AE57" s="347">
        <f t="shared" si="9"/>
        <v>0</v>
      </c>
      <c r="AF57" s="620"/>
    </row>
    <row r="58" spans="1:33" ht="45" x14ac:dyDescent="0.25">
      <c r="A58" s="21"/>
      <c r="B58" s="416" t="s">
        <v>91</v>
      </c>
      <c r="C58" s="390" t="s">
        <v>24</v>
      </c>
      <c r="D58" s="391" t="s">
        <v>25</v>
      </c>
      <c r="E58" s="392" t="s">
        <v>715</v>
      </c>
      <c r="F58" s="331"/>
      <c r="G58" s="331"/>
      <c r="H58" s="90"/>
      <c r="I58" s="331"/>
      <c r="J58" s="99"/>
      <c r="K58" s="91"/>
      <c r="L58" s="93"/>
      <c r="M58" s="100"/>
      <c r="N58" s="94"/>
      <c r="O58" s="334"/>
      <c r="P58" s="335"/>
      <c r="Q58" s="336"/>
      <c r="R58" s="294"/>
      <c r="S58" s="294"/>
      <c r="T58" s="336"/>
      <c r="U58" s="112"/>
      <c r="V58" s="379" t="s">
        <v>48</v>
      </c>
      <c r="W58" s="380">
        <v>16</v>
      </c>
      <c r="X58" s="381">
        <v>76.098399999999998</v>
      </c>
      <c r="Y58" s="335">
        <f t="shared" si="6"/>
        <v>1217.5744</v>
      </c>
      <c r="Z58" s="18"/>
      <c r="AA58" s="343">
        <v>1</v>
      </c>
      <c r="AB58" s="344">
        <f t="shared" si="7"/>
        <v>1217.5744</v>
      </c>
      <c r="AC58" s="345">
        <v>0</v>
      </c>
      <c r="AD58" s="346">
        <f t="shared" si="8"/>
        <v>0</v>
      </c>
      <c r="AE58" s="347">
        <f t="shared" si="9"/>
        <v>1217.5744</v>
      </c>
      <c r="AF58" s="620" t="s">
        <v>799</v>
      </c>
    </row>
    <row r="59" spans="1:33" ht="120" x14ac:dyDescent="0.25">
      <c r="A59" s="21"/>
      <c r="B59" s="416" t="s">
        <v>91</v>
      </c>
      <c r="C59" s="390" t="s">
        <v>72</v>
      </c>
      <c r="D59" s="391" t="s">
        <v>25</v>
      </c>
      <c r="E59" s="392" t="s">
        <v>663</v>
      </c>
      <c r="F59" s="331"/>
      <c r="G59" s="331"/>
      <c r="H59" s="90"/>
      <c r="I59" s="331"/>
      <c r="J59" s="99"/>
      <c r="K59" s="91"/>
      <c r="L59" s="93"/>
      <c r="M59" s="100"/>
      <c r="N59" s="94"/>
      <c r="O59" s="334"/>
      <c r="P59" s="335"/>
      <c r="Q59" s="336"/>
      <c r="R59" s="294"/>
      <c r="S59" s="294"/>
      <c r="T59" s="336"/>
      <c r="U59" s="112"/>
      <c r="V59" s="379" t="s">
        <v>79</v>
      </c>
      <c r="W59" s="380">
        <v>40</v>
      </c>
      <c r="X59" s="381">
        <v>69.040000000000006</v>
      </c>
      <c r="Y59" s="335">
        <f t="shared" si="6"/>
        <v>2761.6000000000004</v>
      </c>
      <c r="Z59" s="18"/>
      <c r="AA59" s="343">
        <v>1</v>
      </c>
      <c r="AB59" s="344">
        <f t="shared" si="7"/>
        <v>2761.6000000000004</v>
      </c>
      <c r="AC59" s="345">
        <v>1</v>
      </c>
      <c r="AD59" s="346">
        <f t="shared" si="8"/>
        <v>2761.6000000000004</v>
      </c>
      <c r="AE59" s="347">
        <f t="shared" si="9"/>
        <v>0</v>
      </c>
    </row>
    <row r="60" spans="1:33" ht="30" x14ac:dyDescent="0.25">
      <c r="A60" s="21"/>
      <c r="B60" s="416" t="s">
        <v>91</v>
      </c>
      <c r="C60" s="390" t="s">
        <v>72</v>
      </c>
      <c r="D60" s="391" t="s">
        <v>25</v>
      </c>
      <c r="E60" s="392" t="s">
        <v>664</v>
      </c>
      <c r="F60" s="331"/>
      <c r="G60" s="331"/>
      <c r="H60" s="90"/>
      <c r="I60" s="331"/>
      <c r="J60" s="99"/>
      <c r="K60" s="91"/>
      <c r="L60" s="93"/>
      <c r="M60" s="100"/>
      <c r="N60" s="94"/>
      <c r="O60" s="334"/>
      <c r="P60" s="335"/>
      <c r="Q60" s="336"/>
      <c r="R60" s="294"/>
      <c r="S60" s="294"/>
      <c r="T60" s="336"/>
      <c r="U60" s="112"/>
      <c r="V60" s="379" t="s">
        <v>75</v>
      </c>
      <c r="W60" s="380">
        <v>40</v>
      </c>
      <c r="X60" s="381">
        <v>11.016</v>
      </c>
      <c r="Y60" s="335">
        <f t="shared" si="6"/>
        <v>440.64</v>
      </c>
      <c r="Z60" s="18"/>
      <c r="AA60" s="343">
        <v>1</v>
      </c>
      <c r="AB60" s="344">
        <f t="shared" si="7"/>
        <v>440.64</v>
      </c>
      <c r="AC60" s="345">
        <v>1</v>
      </c>
      <c r="AD60" s="346">
        <f t="shared" si="8"/>
        <v>440.64</v>
      </c>
      <c r="AE60" s="347">
        <f t="shared" si="9"/>
        <v>0</v>
      </c>
    </row>
    <row r="61" spans="1:33" ht="75" x14ac:dyDescent="0.25">
      <c r="A61" s="21"/>
      <c r="B61" s="416" t="s">
        <v>91</v>
      </c>
      <c r="C61" s="390" t="s">
        <v>72</v>
      </c>
      <c r="D61" s="391" t="s">
        <v>25</v>
      </c>
      <c r="E61" s="392" t="s">
        <v>667</v>
      </c>
      <c r="F61" s="331"/>
      <c r="G61" s="331"/>
      <c r="H61" s="90"/>
      <c r="I61" s="331"/>
      <c r="J61" s="99"/>
      <c r="K61" s="91"/>
      <c r="L61" s="93"/>
      <c r="M61" s="100"/>
      <c r="N61" s="94"/>
      <c r="O61" s="334"/>
      <c r="P61" s="335"/>
      <c r="Q61" s="336"/>
      <c r="R61" s="294"/>
      <c r="S61" s="294"/>
      <c r="T61" s="336"/>
      <c r="U61" s="112"/>
      <c r="V61" s="379" t="s">
        <v>139</v>
      </c>
      <c r="W61" s="380">
        <v>1</v>
      </c>
      <c r="X61" s="381">
        <v>130.12800000000001</v>
      </c>
      <c r="Y61" s="335">
        <f t="shared" si="6"/>
        <v>130.12800000000001</v>
      </c>
      <c r="Z61" s="18"/>
      <c r="AA61" s="343">
        <v>1</v>
      </c>
      <c r="AB61" s="344">
        <f t="shared" si="7"/>
        <v>130.12800000000001</v>
      </c>
      <c r="AC61" s="345">
        <v>1</v>
      </c>
      <c r="AD61" s="346">
        <f t="shared" si="8"/>
        <v>130.12800000000001</v>
      </c>
      <c r="AE61" s="347">
        <f t="shared" si="9"/>
        <v>0</v>
      </c>
    </row>
    <row r="62" spans="1:33" ht="45" x14ac:dyDescent="0.25">
      <c r="A62" s="21"/>
      <c r="B62" s="416" t="s">
        <v>91</v>
      </c>
      <c r="C62" s="390" t="s">
        <v>72</v>
      </c>
      <c r="D62" s="391" t="s">
        <v>25</v>
      </c>
      <c r="E62" s="392" t="s">
        <v>699</v>
      </c>
      <c r="F62" s="331"/>
      <c r="G62" s="331"/>
      <c r="H62" s="90"/>
      <c r="I62" s="331"/>
      <c r="J62" s="99"/>
      <c r="K62" s="91"/>
      <c r="L62" s="93"/>
      <c r="M62" s="100"/>
      <c r="N62" s="94"/>
      <c r="O62" s="334"/>
      <c r="P62" s="335"/>
      <c r="Q62" s="336"/>
      <c r="R62" s="294"/>
      <c r="S62" s="294"/>
      <c r="T62" s="336"/>
      <c r="U62" s="112"/>
      <c r="V62" s="379" t="s">
        <v>104</v>
      </c>
      <c r="W62" s="380">
        <v>9</v>
      </c>
      <c r="X62" s="381">
        <v>110.70400000000001</v>
      </c>
      <c r="Y62" s="335">
        <f t="shared" si="6"/>
        <v>996.33600000000001</v>
      </c>
      <c r="Z62" s="18"/>
      <c r="AA62" s="343">
        <v>1</v>
      </c>
      <c r="AB62" s="344">
        <f t="shared" si="7"/>
        <v>996.33600000000001</v>
      </c>
      <c r="AC62" s="345">
        <v>0</v>
      </c>
      <c r="AD62" s="346">
        <f t="shared" si="8"/>
        <v>0</v>
      </c>
      <c r="AE62" s="347">
        <f t="shared" si="9"/>
        <v>996.33600000000001</v>
      </c>
      <c r="AF62" s="626" t="s">
        <v>783</v>
      </c>
    </row>
    <row r="63" spans="1:33" x14ac:dyDescent="0.25">
      <c r="A63" s="21"/>
      <c r="B63" s="416" t="s">
        <v>91</v>
      </c>
      <c r="C63" s="390" t="s">
        <v>72</v>
      </c>
      <c r="D63" s="391" t="s">
        <v>25</v>
      </c>
      <c r="E63" s="392" t="s">
        <v>711</v>
      </c>
      <c r="F63" s="331"/>
      <c r="G63" s="331"/>
      <c r="H63" s="90"/>
      <c r="I63" s="331"/>
      <c r="J63" s="99"/>
      <c r="K63" s="91"/>
      <c r="L63" s="93"/>
      <c r="M63" s="100"/>
      <c r="N63" s="94"/>
      <c r="O63" s="334"/>
      <c r="P63" s="335"/>
      <c r="Q63" s="336"/>
      <c r="R63" s="294"/>
      <c r="S63" s="294"/>
      <c r="T63" s="336"/>
      <c r="U63" s="112"/>
      <c r="V63" s="379"/>
      <c r="W63" s="380"/>
      <c r="X63" s="381">
        <v>0</v>
      </c>
      <c r="Y63" s="335">
        <f t="shared" si="6"/>
        <v>0</v>
      </c>
      <c r="Z63" s="18"/>
      <c r="AA63" s="343">
        <v>1</v>
      </c>
      <c r="AB63" s="344">
        <f t="shared" si="7"/>
        <v>0</v>
      </c>
      <c r="AC63" s="345">
        <v>1</v>
      </c>
      <c r="AD63" s="346">
        <f t="shared" si="8"/>
        <v>0</v>
      </c>
      <c r="AE63" s="347">
        <f t="shared" si="9"/>
        <v>0</v>
      </c>
    </row>
    <row r="64" spans="1:33" ht="30" x14ac:dyDescent="0.25">
      <c r="A64" s="21"/>
      <c r="B64" s="416" t="s">
        <v>91</v>
      </c>
      <c r="C64" s="390" t="s">
        <v>72</v>
      </c>
      <c r="D64" s="391" t="s">
        <v>25</v>
      </c>
      <c r="E64" s="392" t="s">
        <v>701</v>
      </c>
      <c r="F64" s="331"/>
      <c r="G64" s="331"/>
      <c r="H64" s="90"/>
      <c r="I64" s="331"/>
      <c r="J64" s="99"/>
      <c r="K64" s="91"/>
      <c r="L64" s="93"/>
      <c r="M64" s="100"/>
      <c r="N64" s="94"/>
      <c r="O64" s="334"/>
      <c r="P64" s="335"/>
      <c r="Q64" s="336"/>
      <c r="R64" s="294"/>
      <c r="S64" s="294"/>
      <c r="T64" s="336"/>
      <c r="U64" s="112"/>
      <c r="V64" s="379" t="s">
        <v>104</v>
      </c>
      <c r="W64" s="380">
        <v>8</v>
      </c>
      <c r="X64" s="381">
        <v>69.191999999999993</v>
      </c>
      <c r="Y64" s="335">
        <f t="shared" si="6"/>
        <v>553.53599999999994</v>
      </c>
      <c r="Z64" s="18"/>
      <c r="AA64" s="343">
        <v>1</v>
      </c>
      <c r="AB64" s="344">
        <f t="shared" si="7"/>
        <v>553.53599999999994</v>
      </c>
      <c r="AC64" s="345">
        <v>0</v>
      </c>
      <c r="AD64" s="346">
        <f t="shared" si="8"/>
        <v>0</v>
      </c>
      <c r="AE64" s="347">
        <f t="shared" si="9"/>
        <v>553.53599999999994</v>
      </c>
      <c r="AF64" s="622" t="s">
        <v>783</v>
      </c>
    </row>
    <row r="65" spans="1:32" ht="45" x14ac:dyDescent="0.25">
      <c r="A65" s="21"/>
      <c r="B65" s="416" t="s">
        <v>91</v>
      </c>
      <c r="C65" s="390" t="s">
        <v>72</v>
      </c>
      <c r="D65" s="391" t="s">
        <v>25</v>
      </c>
      <c r="E65" s="392" t="s">
        <v>702</v>
      </c>
      <c r="F65" s="331"/>
      <c r="G65" s="331"/>
      <c r="H65" s="90"/>
      <c r="I65" s="331"/>
      <c r="J65" s="99"/>
      <c r="K65" s="91"/>
      <c r="L65" s="93"/>
      <c r="M65" s="100"/>
      <c r="N65" s="94"/>
      <c r="O65" s="334"/>
      <c r="P65" s="335"/>
      <c r="Q65" s="336"/>
      <c r="R65" s="294"/>
      <c r="S65" s="294"/>
      <c r="T65" s="336"/>
      <c r="U65" s="112"/>
      <c r="V65" s="379" t="s">
        <v>104</v>
      </c>
      <c r="W65" s="380">
        <v>16</v>
      </c>
      <c r="X65" s="381">
        <v>46.472000000000008</v>
      </c>
      <c r="Y65" s="335">
        <f t="shared" si="6"/>
        <v>743.55200000000013</v>
      </c>
      <c r="Z65" s="18"/>
      <c r="AA65" s="343">
        <v>1</v>
      </c>
      <c r="AB65" s="344">
        <f t="shared" si="7"/>
        <v>743.55200000000013</v>
      </c>
      <c r="AC65" s="345">
        <v>0</v>
      </c>
      <c r="AD65" s="346">
        <f t="shared" si="8"/>
        <v>0</v>
      </c>
      <c r="AE65" s="347">
        <f t="shared" si="9"/>
        <v>743.55200000000013</v>
      </c>
      <c r="AF65" s="649" t="s">
        <v>783</v>
      </c>
    </row>
    <row r="66" spans="1:32" ht="45" x14ac:dyDescent="0.25">
      <c r="A66" s="21"/>
      <c r="B66" s="416" t="s">
        <v>91</v>
      </c>
      <c r="C66" s="390" t="s">
        <v>72</v>
      </c>
      <c r="D66" s="391" t="s">
        <v>25</v>
      </c>
      <c r="E66" s="392" t="s">
        <v>712</v>
      </c>
      <c r="F66" s="331"/>
      <c r="G66" s="331"/>
      <c r="H66" s="90"/>
      <c r="I66" s="331"/>
      <c r="J66" s="99"/>
      <c r="K66" s="91"/>
      <c r="L66" s="93"/>
      <c r="M66" s="100"/>
      <c r="N66" s="94"/>
      <c r="O66" s="334"/>
      <c r="P66" s="335"/>
      <c r="Q66" s="336"/>
      <c r="R66" s="294"/>
      <c r="S66" s="294"/>
      <c r="T66" s="336"/>
      <c r="U66" s="112"/>
      <c r="V66" s="379" t="s">
        <v>79</v>
      </c>
      <c r="W66" s="380">
        <v>1</v>
      </c>
      <c r="X66" s="381">
        <v>108.512</v>
      </c>
      <c r="Y66" s="335">
        <f t="shared" si="6"/>
        <v>108.512</v>
      </c>
      <c r="Z66" s="18"/>
      <c r="AA66" s="343">
        <v>1</v>
      </c>
      <c r="AB66" s="344">
        <f t="shared" si="7"/>
        <v>108.512</v>
      </c>
      <c r="AC66" s="345">
        <v>1</v>
      </c>
      <c r="AD66" s="346">
        <f t="shared" si="8"/>
        <v>108.512</v>
      </c>
      <c r="AE66" s="347">
        <f t="shared" si="9"/>
        <v>0</v>
      </c>
    </row>
    <row r="67" spans="1:32" ht="45" x14ac:dyDescent="0.25">
      <c r="A67" s="21"/>
      <c r="B67" s="416" t="s">
        <v>91</v>
      </c>
      <c r="C67" s="390" t="s">
        <v>72</v>
      </c>
      <c r="D67" s="391" t="s">
        <v>25</v>
      </c>
      <c r="E67" s="392" t="s">
        <v>669</v>
      </c>
      <c r="F67" s="331"/>
      <c r="G67" s="331"/>
      <c r="H67" s="90"/>
      <c r="I67" s="331"/>
      <c r="J67" s="99"/>
      <c r="K67" s="91"/>
      <c r="L67" s="93"/>
      <c r="M67" s="100"/>
      <c r="N67" s="94"/>
      <c r="O67" s="334"/>
      <c r="P67" s="335"/>
      <c r="Q67" s="336"/>
      <c r="R67" s="294"/>
      <c r="S67" s="294"/>
      <c r="T67" s="336"/>
      <c r="U67" s="112"/>
      <c r="V67" s="379" t="s">
        <v>104</v>
      </c>
      <c r="W67" s="380">
        <v>1</v>
      </c>
      <c r="X67" s="381">
        <v>55.655999999999999</v>
      </c>
      <c r="Y67" s="335">
        <f t="shared" si="6"/>
        <v>55.655999999999999</v>
      </c>
      <c r="Z67" s="18"/>
      <c r="AA67" s="343">
        <v>1</v>
      </c>
      <c r="AB67" s="344">
        <f t="shared" si="7"/>
        <v>55.655999999999999</v>
      </c>
      <c r="AC67" s="345">
        <v>1</v>
      </c>
      <c r="AD67" s="346">
        <f t="shared" si="8"/>
        <v>55.655999999999999</v>
      </c>
      <c r="AE67" s="347">
        <f t="shared" si="9"/>
        <v>0</v>
      </c>
    </row>
    <row r="68" spans="1:32" ht="30" x14ac:dyDescent="0.25">
      <c r="A68" s="21"/>
      <c r="B68" s="416" t="s">
        <v>91</v>
      </c>
      <c r="C68" s="390" t="s">
        <v>72</v>
      </c>
      <c r="D68" s="391" t="s">
        <v>25</v>
      </c>
      <c r="E68" s="392" t="s">
        <v>689</v>
      </c>
      <c r="F68" s="331"/>
      <c r="G68" s="331"/>
      <c r="H68" s="90"/>
      <c r="I68" s="331"/>
      <c r="J68" s="99"/>
      <c r="K68" s="91"/>
      <c r="L68" s="93"/>
      <c r="M68" s="100"/>
      <c r="N68" s="94"/>
      <c r="O68" s="334"/>
      <c r="P68" s="335"/>
      <c r="Q68" s="336"/>
      <c r="R68" s="294"/>
      <c r="S68" s="294"/>
      <c r="T68" s="336"/>
      <c r="U68" s="112"/>
      <c r="V68" s="379" t="s">
        <v>79</v>
      </c>
      <c r="W68" s="380">
        <v>7</v>
      </c>
      <c r="X68" s="381">
        <v>10</v>
      </c>
      <c r="Y68" s="335">
        <f t="shared" si="6"/>
        <v>70</v>
      </c>
      <c r="Z68" s="18"/>
      <c r="AA68" s="343">
        <v>1</v>
      </c>
      <c r="AB68" s="344">
        <f t="shared" si="7"/>
        <v>70</v>
      </c>
      <c r="AC68" s="345">
        <v>1</v>
      </c>
      <c r="AD68" s="346">
        <f t="shared" si="8"/>
        <v>70</v>
      </c>
      <c r="AE68" s="347">
        <f t="shared" si="9"/>
        <v>0</v>
      </c>
    </row>
    <row r="69" spans="1:32" ht="45" x14ac:dyDescent="0.25">
      <c r="A69" s="21"/>
      <c r="B69" s="416" t="s">
        <v>91</v>
      </c>
      <c r="C69" s="390" t="s">
        <v>72</v>
      </c>
      <c r="D69" s="391" t="s">
        <v>25</v>
      </c>
      <c r="E69" s="392" t="s">
        <v>690</v>
      </c>
      <c r="F69" s="331"/>
      <c r="G69" s="331"/>
      <c r="H69" s="90"/>
      <c r="I69" s="331"/>
      <c r="J69" s="99"/>
      <c r="K69" s="91"/>
      <c r="L69" s="93"/>
      <c r="M69" s="100"/>
      <c r="N69" s="94"/>
      <c r="O69" s="334"/>
      <c r="P69" s="335"/>
      <c r="Q69" s="336"/>
      <c r="R69" s="294"/>
      <c r="S69" s="294"/>
      <c r="T69" s="336"/>
      <c r="U69" s="112"/>
      <c r="V69" s="379" t="s">
        <v>79</v>
      </c>
      <c r="W69" s="380">
        <v>7</v>
      </c>
      <c r="X69" s="381">
        <v>23.040000000000003</v>
      </c>
      <c r="Y69" s="335">
        <f t="shared" si="6"/>
        <v>161.28000000000003</v>
      </c>
      <c r="Z69" s="18"/>
      <c r="AA69" s="343">
        <v>1</v>
      </c>
      <c r="AB69" s="344">
        <f t="shared" si="7"/>
        <v>161.28000000000003</v>
      </c>
      <c r="AC69" s="345">
        <v>1</v>
      </c>
      <c r="AD69" s="346">
        <f t="shared" si="8"/>
        <v>161.28000000000003</v>
      </c>
      <c r="AE69" s="347">
        <f t="shared" si="9"/>
        <v>0</v>
      </c>
    </row>
    <row r="70" spans="1:32" ht="45" x14ac:dyDescent="0.25">
      <c r="A70" s="21"/>
      <c r="B70" s="416" t="s">
        <v>91</v>
      </c>
      <c r="C70" s="390" t="s">
        <v>72</v>
      </c>
      <c r="D70" s="391" t="s">
        <v>25</v>
      </c>
      <c r="E70" s="392" t="s">
        <v>691</v>
      </c>
      <c r="F70" s="331"/>
      <c r="G70" s="331"/>
      <c r="H70" s="90"/>
      <c r="I70" s="331"/>
      <c r="J70" s="99"/>
      <c r="K70" s="91"/>
      <c r="L70" s="93"/>
      <c r="M70" s="100"/>
      <c r="N70" s="94"/>
      <c r="O70" s="334"/>
      <c r="P70" s="335"/>
      <c r="Q70" s="336"/>
      <c r="R70" s="294"/>
      <c r="S70" s="294"/>
      <c r="T70" s="336"/>
      <c r="U70" s="112"/>
      <c r="V70" s="379" t="s">
        <v>104</v>
      </c>
      <c r="W70" s="380">
        <v>6</v>
      </c>
      <c r="X70" s="381">
        <v>8.7360000000000007</v>
      </c>
      <c r="Y70" s="335">
        <f t="shared" si="6"/>
        <v>52.416000000000004</v>
      </c>
      <c r="Z70" s="18"/>
      <c r="AA70" s="343">
        <v>1</v>
      </c>
      <c r="AB70" s="344">
        <f t="shared" si="7"/>
        <v>52.416000000000004</v>
      </c>
      <c r="AC70" s="345">
        <v>1</v>
      </c>
      <c r="AD70" s="346">
        <f t="shared" si="8"/>
        <v>52.416000000000004</v>
      </c>
      <c r="AE70" s="347">
        <f t="shared" si="9"/>
        <v>0</v>
      </c>
    </row>
    <row r="71" spans="1:32" ht="45" x14ac:dyDescent="0.25">
      <c r="A71" s="21"/>
      <c r="B71" s="416" t="s">
        <v>91</v>
      </c>
      <c r="C71" s="390" t="s">
        <v>72</v>
      </c>
      <c r="D71" s="391" t="s">
        <v>25</v>
      </c>
      <c r="E71" s="392" t="s">
        <v>668</v>
      </c>
      <c r="F71" s="331"/>
      <c r="G71" s="331"/>
      <c r="H71" s="90"/>
      <c r="I71" s="331"/>
      <c r="J71" s="99"/>
      <c r="K71" s="91"/>
      <c r="L71" s="93"/>
      <c r="M71" s="100"/>
      <c r="N71" s="94"/>
      <c r="O71" s="334"/>
      <c r="P71" s="335"/>
      <c r="Q71" s="336"/>
      <c r="R71" s="294"/>
      <c r="S71" s="294"/>
      <c r="T71" s="336"/>
      <c r="U71" s="112"/>
      <c r="V71" s="379" t="s">
        <v>79</v>
      </c>
      <c r="W71" s="380">
        <v>35</v>
      </c>
      <c r="X71" s="381">
        <v>8.6880000000000006</v>
      </c>
      <c r="Y71" s="335">
        <f t="shared" si="6"/>
        <v>304.08000000000004</v>
      </c>
      <c r="Z71" s="18"/>
      <c r="AA71" s="343">
        <v>1</v>
      </c>
      <c r="AB71" s="344">
        <f t="shared" si="7"/>
        <v>304.08000000000004</v>
      </c>
      <c r="AC71" s="345">
        <v>1</v>
      </c>
      <c r="AD71" s="346">
        <f t="shared" si="8"/>
        <v>304.08000000000004</v>
      </c>
      <c r="AE71" s="347">
        <f t="shared" si="9"/>
        <v>0</v>
      </c>
    </row>
    <row r="72" spans="1:32" ht="30" x14ac:dyDescent="0.25">
      <c r="A72" s="21"/>
      <c r="B72" s="416" t="s">
        <v>91</v>
      </c>
      <c r="C72" s="390" t="s">
        <v>72</v>
      </c>
      <c r="D72" s="391" t="s">
        <v>25</v>
      </c>
      <c r="E72" s="392" t="s">
        <v>670</v>
      </c>
      <c r="F72" s="331"/>
      <c r="G72" s="331"/>
      <c r="H72" s="90"/>
      <c r="I72" s="331"/>
      <c r="J72" s="99"/>
      <c r="K72" s="91"/>
      <c r="L72" s="93"/>
      <c r="M72" s="100"/>
      <c r="N72" s="94"/>
      <c r="O72" s="334"/>
      <c r="P72" s="335"/>
      <c r="Q72" s="336"/>
      <c r="R72" s="294"/>
      <c r="S72" s="294"/>
      <c r="T72" s="336"/>
      <c r="U72" s="112"/>
      <c r="V72" s="379" t="s">
        <v>79</v>
      </c>
      <c r="W72" s="380">
        <v>6</v>
      </c>
      <c r="X72" s="381">
        <v>17.832000000000001</v>
      </c>
      <c r="Y72" s="335">
        <f t="shared" si="6"/>
        <v>106.992</v>
      </c>
      <c r="Z72" s="18"/>
      <c r="AA72" s="343">
        <v>1</v>
      </c>
      <c r="AB72" s="344">
        <f t="shared" si="7"/>
        <v>106.992</v>
      </c>
      <c r="AC72" s="345">
        <v>1</v>
      </c>
      <c r="AD72" s="346">
        <f t="shared" si="8"/>
        <v>106.992</v>
      </c>
      <c r="AE72" s="347">
        <f t="shared" si="9"/>
        <v>0</v>
      </c>
    </row>
    <row r="73" spans="1:32" ht="15.75" x14ac:dyDescent="0.25">
      <c r="A73" s="21"/>
      <c r="B73" s="86"/>
      <c r="C73" s="89"/>
      <c r="D73" s="88"/>
      <c r="E73" s="101"/>
      <c r="F73" s="331"/>
      <c r="G73" s="331"/>
      <c r="H73" s="90"/>
      <c r="I73" s="331"/>
      <c r="J73" s="99"/>
      <c r="K73" s="91"/>
      <c r="L73" s="93"/>
      <c r="M73" s="100"/>
      <c r="N73" s="94"/>
      <c r="O73" s="334"/>
      <c r="P73" s="335"/>
      <c r="Q73" s="336"/>
      <c r="R73" s="294"/>
      <c r="S73" s="294"/>
      <c r="T73" s="336"/>
      <c r="U73" s="112"/>
      <c r="V73" s="91"/>
      <c r="W73" s="93"/>
      <c r="X73" s="294"/>
      <c r="Y73" s="335"/>
      <c r="Z73" s="18"/>
      <c r="AA73" s="343"/>
      <c r="AB73" s="344"/>
      <c r="AC73" s="345"/>
      <c r="AD73" s="346"/>
      <c r="AE73" s="347"/>
    </row>
    <row r="74" spans="1:32" ht="15.75" thickBot="1" x14ac:dyDescent="0.3"/>
    <row r="75" spans="1:32" ht="15.75" thickBot="1" x14ac:dyDescent="0.3">
      <c r="S75" s="68" t="s">
        <v>5</v>
      </c>
      <c r="T75" s="69">
        <f>SUM(T11:T73)</f>
        <v>8164.8633579999996</v>
      </c>
      <c r="U75" s="65"/>
      <c r="V75" s="21"/>
      <c r="W75" s="28"/>
      <c r="X75" s="68" t="s">
        <v>5</v>
      </c>
      <c r="Y75" s="69">
        <f>SUM(Y11:Y73)</f>
        <v>25335.307885399998</v>
      </c>
      <c r="Z75" s="18"/>
      <c r="AA75" s="76"/>
      <c r="AB75" s="116">
        <f>SUM(AB11:AB73)</f>
        <v>21907.419392399999</v>
      </c>
      <c r="AC75" s="76"/>
      <c r="AD75" s="117">
        <f>SUM(AD11:AD73)</f>
        <v>13553.30305</v>
      </c>
      <c r="AE75" s="131">
        <f>SUM(AE11:AE73)</f>
        <v>8354.1163424000006</v>
      </c>
    </row>
    <row r="77" spans="1:32" x14ac:dyDescent="0.25">
      <c r="C77" t="s">
        <v>372</v>
      </c>
      <c r="D77" s="162"/>
      <c r="T77" s="314">
        <f>SUMIF($C$10:$C$73,$C77,T$10:T$73)</f>
        <v>399.99552</v>
      </c>
      <c r="U77" s="65"/>
      <c r="Y77" s="314">
        <f>SUMIF($C$10:$C$73,$C77,Y$10:Y$73)</f>
        <v>399.99552</v>
      </c>
      <c r="AA77" s="317">
        <f>AB77/Y77</f>
        <v>1</v>
      </c>
      <c r="AB77" s="314">
        <f>SUMIF($C$10:$C$73,$C77,AB$10:AB$73)</f>
        <v>399.99552</v>
      </c>
      <c r="AC77" s="317">
        <f>AD77/Y77</f>
        <v>0</v>
      </c>
      <c r="AD77" s="314">
        <f>SUMIF($C$10:$C$73,$C77,AD$10:AD$73)</f>
        <v>0</v>
      </c>
      <c r="AE77" s="314">
        <f>SUMIF($C$10:$C$73,$C77,AE$10:AE$73)</f>
        <v>399.99552</v>
      </c>
    </row>
    <row r="78" spans="1:32" x14ac:dyDescent="0.25">
      <c r="C78" t="s">
        <v>308</v>
      </c>
      <c r="D78" s="162"/>
      <c r="T78" s="314">
        <f t="shared" ref="T78:T85" si="10">SUMIF($C$10:$C$73,$C78,T$10:T$73)</f>
        <v>222.29999999999998</v>
      </c>
      <c r="U78" s="65"/>
      <c r="Y78" s="314">
        <f t="shared" ref="Y78:Y85" si="11">SUMIF($C$10:$C$73,$C78,Y$10:Y$73)</f>
        <v>222.29999999999998</v>
      </c>
      <c r="AA78" s="317">
        <f t="shared" ref="AA78:AA85" si="12">AB78/Y78</f>
        <v>1</v>
      </c>
      <c r="AB78" s="314">
        <f t="shared" ref="AB78:AB85" si="13">SUMIF($C$10:$C$73,$C78,AB$10:AB$73)</f>
        <v>222.29999999999998</v>
      </c>
      <c r="AC78" s="317">
        <f t="shared" ref="AC78:AC85" si="14">AD78/Y78</f>
        <v>1</v>
      </c>
      <c r="AD78" s="314">
        <f t="shared" ref="AD78:AE85" si="15">SUMIF($C$10:$C$73,$C78,AD$10:AD$73)</f>
        <v>222.29999999999998</v>
      </c>
      <c r="AE78" s="314">
        <f t="shared" si="15"/>
        <v>0</v>
      </c>
    </row>
    <row r="79" spans="1:32" x14ac:dyDescent="0.25">
      <c r="C79" t="s">
        <v>285</v>
      </c>
      <c r="D79" s="162"/>
      <c r="T79" s="314">
        <f t="shared" si="10"/>
        <v>584.24584800000002</v>
      </c>
      <c r="U79" s="65"/>
      <c r="Y79" s="314">
        <f t="shared" si="11"/>
        <v>823.18584799999996</v>
      </c>
      <c r="AA79" s="317">
        <f t="shared" si="12"/>
        <v>0.32626654193889881</v>
      </c>
      <c r="AB79" s="314">
        <f t="shared" si="13"/>
        <v>268.57799999999997</v>
      </c>
      <c r="AC79" s="317">
        <f t="shared" si="14"/>
        <v>0.32626654193889881</v>
      </c>
      <c r="AD79" s="314">
        <f t="shared" si="15"/>
        <v>268.57799999999997</v>
      </c>
      <c r="AE79" s="314">
        <f t="shared" si="15"/>
        <v>0</v>
      </c>
    </row>
    <row r="80" spans="1:32" x14ac:dyDescent="0.25">
      <c r="C80" t="s">
        <v>189</v>
      </c>
      <c r="D80" s="162"/>
      <c r="T80" s="314">
        <f t="shared" si="10"/>
        <v>586.75424999999996</v>
      </c>
      <c r="U80" s="65"/>
      <c r="Y80" s="314">
        <f t="shared" si="11"/>
        <v>886.75424999999996</v>
      </c>
      <c r="AA80" s="317">
        <f t="shared" si="12"/>
        <v>1</v>
      </c>
      <c r="AB80" s="314">
        <f t="shared" si="13"/>
        <v>886.75424999999996</v>
      </c>
      <c r="AC80" s="317">
        <f t="shared" si="14"/>
        <v>0.66168755323134898</v>
      </c>
      <c r="AD80" s="314">
        <f t="shared" si="15"/>
        <v>586.75424999999996</v>
      </c>
      <c r="AE80" s="314">
        <f t="shared" si="15"/>
        <v>300</v>
      </c>
    </row>
    <row r="81" spans="3:31" x14ac:dyDescent="0.25">
      <c r="C81" t="s">
        <v>72</v>
      </c>
      <c r="D81" s="162"/>
      <c r="T81" s="314">
        <f t="shared" si="10"/>
        <v>341.93600000000004</v>
      </c>
      <c r="U81" s="65"/>
      <c r="Y81" s="314">
        <f t="shared" si="11"/>
        <v>6484.728000000001</v>
      </c>
      <c r="AA81" s="317">
        <f t="shared" si="12"/>
        <v>1</v>
      </c>
      <c r="AB81" s="314">
        <f t="shared" si="13"/>
        <v>6484.728000000001</v>
      </c>
      <c r="AC81" s="317">
        <f t="shared" si="14"/>
        <v>0.64633458797346632</v>
      </c>
      <c r="AD81" s="314">
        <f t="shared" si="15"/>
        <v>4191.304000000001</v>
      </c>
      <c r="AE81" s="314">
        <f t="shared" si="15"/>
        <v>2293.424</v>
      </c>
    </row>
    <row r="82" spans="3:31" x14ac:dyDescent="0.25">
      <c r="C82" t="s">
        <v>164</v>
      </c>
      <c r="D82" s="162"/>
      <c r="T82" s="314">
        <f t="shared" si="10"/>
        <v>452.67349499999995</v>
      </c>
      <c r="U82" s="65"/>
      <c r="Y82" s="314">
        <f t="shared" si="11"/>
        <v>3289.8631999999998</v>
      </c>
      <c r="AA82" s="317">
        <f t="shared" si="12"/>
        <v>1</v>
      </c>
      <c r="AB82" s="314">
        <f t="shared" si="13"/>
        <v>3289.8631999999998</v>
      </c>
      <c r="AC82" s="317">
        <f t="shared" si="14"/>
        <v>1</v>
      </c>
      <c r="AD82" s="314">
        <f t="shared" si="15"/>
        <v>3289.8631999999998</v>
      </c>
      <c r="AE82" s="314">
        <f t="shared" si="15"/>
        <v>0</v>
      </c>
    </row>
    <row r="83" spans="3:31" x14ac:dyDescent="0.25">
      <c r="C83" t="s">
        <v>24</v>
      </c>
      <c r="D83" s="162"/>
      <c r="T83" s="314">
        <f t="shared" si="10"/>
        <v>2703.6776</v>
      </c>
      <c r="U83" s="65"/>
      <c r="Y83" s="314">
        <f t="shared" si="11"/>
        <v>10355.200422399999</v>
      </c>
      <c r="AA83" s="317">
        <f t="shared" si="12"/>
        <v>1</v>
      </c>
      <c r="AB83" s="314">
        <f t="shared" si="13"/>
        <v>10355.200422399999</v>
      </c>
      <c r="AC83" s="317">
        <f t="shared" si="14"/>
        <v>0.4823183903998679</v>
      </c>
      <c r="AD83" s="314">
        <f t="shared" si="15"/>
        <v>4994.5036</v>
      </c>
      <c r="AE83" s="314">
        <f t="shared" si="15"/>
        <v>5360.6968223999993</v>
      </c>
    </row>
    <row r="84" spans="3:31" x14ac:dyDescent="0.25">
      <c r="C84" t="s">
        <v>312</v>
      </c>
      <c r="D84" s="162"/>
      <c r="T84" s="314">
        <f t="shared" si="10"/>
        <v>400</v>
      </c>
      <c r="U84" s="65"/>
      <c r="Y84" s="314">
        <f t="shared" si="11"/>
        <v>400</v>
      </c>
      <c r="AA84" s="317">
        <f t="shared" si="12"/>
        <v>0</v>
      </c>
      <c r="AB84" s="314">
        <f t="shared" si="13"/>
        <v>0</v>
      </c>
      <c r="AC84" s="317">
        <f t="shared" si="14"/>
        <v>0</v>
      </c>
      <c r="AD84" s="314">
        <f t="shared" si="15"/>
        <v>0</v>
      </c>
      <c r="AE84" s="314">
        <f t="shared" si="15"/>
        <v>0</v>
      </c>
    </row>
    <row r="85" spans="3:31" x14ac:dyDescent="0.25">
      <c r="C85" t="s">
        <v>341</v>
      </c>
      <c r="D85" s="162"/>
      <c r="T85" s="314">
        <f t="shared" si="10"/>
        <v>2473.2806449999998</v>
      </c>
      <c r="U85" s="65"/>
      <c r="Y85" s="314">
        <f t="shared" si="11"/>
        <v>2473.2806449999998</v>
      </c>
      <c r="AA85" s="317">
        <f t="shared" si="12"/>
        <v>0</v>
      </c>
      <c r="AB85" s="314">
        <f t="shared" si="13"/>
        <v>0</v>
      </c>
      <c r="AC85" s="317">
        <f t="shared" si="14"/>
        <v>0</v>
      </c>
      <c r="AD85" s="314">
        <f t="shared" si="15"/>
        <v>0</v>
      </c>
      <c r="AE85" s="314">
        <f t="shared" si="15"/>
        <v>0</v>
      </c>
    </row>
  </sheetData>
  <autoFilter ref="B8:AE72" xr:uid="{00000000-0009-0000-0000-00000E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X40 X11:X12 X14 X16:X19 X21:X25 X27:X29 X31:X32 X34:X38 S42:S73 X42:X45 X51:X73" xr:uid="{00000000-0002-0000-0E00-000000000000}">
      <formula1>P11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G88"/>
  <sheetViews>
    <sheetView topLeftCell="B1" zoomScale="70" zoomScaleNormal="70" workbookViewId="0">
      <pane xSplit="9" ySplit="8" topLeftCell="S66"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2.42578125" customWidth="1"/>
    <col min="33" max="33" width="16.71093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604</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8" t="s">
        <v>765</v>
      </c>
      <c r="AG7" s="618" t="s">
        <v>766</v>
      </c>
    </row>
    <row r="8" spans="1:33" s="279" customFormat="1" ht="75.75" thickBot="1" x14ac:dyDescent="0.3">
      <c r="A8" s="271" t="s">
        <v>377</v>
      </c>
      <c r="B8" s="272" t="s">
        <v>229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229</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229</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229</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46" si="0">W12*X12</f>
        <v>399.99552</v>
      </c>
      <c r="Z12" s="18"/>
      <c r="AA12" s="343">
        <v>1</v>
      </c>
      <c r="AB12" s="344">
        <f t="shared" ref="AB12:AB51" si="1">Y12*AA12</f>
        <v>399.99552</v>
      </c>
      <c r="AC12" s="345">
        <v>1</v>
      </c>
      <c r="AD12" s="346">
        <f t="shared" ref="AD12:AD51" si="2">Y12*AC12</f>
        <v>399.99552</v>
      </c>
      <c r="AE12" s="347">
        <f t="shared" ref="AE12:AE74" si="3">AB12-AD12</f>
        <v>0</v>
      </c>
    </row>
    <row r="13" spans="1:33" x14ac:dyDescent="0.25">
      <c r="A13" s="15"/>
      <c r="B13" s="353" t="s">
        <v>229</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229</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x14ac:dyDescent="0.25">
      <c r="A15" s="15"/>
      <c r="B15" s="353" t="s">
        <v>229</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f t="shared" si="0"/>
        <v>0</v>
      </c>
      <c r="Z15" s="18"/>
      <c r="AA15" s="343">
        <v>0</v>
      </c>
      <c r="AB15" s="344">
        <f t="shared" si="1"/>
        <v>0</v>
      </c>
      <c r="AC15" s="345">
        <v>0</v>
      </c>
      <c r="AD15" s="346">
        <f t="shared" si="2"/>
        <v>0</v>
      </c>
      <c r="AE15" s="347">
        <f t="shared" si="3"/>
        <v>0</v>
      </c>
    </row>
    <row r="16" spans="1:33" ht="105" x14ac:dyDescent="0.25">
      <c r="A16" s="15"/>
      <c r="B16" s="353" t="s">
        <v>229</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2"/>
        <v>0</v>
      </c>
      <c r="AE16" s="347">
        <f t="shared" si="3"/>
        <v>0</v>
      </c>
    </row>
    <row r="17" spans="1:31" ht="60.75" x14ac:dyDescent="0.25">
      <c r="A17" s="15"/>
      <c r="B17" s="353" t="s">
        <v>229</v>
      </c>
      <c r="C17" s="328" t="s">
        <v>285</v>
      </c>
      <c r="D17" s="329" t="s">
        <v>25</v>
      </c>
      <c r="E17" s="375" t="s">
        <v>500</v>
      </c>
      <c r="F17" s="357"/>
      <c r="G17" s="357"/>
      <c r="H17" s="332">
        <v>5.1480000000000201</v>
      </c>
      <c r="I17" s="357"/>
      <c r="J17" s="333" t="s">
        <v>299</v>
      </c>
      <c r="K17" s="331" t="s">
        <v>79</v>
      </c>
      <c r="L17" s="295">
        <v>2</v>
      </c>
      <c r="M17" s="356">
        <v>40.94</v>
      </c>
      <c r="N17" s="125">
        <v>81.88</v>
      </c>
      <c r="O17" s="334"/>
      <c r="P17" s="335" t="e">
        <v>#VALUE!</v>
      </c>
      <c r="Q17" s="336" t="e">
        <f>IF(J17="PROV SUM",N17,L17*P17)</f>
        <v>#VALUE!</v>
      </c>
      <c r="R17" s="294">
        <v>0</v>
      </c>
      <c r="S17" s="294">
        <v>34.487856000000001</v>
      </c>
      <c r="T17" s="336">
        <f>IF(J17="SC024",N17,IF(ISERROR(S17),"",IF(J17="PROV SUM",N17,L17*S17)))</f>
        <v>68.975712000000001</v>
      </c>
      <c r="U17" s="112"/>
      <c r="V17" s="331" t="s">
        <v>79</v>
      </c>
      <c r="W17" s="295">
        <v>2</v>
      </c>
      <c r="X17" s="294">
        <v>34.487856000000001</v>
      </c>
      <c r="Y17" s="335">
        <f t="shared" si="0"/>
        <v>68.975712000000001</v>
      </c>
      <c r="Z17" s="18"/>
      <c r="AA17" s="343">
        <v>0</v>
      </c>
      <c r="AB17" s="344">
        <f t="shared" si="1"/>
        <v>0</v>
      </c>
      <c r="AC17" s="345">
        <v>0</v>
      </c>
      <c r="AD17" s="346">
        <f t="shared" si="2"/>
        <v>0</v>
      </c>
      <c r="AE17" s="347">
        <f t="shared" si="3"/>
        <v>0</v>
      </c>
    </row>
    <row r="18" spans="1:31" x14ac:dyDescent="0.25">
      <c r="A18" s="15"/>
      <c r="B18" s="353" t="s">
        <v>229</v>
      </c>
      <c r="C18" s="358" t="s">
        <v>189</v>
      </c>
      <c r="D18" s="329" t="s">
        <v>378</v>
      </c>
      <c r="E18" s="330"/>
      <c r="F18" s="357"/>
      <c r="G18" s="357"/>
      <c r="H18" s="332"/>
      <c r="I18" s="357"/>
      <c r="J18" s="333"/>
      <c r="K18" s="331"/>
      <c r="L18" s="295"/>
      <c r="M18" s="333"/>
      <c r="N18" s="295"/>
      <c r="O18" s="334"/>
      <c r="P18" s="333"/>
      <c r="Q18" s="293"/>
      <c r="R18" s="293"/>
      <c r="S18" s="293"/>
      <c r="T18" s="293"/>
      <c r="U18" s="112"/>
      <c r="V18" s="331"/>
      <c r="W18" s="295"/>
      <c r="X18" s="293"/>
      <c r="Y18" s="335">
        <f t="shared" si="0"/>
        <v>0</v>
      </c>
      <c r="Z18" s="18"/>
      <c r="AA18" s="343">
        <v>0</v>
      </c>
      <c r="AB18" s="344">
        <f t="shared" si="1"/>
        <v>0</v>
      </c>
      <c r="AC18" s="345">
        <v>0</v>
      </c>
      <c r="AD18" s="346">
        <f t="shared" si="2"/>
        <v>0</v>
      </c>
      <c r="AE18" s="347">
        <f t="shared" si="3"/>
        <v>0</v>
      </c>
    </row>
    <row r="19" spans="1:31" ht="30" x14ac:dyDescent="0.25">
      <c r="A19" s="15"/>
      <c r="B19" s="353" t="s">
        <v>229</v>
      </c>
      <c r="C19" s="358" t="s">
        <v>189</v>
      </c>
      <c r="D19" s="329" t="s">
        <v>25</v>
      </c>
      <c r="E19" s="330" t="s">
        <v>337</v>
      </c>
      <c r="F19" s="357"/>
      <c r="G19" s="357"/>
      <c r="H19" s="332">
        <v>6.91</v>
      </c>
      <c r="I19" s="357"/>
      <c r="J19" s="333" t="s">
        <v>338</v>
      </c>
      <c r="K19" s="331" t="s">
        <v>79</v>
      </c>
      <c r="L19" s="295">
        <v>2</v>
      </c>
      <c r="M19" s="356">
        <v>20.13</v>
      </c>
      <c r="N19" s="295">
        <v>40.26</v>
      </c>
      <c r="O19" s="334"/>
      <c r="P19" s="335" t="e">
        <v>#VALUE!</v>
      </c>
      <c r="Q19" s="336" t="e">
        <f t="shared" ref="Q19:Q25" si="4">IF(J19="PROV SUM",N19,L19*P19)</f>
        <v>#VALUE!</v>
      </c>
      <c r="R19" s="294">
        <v>0</v>
      </c>
      <c r="S19" s="294">
        <v>14.594249999999999</v>
      </c>
      <c r="T19" s="336">
        <f t="shared" ref="T19:T25" si="5">IF(J19="SC024",N19,IF(ISERROR(S19),"",IF(J19="PROV SUM",N19,L19*S19)))</f>
        <v>29.188499999999998</v>
      </c>
      <c r="U19" s="112"/>
      <c r="V19" s="331" t="s">
        <v>79</v>
      </c>
      <c r="W19" s="295">
        <v>2</v>
      </c>
      <c r="X19" s="294">
        <v>14.594249999999999</v>
      </c>
      <c r="Y19" s="335">
        <f t="shared" si="0"/>
        <v>29.188499999999998</v>
      </c>
      <c r="Z19" s="18"/>
      <c r="AA19" s="343">
        <v>1</v>
      </c>
      <c r="AB19" s="344">
        <f t="shared" si="1"/>
        <v>29.188499999999998</v>
      </c>
      <c r="AC19" s="345">
        <v>1</v>
      </c>
      <c r="AD19" s="346">
        <f t="shared" si="2"/>
        <v>29.188499999999998</v>
      </c>
      <c r="AE19" s="347">
        <f t="shared" si="3"/>
        <v>0</v>
      </c>
    </row>
    <row r="20" spans="1:31" ht="30" x14ac:dyDescent="0.25">
      <c r="A20" s="15"/>
      <c r="B20" s="353" t="s">
        <v>229</v>
      </c>
      <c r="C20" s="358" t="s">
        <v>189</v>
      </c>
      <c r="D20" s="329" t="s">
        <v>25</v>
      </c>
      <c r="E20" s="330" t="s">
        <v>230</v>
      </c>
      <c r="F20" s="357"/>
      <c r="G20" s="357"/>
      <c r="H20" s="332">
        <v>6.1970000000000303</v>
      </c>
      <c r="I20" s="357"/>
      <c r="J20" s="333" t="s">
        <v>231</v>
      </c>
      <c r="K20" s="331" t="s">
        <v>79</v>
      </c>
      <c r="L20" s="295">
        <v>8</v>
      </c>
      <c r="M20" s="356">
        <v>15.71</v>
      </c>
      <c r="N20" s="295">
        <v>125.68</v>
      </c>
      <c r="O20" s="334"/>
      <c r="P20" s="335" t="e">
        <v>#VALUE!</v>
      </c>
      <c r="Q20" s="336" t="e">
        <f t="shared" si="4"/>
        <v>#VALUE!</v>
      </c>
      <c r="R20" s="294">
        <v>0</v>
      </c>
      <c r="S20" s="294">
        <v>13.3535</v>
      </c>
      <c r="T20" s="336">
        <f t="shared" si="5"/>
        <v>106.828</v>
      </c>
      <c r="U20" s="112"/>
      <c r="V20" s="331" t="s">
        <v>79</v>
      </c>
      <c r="W20" s="295">
        <v>8</v>
      </c>
      <c r="X20" s="294">
        <v>13.3535</v>
      </c>
      <c r="Y20" s="335">
        <f t="shared" si="0"/>
        <v>106.828</v>
      </c>
      <c r="Z20" s="18"/>
      <c r="AA20" s="343">
        <v>1</v>
      </c>
      <c r="AB20" s="344">
        <f t="shared" si="1"/>
        <v>106.828</v>
      </c>
      <c r="AC20" s="345">
        <v>1</v>
      </c>
      <c r="AD20" s="346">
        <f t="shared" si="2"/>
        <v>106.828</v>
      </c>
      <c r="AE20" s="347">
        <f t="shared" si="3"/>
        <v>0</v>
      </c>
    </row>
    <row r="21" spans="1:31" ht="45" x14ac:dyDescent="0.25">
      <c r="A21" s="15"/>
      <c r="B21" s="353" t="s">
        <v>229</v>
      </c>
      <c r="C21" s="358" t="s">
        <v>189</v>
      </c>
      <c r="D21" s="329" t="s">
        <v>25</v>
      </c>
      <c r="E21" s="330" t="s">
        <v>232</v>
      </c>
      <c r="F21" s="357"/>
      <c r="G21" s="357"/>
      <c r="H21" s="332">
        <v>6.2030000000000296</v>
      </c>
      <c r="I21" s="357"/>
      <c r="J21" s="333" t="s">
        <v>233</v>
      </c>
      <c r="K21" s="331" t="s">
        <v>139</v>
      </c>
      <c r="L21" s="295">
        <v>1</v>
      </c>
      <c r="M21" s="356">
        <v>21.61</v>
      </c>
      <c r="N21" s="295">
        <v>21.61</v>
      </c>
      <c r="O21" s="334"/>
      <c r="P21" s="335" t="e">
        <v>#VALUE!</v>
      </c>
      <c r="Q21" s="336" t="e">
        <f t="shared" si="4"/>
        <v>#VALUE!</v>
      </c>
      <c r="R21" s="294">
        <v>0</v>
      </c>
      <c r="S21" s="294">
        <v>18.368499999999997</v>
      </c>
      <c r="T21" s="336">
        <f t="shared" si="5"/>
        <v>18.368499999999997</v>
      </c>
      <c r="U21" s="112"/>
      <c r="V21" s="331" t="s">
        <v>139</v>
      </c>
      <c r="W21" s="295">
        <v>1</v>
      </c>
      <c r="X21" s="294">
        <v>18.368499999999997</v>
      </c>
      <c r="Y21" s="335">
        <f t="shared" si="0"/>
        <v>18.368499999999997</v>
      </c>
      <c r="Z21" s="18"/>
      <c r="AA21" s="343">
        <v>1</v>
      </c>
      <c r="AB21" s="344">
        <f t="shared" si="1"/>
        <v>18.368499999999997</v>
      </c>
      <c r="AC21" s="345">
        <v>1</v>
      </c>
      <c r="AD21" s="346">
        <f t="shared" si="2"/>
        <v>18.368499999999997</v>
      </c>
      <c r="AE21" s="347">
        <f t="shared" si="3"/>
        <v>0</v>
      </c>
    </row>
    <row r="22" spans="1:31" ht="45" x14ac:dyDescent="0.25">
      <c r="A22" s="15"/>
      <c r="B22" s="353" t="s">
        <v>229</v>
      </c>
      <c r="C22" s="358" t="s">
        <v>189</v>
      </c>
      <c r="D22" s="329" t="s">
        <v>25</v>
      </c>
      <c r="E22" s="330" t="s">
        <v>234</v>
      </c>
      <c r="F22" s="357"/>
      <c r="G22" s="357"/>
      <c r="H22" s="332">
        <v>6.2040000000000299</v>
      </c>
      <c r="I22" s="357"/>
      <c r="J22" s="333" t="s">
        <v>235</v>
      </c>
      <c r="K22" s="331" t="s">
        <v>79</v>
      </c>
      <c r="L22" s="295">
        <v>8</v>
      </c>
      <c r="M22" s="356">
        <v>20.51</v>
      </c>
      <c r="N22" s="295">
        <v>164.08</v>
      </c>
      <c r="O22" s="334"/>
      <c r="P22" s="335" t="e">
        <v>#VALUE!</v>
      </c>
      <c r="Q22" s="336" t="e">
        <f t="shared" si="4"/>
        <v>#VALUE!</v>
      </c>
      <c r="R22" s="294">
        <v>0</v>
      </c>
      <c r="S22" s="294">
        <v>17.433500000000002</v>
      </c>
      <c r="T22" s="336">
        <f t="shared" si="5"/>
        <v>139.46800000000002</v>
      </c>
      <c r="U22" s="112"/>
      <c r="V22" s="331" t="s">
        <v>79</v>
      </c>
      <c r="W22" s="295">
        <v>8</v>
      </c>
      <c r="X22" s="294">
        <v>17.433500000000002</v>
      </c>
      <c r="Y22" s="335">
        <f t="shared" si="0"/>
        <v>139.46800000000002</v>
      </c>
      <c r="Z22" s="18"/>
      <c r="AA22" s="343">
        <v>1</v>
      </c>
      <c r="AB22" s="344">
        <f t="shared" si="1"/>
        <v>139.46800000000002</v>
      </c>
      <c r="AC22" s="345">
        <v>1</v>
      </c>
      <c r="AD22" s="346">
        <f t="shared" si="2"/>
        <v>139.46800000000002</v>
      </c>
      <c r="AE22" s="347">
        <f t="shared" si="3"/>
        <v>0</v>
      </c>
    </row>
    <row r="23" spans="1:31" ht="30" x14ac:dyDescent="0.25">
      <c r="A23" s="15"/>
      <c r="B23" s="353" t="s">
        <v>229</v>
      </c>
      <c r="C23" s="358" t="s">
        <v>189</v>
      </c>
      <c r="D23" s="329" t="s">
        <v>25</v>
      </c>
      <c r="E23" s="330" t="s">
        <v>411</v>
      </c>
      <c r="F23" s="357"/>
      <c r="G23" s="357"/>
      <c r="H23" s="332">
        <v>6.2360000000000504</v>
      </c>
      <c r="I23" s="357"/>
      <c r="J23" s="333" t="s">
        <v>251</v>
      </c>
      <c r="K23" s="331" t="s">
        <v>79</v>
      </c>
      <c r="L23" s="295">
        <v>10</v>
      </c>
      <c r="M23" s="356">
        <v>25.87</v>
      </c>
      <c r="N23" s="295">
        <v>258.7</v>
      </c>
      <c r="O23" s="334"/>
      <c r="P23" s="335" t="e">
        <v>#VALUE!</v>
      </c>
      <c r="Q23" s="336" t="e">
        <f t="shared" si="4"/>
        <v>#VALUE!</v>
      </c>
      <c r="R23" s="294">
        <v>0</v>
      </c>
      <c r="S23" s="294">
        <v>21.9895</v>
      </c>
      <c r="T23" s="336">
        <f t="shared" si="5"/>
        <v>219.89499999999998</v>
      </c>
      <c r="U23" s="112"/>
      <c r="V23" s="331" t="s">
        <v>79</v>
      </c>
      <c r="W23" s="295">
        <v>10</v>
      </c>
      <c r="X23" s="294">
        <v>21.9895</v>
      </c>
      <c r="Y23" s="335">
        <f t="shared" si="0"/>
        <v>219.89499999999998</v>
      </c>
      <c r="Z23" s="18"/>
      <c r="AA23" s="343">
        <v>1</v>
      </c>
      <c r="AB23" s="344">
        <f t="shared" si="1"/>
        <v>219.89499999999998</v>
      </c>
      <c r="AC23" s="345">
        <v>1</v>
      </c>
      <c r="AD23" s="346">
        <f t="shared" si="2"/>
        <v>219.89499999999998</v>
      </c>
      <c r="AE23" s="347">
        <f t="shared" si="3"/>
        <v>0</v>
      </c>
    </row>
    <row r="24" spans="1:31" ht="30" x14ac:dyDescent="0.25">
      <c r="A24" s="15"/>
      <c r="B24" s="353" t="s">
        <v>229</v>
      </c>
      <c r="C24" s="358" t="s">
        <v>189</v>
      </c>
      <c r="D24" s="329" t="s">
        <v>25</v>
      </c>
      <c r="E24" s="330" t="s">
        <v>412</v>
      </c>
      <c r="F24" s="357"/>
      <c r="G24" s="357"/>
      <c r="H24" s="332">
        <v>6.2370000000000498</v>
      </c>
      <c r="I24" s="357"/>
      <c r="J24" s="333" t="s">
        <v>253</v>
      </c>
      <c r="K24" s="331" t="s">
        <v>104</v>
      </c>
      <c r="L24" s="295">
        <v>14</v>
      </c>
      <c r="M24" s="356">
        <v>6.28</v>
      </c>
      <c r="N24" s="295">
        <v>87.92</v>
      </c>
      <c r="O24" s="334"/>
      <c r="P24" s="335" t="e">
        <v>#VALUE!</v>
      </c>
      <c r="Q24" s="336" t="e">
        <f t="shared" si="4"/>
        <v>#VALUE!</v>
      </c>
      <c r="R24" s="294">
        <v>0</v>
      </c>
      <c r="S24" s="294">
        <v>5.3380000000000001</v>
      </c>
      <c r="T24" s="336">
        <f t="shared" si="5"/>
        <v>74.731999999999999</v>
      </c>
      <c r="U24" s="112"/>
      <c r="V24" s="331" t="s">
        <v>104</v>
      </c>
      <c r="W24" s="295">
        <v>14</v>
      </c>
      <c r="X24" s="294">
        <v>5.3380000000000001</v>
      </c>
      <c r="Y24" s="335">
        <f t="shared" si="0"/>
        <v>74.731999999999999</v>
      </c>
      <c r="Z24" s="18"/>
      <c r="AA24" s="343">
        <v>1</v>
      </c>
      <c r="AB24" s="344">
        <f t="shared" si="1"/>
        <v>74.731999999999999</v>
      </c>
      <c r="AC24" s="345">
        <v>1</v>
      </c>
      <c r="AD24" s="346">
        <f t="shared" si="2"/>
        <v>74.731999999999999</v>
      </c>
      <c r="AE24" s="347">
        <f t="shared" si="3"/>
        <v>0</v>
      </c>
    </row>
    <row r="25" spans="1:31" ht="45" x14ac:dyDescent="0.25">
      <c r="A25" s="15"/>
      <c r="B25" s="353" t="s">
        <v>229</v>
      </c>
      <c r="C25" s="358" t="s">
        <v>189</v>
      </c>
      <c r="D25" s="329" t="s">
        <v>25</v>
      </c>
      <c r="E25" s="330" t="s">
        <v>413</v>
      </c>
      <c r="F25" s="357"/>
      <c r="G25" s="357"/>
      <c r="H25" s="332">
        <v>6.2380000000000502</v>
      </c>
      <c r="I25" s="357"/>
      <c r="J25" s="333" t="s">
        <v>255</v>
      </c>
      <c r="K25" s="331" t="s">
        <v>139</v>
      </c>
      <c r="L25" s="295">
        <v>3</v>
      </c>
      <c r="M25" s="356">
        <v>20.71</v>
      </c>
      <c r="N25" s="295">
        <v>62.13</v>
      </c>
      <c r="O25" s="334"/>
      <c r="P25" s="335" t="e">
        <v>#VALUE!</v>
      </c>
      <c r="Q25" s="336" t="e">
        <f t="shared" si="4"/>
        <v>#VALUE!</v>
      </c>
      <c r="R25" s="294">
        <v>0</v>
      </c>
      <c r="S25" s="294">
        <v>17.6035</v>
      </c>
      <c r="T25" s="336">
        <f t="shared" si="5"/>
        <v>52.810500000000005</v>
      </c>
      <c r="U25" s="112"/>
      <c r="V25" s="331" t="s">
        <v>139</v>
      </c>
      <c r="W25" s="295">
        <v>3</v>
      </c>
      <c r="X25" s="294">
        <v>17.6035</v>
      </c>
      <c r="Y25" s="335">
        <f t="shared" si="0"/>
        <v>52.810500000000005</v>
      </c>
      <c r="Z25" s="18"/>
      <c r="AA25" s="343">
        <v>1</v>
      </c>
      <c r="AB25" s="344">
        <f t="shared" si="1"/>
        <v>52.810500000000005</v>
      </c>
      <c r="AC25" s="345">
        <v>1</v>
      </c>
      <c r="AD25" s="346">
        <f t="shared" si="2"/>
        <v>52.810500000000005</v>
      </c>
      <c r="AE25" s="347">
        <f t="shared" si="3"/>
        <v>0</v>
      </c>
    </row>
    <row r="26" spans="1:31" x14ac:dyDescent="0.25">
      <c r="A26" s="15"/>
      <c r="B26" s="353" t="s">
        <v>229</v>
      </c>
      <c r="C26" s="358" t="s">
        <v>72</v>
      </c>
      <c r="D26" s="329" t="s">
        <v>378</v>
      </c>
      <c r="E26" s="330"/>
      <c r="F26" s="357"/>
      <c r="G26" s="357"/>
      <c r="H26" s="332"/>
      <c r="I26" s="357"/>
      <c r="J26" s="333"/>
      <c r="K26" s="331"/>
      <c r="L26" s="295"/>
      <c r="M26" s="333"/>
      <c r="N26" s="295"/>
      <c r="O26" s="359"/>
      <c r="P26" s="333"/>
      <c r="Q26" s="293"/>
      <c r="R26" s="293"/>
      <c r="S26" s="293"/>
      <c r="T26" s="293"/>
      <c r="U26" s="112"/>
      <c r="V26" s="331"/>
      <c r="W26" s="295"/>
      <c r="X26" s="293"/>
      <c r="Y26" s="335">
        <f t="shared" si="0"/>
        <v>0</v>
      </c>
      <c r="Z26" s="18"/>
      <c r="AA26" s="343">
        <v>0</v>
      </c>
      <c r="AB26" s="344">
        <f t="shared" si="1"/>
        <v>0</v>
      </c>
      <c r="AC26" s="345">
        <v>0</v>
      </c>
      <c r="AD26" s="346">
        <f t="shared" si="2"/>
        <v>0</v>
      </c>
      <c r="AE26" s="347">
        <f t="shared" si="3"/>
        <v>0</v>
      </c>
    </row>
    <row r="27" spans="1:31" x14ac:dyDescent="0.25">
      <c r="A27" s="15"/>
      <c r="B27" s="353" t="s">
        <v>229</v>
      </c>
      <c r="C27" s="358"/>
      <c r="D27" s="329"/>
      <c r="E27" s="330"/>
      <c r="F27" s="357"/>
      <c r="G27" s="357"/>
      <c r="H27" s="332"/>
      <c r="I27" s="357"/>
      <c r="J27" s="333"/>
      <c r="K27" s="331"/>
      <c r="L27" s="295"/>
      <c r="M27" s="356"/>
      <c r="N27" s="295"/>
      <c r="O27" s="359"/>
      <c r="P27" s="333"/>
      <c r="Q27" s="293"/>
      <c r="R27" s="293"/>
      <c r="S27" s="293"/>
      <c r="T27" s="293"/>
      <c r="U27" s="112"/>
      <c r="V27" s="331"/>
      <c r="W27" s="295"/>
      <c r="X27" s="293"/>
      <c r="Y27" s="335">
        <f t="shared" si="0"/>
        <v>0</v>
      </c>
      <c r="Z27" s="18"/>
      <c r="AA27" s="343">
        <v>0</v>
      </c>
      <c r="AB27" s="344">
        <f t="shared" si="1"/>
        <v>0</v>
      </c>
      <c r="AC27" s="345">
        <v>0</v>
      </c>
      <c r="AD27" s="346">
        <f t="shared" si="2"/>
        <v>0</v>
      </c>
      <c r="AE27" s="347">
        <f t="shared" si="3"/>
        <v>0</v>
      </c>
    </row>
    <row r="28" spans="1:31" x14ac:dyDescent="0.25">
      <c r="A28" s="15"/>
      <c r="B28" s="353" t="s">
        <v>229</v>
      </c>
      <c r="C28" s="358" t="s">
        <v>164</v>
      </c>
      <c r="D28" s="329" t="s">
        <v>378</v>
      </c>
      <c r="E28" s="330"/>
      <c r="F28" s="357"/>
      <c r="G28" s="357"/>
      <c r="H28" s="332"/>
      <c r="I28" s="357"/>
      <c r="J28" s="333"/>
      <c r="K28" s="331"/>
      <c r="L28" s="295"/>
      <c r="M28" s="333"/>
      <c r="N28" s="295"/>
      <c r="O28" s="359"/>
      <c r="P28" s="333"/>
      <c r="Q28" s="293"/>
      <c r="R28" s="293"/>
      <c r="S28" s="293"/>
      <c r="T28" s="293"/>
      <c r="U28" s="112"/>
      <c r="V28" s="331"/>
      <c r="W28" s="295"/>
      <c r="X28" s="293"/>
      <c r="Y28" s="335">
        <f t="shared" si="0"/>
        <v>0</v>
      </c>
      <c r="Z28" s="18"/>
      <c r="AA28" s="343">
        <v>0</v>
      </c>
      <c r="AB28" s="344">
        <f t="shared" si="1"/>
        <v>0</v>
      </c>
      <c r="AC28" s="345">
        <v>0</v>
      </c>
      <c r="AD28" s="346">
        <f t="shared" si="2"/>
        <v>0</v>
      </c>
      <c r="AE28" s="347">
        <f t="shared" si="3"/>
        <v>0</v>
      </c>
    </row>
    <row r="29" spans="1:31" ht="90" x14ac:dyDescent="0.25">
      <c r="A29" s="15"/>
      <c r="B29" s="353" t="s">
        <v>229</v>
      </c>
      <c r="C29" s="358" t="s">
        <v>164</v>
      </c>
      <c r="D29" s="329" t="s">
        <v>25</v>
      </c>
      <c r="E29" s="330" t="s">
        <v>169</v>
      </c>
      <c r="F29" s="357"/>
      <c r="G29" s="357"/>
      <c r="H29" s="332">
        <v>4.8899999999999801</v>
      </c>
      <c r="I29" s="357"/>
      <c r="J29" s="333" t="s">
        <v>170</v>
      </c>
      <c r="K29" s="331" t="s">
        <v>75</v>
      </c>
      <c r="L29" s="295">
        <v>1</v>
      </c>
      <c r="M29" s="356">
        <v>29.05</v>
      </c>
      <c r="N29" s="295">
        <v>29.05</v>
      </c>
      <c r="O29" s="359"/>
      <c r="P29" s="335" t="e">
        <v>#VALUE!</v>
      </c>
      <c r="Q29" s="336" t="e">
        <f>IF(J29="PROV SUM",N29,L29*P29)</f>
        <v>#VALUE!</v>
      </c>
      <c r="R29" s="294">
        <v>0</v>
      </c>
      <c r="S29" s="294">
        <v>25.752824999999998</v>
      </c>
      <c r="T29" s="336">
        <f>IF(J29="SC024",N29,IF(ISERROR(S29),"",IF(J29="PROV SUM",N29,L29*S29)))</f>
        <v>25.752824999999998</v>
      </c>
      <c r="U29" s="112"/>
      <c r="V29" s="331" t="s">
        <v>75</v>
      </c>
      <c r="W29" s="295">
        <v>1</v>
      </c>
      <c r="X29" s="294">
        <v>25.752824999999998</v>
      </c>
      <c r="Y29" s="335">
        <f t="shared" si="0"/>
        <v>25.752824999999998</v>
      </c>
      <c r="Z29" s="18"/>
      <c r="AA29" s="343">
        <v>1</v>
      </c>
      <c r="AB29" s="344">
        <f t="shared" si="1"/>
        <v>25.752824999999998</v>
      </c>
      <c r="AC29" s="345">
        <v>1</v>
      </c>
      <c r="AD29" s="346">
        <f t="shared" si="2"/>
        <v>25.752824999999998</v>
      </c>
      <c r="AE29" s="347">
        <f t="shared" si="3"/>
        <v>0</v>
      </c>
    </row>
    <row r="30" spans="1:31" ht="90" x14ac:dyDescent="0.25">
      <c r="A30" s="15"/>
      <c r="B30" s="353" t="s">
        <v>229</v>
      </c>
      <c r="C30" s="358" t="s">
        <v>164</v>
      </c>
      <c r="D30" s="329" t="s">
        <v>25</v>
      </c>
      <c r="E30" s="330" t="s">
        <v>171</v>
      </c>
      <c r="F30" s="357"/>
      <c r="G30" s="357"/>
      <c r="H30" s="332">
        <v>4.8999999999999799</v>
      </c>
      <c r="I30" s="357"/>
      <c r="J30" s="333" t="s">
        <v>172</v>
      </c>
      <c r="K30" s="331" t="s">
        <v>75</v>
      </c>
      <c r="L30" s="295">
        <v>5</v>
      </c>
      <c r="M30" s="356">
        <v>35.61</v>
      </c>
      <c r="N30" s="295">
        <v>178.05</v>
      </c>
      <c r="O30" s="359"/>
      <c r="P30" s="335" t="e">
        <v>#VALUE!</v>
      </c>
      <c r="Q30" s="336" t="e">
        <f>IF(J30="PROV SUM",N30,L30*P30)</f>
        <v>#VALUE!</v>
      </c>
      <c r="R30" s="294">
        <v>0</v>
      </c>
      <c r="S30" s="294">
        <v>31.568264999999997</v>
      </c>
      <c r="T30" s="336">
        <f>IF(J30="SC024",N30,IF(ISERROR(S30),"",IF(J30="PROV SUM",N30,L30*S30)))</f>
        <v>157.84132499999998</v>
      </c>
      <c r="U30" s="112"/>
      <c r="V30" s="331" t="s">
        <v>75</v>
      </c>
      <c r="W30" s="295">
        <v>10</v>
      </c>
      <c r="X30" s="294">
        <v>31.568264999999997</v>
      </c>
      <c r="Y30" s="335">
        <f t="shared" si="0"/>
        <v>315.68264999999997</v>
      </c>
      <c r="Z30" s="18"/>
      <c r="AA30" s="343">
        <v>1</v>
      </c>
      <c r="AB30" s="344">
        <f t="shared" si="1"/>
        <v>315.68264999999997</v>
      </c>
      <c r="AC30" s="345">
        <v>1</v>
      </c>
      <c r="AD30" s="346">
        <f t="shared" si="2"/>
        <v>315.68264999999997</v>
      </c>
      <c r="AE30" s="347">
        <f t="shared" si="3"/>
        <v>0</v>
      </c>
    </row>
    <row r="31" spans="1:31" x14ac:dyDescent="0.25">
      <c r="A31" s="15"/>
      <c r="B31" s="353" t="s">
        <v>229</v>
      </c>
      <c r="C31" s="358" t="s">
        <v>24</v>
      </c>
      <c r="D31" s="329" t="s">
        <v>378</v>
      </c>
      <c r="E31" s="330"/>
      <c r="F31" s="357"/>
      <c r="G31" s="357"/>
      <c r="H31" s="332"/>
      <c r="I31" s="357"/>
      <c r="J31" s="333"/>
      <c r="K31" s="331"/>
      <c r="L31" s="295"/>
      <c r="M31" s="333"/>
      <c r="N31" s="295"/>
      <c r="O31" s="359"/>
      <c r="P31" s="333"/>
      <c r="Q31" s="293"/>
      <c r="R31" s="293"/>
      <c r="S31" s="293"/>
      <c r="T31" s="293"/>
      <c r="U31" s="112"/>
      <c r="V31" s="331"/>
      <c r="W31" s="295"/>
      <c r="X31" s="293"/>
      <c r="Y31" s="335">
        <f t="shared" si="0"/>
        <v>0</v>
      </c>
      <c r="Z31" s="18"/>
      <c r="AA31" s="343">
        <v>0</v>
      </c>
      <c r="AB31" s="344">
        <f t="shared" si="1"/>
        <v>0</v>
      </c>
      <c r="AC31" s="345">
        <v>0</v>
      </c>
      <c r="AD31" s="346">
        <f t="shared" si="2"/>
        <v>0</v>
      </c>
      <c r="AE31" s="347">
        <f t="shared" si="3"/>
        <v>0</v>
      </c>
    </row>
    <row r="32" spans="1:31" ht="120" x14ac:dyDescent="0.25">
      <c r="A32" s="21"/>
      <c r="B32" s="328" t="s">
        <v>229</v>
      </c>
      <c r="C32" s="328" t="s">
        <v>24</v>
      </c>
      <c r="D32" s="329" t="s">
        <v>25</v>
      </c>
      <c r="E32" s="330" t="s">
        <v>26</v>
      </c>
      <c r="F32" s="331"/>
      <c r="G32" s="331"/>
      <c r="H32" s="332">
        <v>2.1</v>
      </c>
      <c r="I32" s="331"/>
      <c r="J32" s="333" t="s">
        <v>27</v>
      </c>
      <c r="K32" s="331" t="s">
        <v>28</v>
      </c>
      <c r="L32" s="295">
        <v>140</v>
      </c>
      <c r="M32" s="124">
        <v>12.92</v>
      </c>
      <c r="N32" s="125">
        <v>1808.8</v>
      </c>
      <c r="O32" s="334"/>
      <c r="P32" s="335" t="e">
        <v>#VALUE!</v>
      </c>
      <c r="Q32" s="336" t="e">
        <f>IF(J32="PROV SUM",N32,L32*P32)</f>
        <v>#VALUE!</v>
      </c>
      <c r="R32" s="294">
        <v>0</v>
      </c>
      <c r="S32" s="294">
        <v>16.4084</v>
      </c>
      <c r="T32" s="336">
        <f>IF(J32="SC024",N32,IF(ISERROR(S32),"",IF(J32="PROV SUM",N32,L32*S32)))</f>
        <v>2297.1759999999999</v>
      </c>
      <c r="U32" s="112"/>
      <c r="V32" s="331" t="s">
        <v>28</v>
      </c>
      <c r="W32" s="295">
        <v>193</v>
      </c>
      <c r="X32" s="294">
        <v>16.4084</v>
      </c>
      <c r="Y32" s="335">
        <f t="shared" si="0"/>
        <v>3166.8211999999999</v>
      </c>
      <c r="Z32" s="18"/>
      <c r="AA32" s="343">
        <v>1</v>
      </c>
      <c r="AB32" s="344">
        <f t="shared" si="1"/>
        <v>3166.8211999999999</v>
      </c>
      <c r="AC32" s="345">
        <v>1</v>
      </c>
      <c r="AD32" s="346">
        <f t="shared" si="2"/>
        <v>3166.8211999999999</v>
      </c>
      <c r="AE32" s="347">
        <f t="shared" si="3"/>
        <v>0</v>
      </c>
    </row>
    <row r="33" spans="1:32" ht="30" x14ac:dyDescent="0.25">
      <c r="A33" s="21"/>
      <c r="B33" s="328" t="s">
        <v>229</v>
      </c>
      <c r="C33" s="328" t="s">
        <v>24</v>
      </c>
      <c r="D33" s="329" t="s">
        <v>25</v>
      </c>
      <c r="E33" s="330" t="s">
        <v>29</v>
      </c>
      <c r="F33" s="331"/>
      <c r="G33" s="331"/>
      <c r="H33" s="332">
        <v>2.5</v>
      </c>
      <c r="I33" s="331"/>
      <c r="J33" s="333" t="s">
        <v>30</v>
      </c>
      <c r="K33" s="331" t="s">
        <v>31</v>
      </c>
      <c r="L33" s="295">
        <v>1</v>
      </c>
      <c r="M33" s="124">
        <v>420</v>
      </c>
      <c r="N33" s="125">
        <v>420</v>
      </c>
      <c r="O33" s="334"/>
      <c r="P33" s="335" t="e">
        <v>#VALUE!</v>
      </c>
      <c r="Q33" s="336" t="e">
        <f>IF(J33="PROV SUM",N33,L33*P33)</f>
        <v>#VALUE!</v>
      </c>
      <c r="R33" s="294">
        <v>0</v>
      </c>
      <c r="S33" s="294">
        <v>533.4</v>
      </c>
      <c r="T33" s="336">
        <f>IF(J33="SC024",N33,IF(ISERROR(S33),"",IF(J33="PROV SUM",N33,L33*S33)))</f>
        <v>533.4</v>
      </c>
      <c r="U33" s="112"/>
      <c r="V33" s="331" t="s">
        <v>31</v>
      </c>
      <c r="W33" s="295">
        <v>1</v>
      </c>
      <c r="X33" s="294">
        <v>533.4</v>
      </c>
      <c r="Y33" s="335">
        <f t="shared" si="0"/>
        <v>533.4</v>
      </c>
      <c r="Z33" s="18"/>
      <c r="AA33" s="343">
        <v>1</v>
      </c>
      <c r="AB33" s="344">
        <f t="shared" si="1"/>
        <v>533.4</v>
      </c>
      <c r="AC33" s="345">
        <v>1</v>
      </c>
      <c r="AD33" s="346">
        <f t="shared" si="2"/>
        <v>533.4</v>
      </c>
      <c r="AE33" s="347">
        <f t="shared" si="3"/>
        <v>0</v>
      </c>
    </row>
    <row r="34" spans="1:32" x14ac:dyDescent="0.25">
      <c r="A34" s="21"/>
      <c r="B34" s="328" t="s">
        <v>229</v>
      </c>
      <c r="C34" s="328" t="s">
        <v>24</v>
      </c>
      <c r="D34" s="329" t="s">
        <v>25</v>
      </c>
      <c r="E34" s="330" t="s">
        <v>32</v>
      </c>
      <c r="F34" s="331"/>
      <c r="G34" s="331"/>
      <c r="H34" s="332">
        <v>2.6</v>
      </c>
      <c r="I34" s="331"/>
      <c r="J34" s="333" t="s">
        <v>33</v>
      </c>
      <c r="K34" s="331" t="s">
        <v>31</v>
      </c>
      <c r="L34" s="295">
        <v>1</v>
      </c>
      <c r="M34" s="124">
        <v>50</v>
      </c>
      <c r="N34" s="125">
        <v>50</v>
      </c>
      <c r="O34" s="334"/>
      <c r="P34" s="335" t="e">
        <v>#VALUE!</v>
      </c>
      <c r="Q34" s="336" t="e">
        <f>IF(J34="PROV SUM",N34,L34*P34)</f>
        <v>#VALUE!</v>
      </c>
      <c r="R34" s="294">
        <v>0</v>
      </c>
      <c r="S34" s="294">
        <v>63.5</v>
      </c>
      <c r="T34" s="336">
        <f>IF(J34="SC024",N34,IF(ISERROR(S34),"",IF(J34="PROV SUM",N34,L34*S34)))</f>
        <v>63.5</v>
      </c>
      <c r="U34" s="112"/>
      <c r="V34" s="331" t="s">
        <v>31</v>
      </c>
      <c r="W34" s="295">
        <v>1</v>
      </c>
      <c r="X34" s="294">
        <v>63.5</v>
      </c>
      <c r="Y34" s="335">
        <f t="shared" si="0"/>
        <v>63.5</v>
      </c>
      <c r="Z34" s="18"/>
      <c r="AA34" s="343">
        <v>1</v>
      </c>
      <c r="AB34" s="344">
        <f t="shared" si="1"/>
        <v>63.5</v>
      </c>
      <c r="AC34" s="345">
        <v>0.7</v>
      </c>
      <c r="AD34" s="346">
        <f t="shared" si="2"/>
        <v>44.449999999999996</v>
      </c>
      <c r="AE34" s="347">
        <f t="shared" si="3"/>
        <v>19.050000000000004</v>
      </c>
      <c r="AF34" s="622" t="s">
        <v>794</v>
      </c>
    </row>
    <row r="35" spans="1:32" ht="60" x14ac:dyDescent="0.25">
      <c r="A35" s="21"/>
      <c r="B35" s="328" t="s">
        <v>229</v>
      </c>
      <c r="C35" s="328" t="s">
        <v>24</v>
      </c>
      <c r="D35" s="329" t="s">
        <v>25</v>
      </c>
      <c r="E35" s="330" t="s">
        <v>382</v>
      </c>
      <c r="F35" s="331"/>
      <c r="G35" s="331"/>
      <c r="H35" s="332"/>
      <c r="I35" s="331"/>
      <c r="J35" s="333" t="s">
        <v>383</v>
      </c>
      <c r="K35" s="331" t="s">
        <v>31</v>
      </c>
      <c r="L35" s="295"/>
      <c r="M35" s="124">
        <v>4.8300000000000003E-2</v>
      </c>
      <c r="N35" s="125">
        <v>0</v>
      </c>
      <c r="O35" s="334"/>
      <c r="P35" s="335" t="e">
        <v>#VALUE!</v>
      </c>
      <c r="Q35" s="336" t="e">
        <f>IF(J35="PROV SUM",N35,L35*P35)</f>
        <v>#VALUE!</v>
      </c>
      <c r="R35" s="294" t="e">
        <v>#N/A</v>
      </c>
      <c r="S35" s="294" t="e">
        <v>#N/A</v>
      </c>
      <c r="T35" s="336">
        <f>IF(J35="SC024",N35,IF(ISERROR(S35),"",IF(J35="PROV SUM",N35,L35*S35)))</f>
        <v>0</v>
      </c>
      <c r="U35" s="112"/>
      <c r="V35" s="331" t="s">
        <v>416</v>
      </c>
      <c r="W35" s="295">
        <v>9</v>
      </c>
      <c r="X35" s="376">
        <f>SUM(Y32+Y33+Y34+Y56+Y57+Y59)*0.0483</f>
        <v>319.10656596000001</v>
      </c>
      <c r="Y35" s="335">
        <f>X35*W35</f>
        <v>2871.95909364</v>
      </c>
      <c r="Z35" s="18"/>
      <c r="AA35" s="343">
        <v>1</v>
      </c>
      <c r="AB35" s="344">
        <f t="shared" si="1"/>
        <v>2871.95909364</v>
      </c>
      <c r="AC35" s="345">
        <v>0.1022</v>
      </c>
      <c r="AD35" s="346">
        <f t="shared" si="2"/>
        <v>293.51421937000799</v>
      </c>
      <c r="AE35" s="347">
        <f t="shared" si="3"/>
        <v>2578.4448742699919</v>
      </c>
      <c r="AF35" s="622" t="s">
        <v>794</v>
      </c>
    </row>
    <row r="36" spans="1:32" x14ac:dyDescent="0.25">
      <c r="A36" s="21"/>
      <c r="B36" s="327" t="s">
        <v>229</v>
      </c>
      <c r="C36" s="328" t="s">
        <v>312</v>
      </c>
      <c r="D36" s="329" t="s">
        <v>378</v>
      </c>
      <c r="E36" s="330"/>
      <c r="F36" s="331"/>
      <c r="G36" s="331"/>
      <c r="H36" s="332"/>
      <c r="I36" s="331"/>
      <c r="J36" s="333"/>
      <c r="K36" s="331"/>
      <c r="L36" s="295"/>
      <c r="M36" s="333"/>
      <c r="N36" s="125"/>
      <c r="O36" s="334"/>
      <c r="P36" s="354"/>
      <c r="Q36" s="355"/>
      <c r="R36" s="355"/>
      <c r="S36" s="355"/>
      <c r="T36" s="355"/>
      <c r="U36" s="112"/>
      <c r="V36" s="331"/>
      <c r="W36" s="295"/>
      <c r="X36" s="355"/>
      <c r="Y36" s="335">
        <f t="shared" si="0"/>
        <v>0</v>
      </c>
      <c r="Z36" s="18"/>
      <c r="AA36" s="343">
        <v>0</v>
      </c>
      <c r="AB36" s="344">
        <f t="shared" si="1"/>
        <v>0</v>
      </c>
      <c r="AC36" s="345">
        <v>0</v>
      </c>
      <c r="AD36" s="346">
        <f t="shared" si="2"/>
        <v>0</v>
      </c>
      <c r="AE36" s="347">
        <f t="shared" si="3"/>
        <v>0</v>
      </c>
    </row>
    <row r="37" spans="1:32" ht="15.75" x14ac:dyDescent="0.25">
      <c r="A37" s="15"/>
      <c r="B37" s="86" t="s">
        <v>229</v>
      </c>
      <c r="C37" s="89" t="s">
        <v>341</v>
      </c>
      <c r="D37" s="88" t="s">
        <v>378</v>
      </c>
      <c r="E37" s="89"/>
      <c r="F37" s="357"/>
      <c r="G37" s="357"/>
      <c r="H37" s="90"/>
      <c r="I37" s="357"/>
      <c r="J37" s="89"/>
      <c r="K37" s="91"/>
      <c r="L37" s="295"/>
      <c r="M37" s="92"/>
      <c r="N37" s="125"/>
      <c r="O37" s="334"/>
      <c r="P37" s="354"/>
      <c r="Q37" s="355"/>
      <c r="R37" s="355"/>
      <c r="S37" s="355"/>
      <c r="T37" s="355"/>
      <c r="U37" s="112"/>
      <c r="V37" s="91"/>
      <c r="W37" s="295"/>
      <c r="X37" s="355"/>
      <c r="Y37" s="335">
        <f t="shared" si="0"/>
        <v>0</v>
      </c>
      <c r="Z37" s="18"/>
      <c r="AA37" s="343">
        <v>0</v>
      </c>
      <c r="AB37" s="344">
        <f t="shared" si="1"/>
        <v>0</v>
      </c>
      <c r="AC37" s="345">
        <v>0</v>
      </c>
      <c r="AD37" s="346">
        <f t="shared" si="2"/>
        <v>0</v>
      </c>
      <c r="AE37" s="347">
        <f t="shared" si="3"/>
        <v>0</v>
      </c>
    </row>
    <row r="38" spans="1:32" ht="105" x14ac:dyDescent="0.25">
      <c r="A38" s="15"/>
      <c r="B38" s="86" t="s">
        <v>229</v>
      </c>
      <c r="C38" s="89" t="s">
        <v>341</v>
      </c>
      <c r="D38" s="88" t="s">
        <v>25</v>
      </c>
      <c r="E38" s="89" t="s">
        <v>350</v>
      </c>
      <c r="F38" s="331"/>
      <c r="G38" s="331"/>
      <c r="H38" s="90">
        <v>13</v>
      </c>
      <c r="I38" s="331"/>
      <c r="J38" s="89" t="s">
        <v>351</v>
      </c>
      <c r="K38" s="331" t="s">
        <v>311</v>
      </c>
      <c r="L38" s="93">
        <v>2</v>
      </c>
      <c r="M38" s="92">
        <v>222.2</v>
      </c>
      <c r="N38" s="94">
        <v>444.4</v>
      </c>
      <c r="O38" s="334"/>
      <c r="P38" s="335" t="e">
        <v>#VALUE!</v>
      </c>
      <c r="Q38" s="336" t="e">
        <f t="shared" ref="Q38:Q51" si="6">IF(J38="PROV SUM",N38,L38*P38)</f>
        <v>#VALUE!</v>
      </c>
      <c r="R38" s="294">
        <v>0</v>
      </c>
      <c r="S38" s="294">
        <v>196.98029999999997</v>
      </c>
      <c r="T38" s="336">
        <f t="shared" ref="T38:T51" si="7">IF(J38="SC024",N38,IF(ISERROR(S38),"",IF(J38="PROV SUM",N38,L38*S38)))</f>
        <v>393.96059999999994</v>
      </c>
      <c r="U38" s="112"/>
      <c r="V38" s="331" t="s">
        <v>311</v>
      </c>
      <c r="W38" s="93">
        <v>2</v>
      </c>
      <c r="X38" s="294">
        <v>196.98029999999997</v>
      </c>
      <c r="Y38" s="335">
        <f t="shared" si="0"/>
        <v>393.96059999999994</v>
      </c>
      <c r="Z38" s="18"/>
      <c r="AA38" s="343">
        <v>0</v>
      </c>
      <c r="AB38" s="344">
        <f t="shared" si="1"/>
        <v>0</v>
      </c>
      <c r="AC38" s="345">
        <v>0</v>
      </c>
      <c r="AD38" s="346">
        <f t="shared" si="2"/>
        <v>0</v>
      </c>
      <c r="AE38" s="347">
        <f t="shared" si="3"/>
        <v>0</v>
      </c>
    </row>
    <row r="39" spans="1:32" ht="105" x14ac:dyDescent="0.25">
      <c r="A39" s="15"/>
      <c r="B39" s="86" t="s">
        <v>229</v>
      </c>
      <c r="C39" s="89" t="s">
        <v>341</v>
      </c>
      <c r="D39" s="88" t="s">
        <v>25</v>
      </c>
      <c r="E39" s="89" t="s">
        <v>356</v>
      </c>
      <c r="F39" s="357"/>
      <c r="G39" s="357"/>
      <c r="H39" s="90">
        <v>27</v>
      </c>
      <c r="I39" s="357"/>
      <c r="J39" s="89" t="s">
        <v>357</v>
      </c>
      <c r="K39" s="91" t="s">
        <v>311</v>
      </c>
      <c r="L39" s="93">
        <v>1</v>
      </c>
      <c r="M39" s="92">
        <v>22.53</v>
      </c>
      <c r="N39" s="94">
        <v>22.53</v>
      </c>
      <c r="O39" s="334"/>
      <c r="P39" s="335" t="e">
        <v>#VALUE!</v>
      </c>
      <c r="Q39" s="336" t="e">
        <f t="shared" si="6"/>
        <v>#VALUE!</v>
      </c>
      <c r="R39" s="294">
        <v>0</v>
      </c>
      <c r="S39" s="294">
        <v>19.150500000000001</v>
      </c>
      <c r="T39" s="336">
        <f t="shared" si="7"/>
        <v>19.150500000000001</v>
      </c>
      <c r="U39" s="112"/>
      <c r="V39" s="91" t="s">
        <v>311</v>
      </c>
      <c r="W39" s="93">
        <v>1</v>
      </c>
      <c r="X39" s="294">
        <v>19.150500000000001</v>
      </c>
      <c r="Y39" s="335">
        <f t="shared" si="0"/>
        <v>19.150500000000001</v>
      </c>
      <c r="Z39" s="18"/>
      <c r="AA39" s="343">
        <v>0</v>
      </c>
      <c r="AB39" s="344">
        <f t="shared" si="1"/>
        <v>0</v>
      </c>
      <c r="AC39" s="345">
        <v>0</v>
      </c>
      <c r="AD39" s="346">
        <f t="shared" si="2"/>
        <v>0</v>
      </c>
      <c r="AE39" s="347">
        <f t="shared" si="3"/>
        <v>0</v>
      </c>
    </row>
    <row r="40" spans="1:32" ht="120" x14ac:dyDescent="0.25">
      <c r="A40" s="15"/>
      <c r="B40" s="86" t="s">
        <v>229</v>
      </c>
      <c r="C40" s="89" t="s">
        <v>341</v>
      </c>
      <c r="D40" s="88" t="s">
        <v>25</v>
      </c>
      <c r="E40" s="89" t="s">
        <v>358</v>
      </c>
      <c r="F40" s="357"/>
      <c r="G40" s="357"/>
      <c r="H40" s="90">
        <v>41</v>
      </c>
      <c r="I40" s="357"/>
      <c r="J40" s="89" t="s">
        <v>359</v>
      </c>
      <c r="K40" s="91" t="s">
        <v>311</v>
      </c>
      <c r="L40" s="93">
        <v>1</v>
      </c>
      <c r="M40" s="92">
        <v>29.34</v>
      </c>
      <c r="N40" s="94">
        <v>29.34</v>
      </c>
      <c r="O40" s="334"/>
      <c r="P40" s="335" t="e">
        <v>#VALUE!</v>
      </c>
      <c r="Q40" s="336" t="e">
        <f t="shared" si="6"/>
        <v>#VALUE!</v>
      </c>
      <c r="R40" s="294">
        <v>0</v>
      </c>
      <c r="S40" s="294">
        <v>24.939</v>
      </c>
      <c r="T40" s="336">
        <f t="shared" si="7"/>
        <v>24.939</v>
      </c>
      <c r="U40" s="112"/>
      <c r="V40" s="91" t="s">
        <v>311</v>
      </c>
      <c r="W40" s="93">
        <v>1</v>
      </c>
      <c r="X40" s="294">
        <v>24.939</v>
      </c>
      <c r="Y40" s="335">
        <f t="shared" si="0"/>
        <v>24.939</v>
      </c>
      <c r="Z40" s="18"/>
      <c r="AA40" s="343">
        <v>0</v>
      </c>
      <c r="AB40" s="344">
        <f t="shared" si="1"/>
        <v>0</v>
      </c>
      <c r="AC40" s="345">
        <v>0</v>
      </c>
      <c r="AD40" s="346">
        <f t="shared" si="2"/>
        <v>0</v>
      </c>
      <c r="AE40" s="347">
        <f t="shared" si="3"/>
        <v>0</v>
      </c>
    </row>
    <row r="41" spans="1:32" ht="45" x14ac:dyDescent="0.25">
      <c r="A41" s="15"/>
      <c r="B41" s="86" t="s">
        <v>229</v>
      </c>
      <c r="C41" s="89" t="s">
        <v>341</v>
      </c>
      <c r="D41" s="88" t="s">
        <v>25</v>
      </c>
      <c r="E41" s="89" t="s">
        <v>364</v>
      </c>
      <c r="F41" s="357"/>
      <c r="G41" s="357"/>
      <c r="H41" s="90">
        <v>93</v>
      </c>
      <c r="I41" s="357"/>
      <c r="J41" s="89" t="s">
        <v>365</v>
      </c>
      <c r="K41" s="91" t="s">
        <v>311</v>
      </c>
      <c r="L41" s="93">
        <v>1</v>
      </c>
      <c r="M41" s="92">
        <v>550</v>
      </c>
      <c r="N41" s="94">
        <v>550</v>
      </c>
      <c r="O41" s="334"/>
      <c r="P41" s="335" t="e">
        <v>#VALUE!</v>
      </c>
      <c r="Q41" s="336" t="e">
        <f t="shared" si="6"/>
        <v>#VALUE!</v>
      </c>
      <c r="R41" s="294">
        <v>0</v>
      </c>
      <c r="S41" s="294">
        <v>440</v>
      </c>
      <c r="T41" s="336">
        <f t="shared" si="7"/>
        <v>440</v>
      </c>
      <c r="U41" s="112"/>
      <c r="V41" s="91" t="s">
        <v>311</v>
      </c>
      <c r="W41" s="93">
        <v>1</v>
      </c>
      <c r="X41" s="294">
        <v>440</v>
      </c>
      <c r="Y41" s="335">
        <f t="shared" si="0"/>
        <v>440</v>
      </c>
      <c r="Z41" s="18"/>
      <c r="AA41" s="343">
        <v>0</v>
      </c>
      <c r="AB41" s="344">
        <f t="shared" si="1"/>
        <v>0</v>
      </c>
      <c r="AC41" s="345">
        <v>0</v>
      </c>
      <c r="AD41" s="346">
        <f t="shared" si="2"/>
        <v>0</v>
      </c>
      <c r="AE41" s="347">
        <f t="shared" si="3"/>
        <v>0</v>
      </c>
    </row>
    <row r="42" spans="1:32" ht="45" x14ac:dyDescent="0.25">
      <c r="A42" s="15"/>
      <c r="B42" s="86" t="s">
        <v>229</v>
      </c>
      <c r="C42" s="89" t="s">
        <v>341</v>
      </c>
      <c r="D42" s="88" t="s">
        <v>25</v>
      </c>
      <c r="E42" s="89" t="s">
        <v>352</v>
      </c>
      <c r="F42" s="357"/>
      <c r="G42" s="357"/>
      <c r="H42" s="90">
        <v>104</v>
      </c>
      <c r="I42" s="357"/>
      <c r="J42" s="89" t="s">
        <v>353</v>
      </c>
      <c r="K42" s="91" t="s">
        <v>311</v>
      </c>
      <c r="L42" s="93">
        <v>2</v>
      </c>
      <c r="M42" s="92">
        <v>3.44</v>
      </c>
      <c r="N42" s="94">
        <v>6.88</v>
      </c>
      <c r="O42" s="334"/>
      <c r="P42" s="335" t="e">
        <v>#VALUE!</v>
      </c>
      <c r="Q42" s="336" t="e">
        <f t="shared" si="6"/>
        <v>#VALUE!</v>
      </c>
      <c r="R42" s="294">
        <v>0</v>
      </c>
      <c r="S42" s="294">
        <v>3.0495599999999996</v>
      </c>
      <c r="T42" s="336">
        <f t="shared" si="7"/>
        <v>6.0991199999999992</v>
      </c>
      <c r="U42" s="112"/>
      <c r="V42" s="91" t="s">
        <v>311</v>
      </c>
      <c r="W42" s="93">
        <v>2</v>
      </c>
      <c r="X42" s="294">
        <v>3.0495599999999996</v>
      </c>
      <c r="Y42" s="335">
        <f t="shared" si="0"/>
        <v>6.0991199999999992</v>
      </c>
      <c r="Z42" s="18"/>
      <c r="AA42" s="343">
        <v>0</v>
      </c>
      <c r="AB42" s="344">
        <f t="shared" si="1"/>
        <v>0</v>
      </c>
      <c r="AC42" s="345">
        <v>0</v>
      </c>
      <c r="AD42" s="346">
        <f t="shared" si="2"/>
        <v>0</v>
      </c>
      <c r="AE42" s="347">
        <f t="shared" si="3"/>
        <v>0</v>
      </c>
    </row>
    <row r="43" spans="1:32" ht="90" x14ac:dyDescent="0.25">
      <c r="A43" s="15"/>
      <c r="B43" s="86" t="s">
        <v>229</v>
      </c>
      <c r="C43" s="89" t="s">
        <v>341</v>
      </c>
      <c r="D43" s="88" t="s">
        <v>25</v>
      </c>
      <c r="E43" s="89" t="s">
        <v>366</v>
      </c>
      <c r="F43" s="357"/>
      <c r="G43" s="357"/>
      <c r="H43" s="90">
        <v>115</v>
      </c>
      <c r="I43" s="357"/>
      <c r="J43" s="89" t="s">
        <v>367</v>
      </c>
      <c r="K43" s="91" t="s">
        <v>311</v>
      </c>
      <c r="L43" s="93">
        <v>2</v>
      </c>
      <c r="M43" s="92">
        <v>70.11</v>
      </c>
      <c r="N43" s="94">
        <v>140.22</v>
      </c>
      <c r="O43" s="334"/>
      <c r="P43" s="335" t="e">
        <v>#VALUE!</v>
      </c>
      <c r="Q43" s="336" t="e">
        <f t="shared" si="6"/>
        <v>#VALUE!</v>
      </c>
      <c r="R43" s="294">
        <v>0</v>
      </c>
      <c r="S43" s="294">
        <v>56.088000000000001</v>
      </c>
      <c r="T43" s="336">
        <f t="shared" si="7"/>
        <v>112.176</v>
      </c>
      <c r="U43" s="112"/>
      <c r="V43" s="91" t="s">
        <v>311</v>
      </c>
      <c r="W43" s="93">
        <v>2</v>
      </c>
      <c r="X43" s="294">
        <v>56.088000000000001</v>
      </c>
      <c r="Y43" s="335">
        <f t="shared" si="0"/>
        <v>112.176</v>
      </c>
      <c r="Z43" s="18"/>
      <c r="AA43" s="343">
        <v>0</v>
      </c>
      <c r="AB43" s="344">
        <f t="shared" si="1"/>
        <v>0</v>
      </c>
      <c r="AC43" s="345">
        <v>0</v>
      </c>
      <c r="AD43" s="346">
        <f t="shared" si="2"/>
        <v>0</v>
      </c>
      <c r="AE43" s="347">
        <f t="shared" si="3"/>
        <v>0</v>
      </c>
    </row>
    <row r="44" spans="1:32" ht="45.75" x14ac:dyDescent="0.25">
      <c r="A44" s="15"/>
      <c r="B44" s="86" t="s">
        <v>229</v>
      </c>
      <c r="C44" s="89" t="s">
        <v>341</v>
      </c>
      <c r="D44" s="88" t="s">
        <v>25</v>
      </c>
      <c r="E44" s="95" t="s">
        <v>354</v>
      </c>
      <c r="F44" s="357"/>
      <c r="G44" s="357"/>
      <c r="H44" s="90">
        <v>175</v>
      </c>
      <c r="I44" s="357"/>
      <c r="J44" s="96" t="s">
        <v>355</v>
      </c>
      <c r="K44" s="91" t="s">
        <v>311</v>
      </c>
      <c r="L44" s="93">
        <v>2</v>
      </c>
      <c r="M44" s="92">
        <v>9.81</v>
      </c>
      <c r="N44" s="94">
        <v>19.62</v>
      </c>
      <c r="O44" s="334"/>
      <c r="P44" s="335" t="e">
        <v>#VALUE!</v>
      </c>
      <c r="Q44" s="336" t="e">
        <f t="shared" si="6"/>
        <v>#VALUE!</v>
      </c>
      <c r="R44" s="294">
        <v>0</v>
      </c>
      <c r="S44" s="294">
        <v>8.6965649999999997</v>
      </c>
      <c r="T44" s="336">
        <f t="shared" si="7"/>
        <v>17.393129999999999</v>
      </c>
      <c r="U44" s="112"/>
      <c r="V44" s="91" t="s">
        <v>311</v>
      </c>
      <c r="W44" s="93">
        <v>2</v>
      </c>
      <c r="X44" s="294">
        <v>8.6965649999999997</v>
      </c>
      <c r="Y44" s="335">
        <f t="shared" si="0"/>
        <v>17.393129999999999</v>
      </c>
      <c r="Z44" s="18"/>
      <c r="AA44" s="343">
        <v>0</v>
      </c>
      <c r="AB44" s="344">
        <f t="shared" si="1"/>
        <v>0</v>
      </c>
      <c r="AC44" s="345">
        <v>0</v>
      </c>
      <c r="AD44" s="346">
        <f t="shared" si="2"/>
        <v>0</v>
      </c>
      <c r="AE44" s="347">
        <f t="shared" si="3"/>
        <v>0</v>
      </c>
    </row>
    <row r="45" spans="1:32" ht="75.75" x14ac:dyDescent="0.25">
      <c r="A45" s="15"/>
      <c r="B45" s="86" t="s">
        <v>229</v>
      </c>
      <c r="C45" s="89" t="s">
        <v>341</v>
      </c>
      <c r="D45" s="88" t="s">
        <v>25</v>
      </c>
      <c r="E45" s="95" t="s">
        <v>342</v>
      </c>
      <c r="F45" s="357"/>
      <c r="G45" s="357"/>
      <c r="H45" s="90">
        <v>180</v>
      </c>
      <c r="I45" s="357"/>
      <c r="J45" s="96" t="s">
        <v>343</v>
      </c>
      <c r="K45" s="91" t="s">
        <v>311</v>
      </c>
      <c r="L45" s="93">
        <v>1</v>
      </c>
      <c r="M45" s="92">
        <v>62.11</v>
      </c>
      <c r="N45" s="94">
        <v>62.11</v>
      </c>
      <c r="O45" s="334"/>
      <c r="P45" s="335" t="e">
        <v>#VALUE!</v>
      </c>
      <c r="Q45" s="336" t="e">
        <f t="shared" si="6"/>
        <v>#VALUE!</v>
      </c>
      <c r="R45" s="294">
        <v>0</v>
      </c>
      <c r="S45" s="294">
        <v>55.060514999999995</v>
      </c>
      <c r="T45" s="336">
        <f t="shared" si="7"/>
        <v>55.060514999999995</v>
      </c>
      <c r="U45" s="112"/>
      <c r="V45" s="91" t="s">
        <v>311</v>
      </c>
      <c r="W45" s="93">
        <v>1</v>
      </c>
      <c r="X45" s="294">
        <v>55.060514999999995</v>
      </c>
      <c r="Y45" s="335">
        <f t="shared" si="0"/>
        <v>55.060514999999995</v>
      </c>
      <c r="Z45" s="18"/>
      <c r="AA45" s="343">
        <v>0</v>
      </c>
      <c r="AB45" s="344">
        <f t="shared" si="1"/>
        <v>0</v>
      </c>
      <c r="AC45" s="345">
        <v>0</v>
      </c>
      <c r="AD45" s="346">
        <f t="shared" si="2"/>
        <v>0</v>
      </c>
      <c r="AE45" s="347">
        <f t="shared" si="3"/>
        <v>0</v>
      </c>
    </row>
    <row r="46" spans="1:32" ht="90.75" x14ac:dyDescent="0.25">
      <c r="A46" s="21"/>
      <c r="B46" s="86" t="s">
        <v>229</v>
      </c>
      <c r="C46" s="89" t="s">
        <v>341</v>
      </c>
      <c r="D46" s="88" t="s">
        <v>25</v>
      </c>
      <c r="E46" s="95" t="s">
        <v>370</v>
      </c>
      <c r="F46" s="331"/>
      <c r="G46" s="331"/>
      <c r="H46" s="90">
        <v>186</v>
      </c>
      <c r="I46" s="331"/>
      <c r="J46" s="97" t="s">
        <v>371</v>
      </c>
      <c r="K46" s="91" t="s">
        <v>311</v>
      </c>
      <c r="L46" s="93">
        <v>1</v>
      </c>
      <c r="M46" s="92">
        <v>86.88</v>
      </c>
      <c r="N46" s="94">
        <v>86.88</v>
      </c>
      <c r="O46" s="334"/>
      <c r="P46" s="335" t="e">
        <v>#VALUE!</v>
      </c>
      <c r="Q46" s="336" t="e">
        <f t="shared" si="6"/>
        <v>#VALUE!</v>
      </c>
      <c r="R46" s="294">
        <v>0</v>
      </c>
      <c r="S46" s="294">
        <v>69.504000000000005</v>
      </c>
      <c r="T46" s="336">
        <f t="shared" si="7"/>
        <v>69.504000000000005</v>
      </c>
      <c r="U46" s="112"/>
      <c r="V46" s="91" t="s">
        <v>311</v>
      </c>
      <c r="W46" s="93">
        <v>1</v>
      </c>
      <c r="X46" s="294">
        <v>69.504000000000005</v>
      </c>
      <c r="Y46" s="335">
        <f t="shared" si="0"/>
        <v>69.504000000000005</v>
      </c>
      <c r="Z46" s="18"/>
      <c r="AA46" s="343">
        <v>0</v>
      </c>
      <c r="AB46" s="344">
        <f t="shared" si="1"/>
        <v>0</v>
      </c>
      <c r="AC46" s="345">
        <v>0</v>
      </c>
      <c r="AD46" s="346">
        <f t="shared" si="2"/>
        <v>0</v>
      </c>
      <c r="AE46" s="347">
        <f>AB46-AD46</f>
        <v>0</v>
      </c>
    </row>
    <row r="47" spans="1:32" ht="15.75" x14ac:dyDescent="0.25">
      <c r="A47" s="21"/>
      <c r="B47" s="86" t="s">
        <v>229</v>
      </c>
      <c r="C47" s="89" t="s">
        <v>341</v>
      </c>
      <c r="D47" s="88" t="s">
        <v>25</v>
      </c>
      <c r="E47" s="98" t="s">
        <v>424</v>
      </c>
      <c r="F47" s="331"/>
      <c r="G47" s="331"/>
      <c r="H47" s="90">
        <v>190</v>
      </c>
      <c r="I47" s="331"/>
      <c r="J47" s="99" t="s">
        <v>379</v>
      </c>
      <c r="K47" s="91" t="s">
        <v>311</v>
      </c>
      <c r="L47" s="93">
        <v>1</v>
      </c>
      <c r="M47" s="100">
        <v>1500</v>
      </c>
      <c r="N47" s="94">
        <v>1500</v>
      </c>
      <c r="O47" s="334"/>
      <c r="P47" s="335" t="e">
        <v>#VALUE!</v>
      </c>
      <c r="Q47" s="336">
        <f t="shared" si="6"/>
        <v>1500</v>
      </c>
      <c r="R47" s="294" t="s">
        <v>381</v>
      </c>
      <c r="S47" s="294" t="s">
        <v>381</v>
      </c>
      <c r="T47" s="336">
        <f t="shared" si="7"/>
        <v>1500</v>
      </c>
      <c r="U47" s="112"/>
      <c r="V47" s="91" t="s">
        <v>311</v>
      </c>
      <c r="W47" s="93">
        <v>1</v>
      </c>
      <c r="X47" s="294" t="s">
        <v>381</v>
      </c>
      <c r="Y47" s="335">
        <v>1500</v>
      </c>
      <c r="Z47" s="18"/>
      <c r="AA47" s="343">
        <v>0</v>
      </c>
      <c r="AB47" s="344">
        <f t="shared" si="1"/>
        <v>0</v>
      </c>
      <c r="AC47" s="345">
        <v>0</v>
      </c>
      <c r="AD47" s="346">
        <f t="shared" si="2"/>
        <v>0</v>
      </c>
      <c r="AE47" s="347">
        <f t="shared" si="3"/>
        <v>0</v>
      </c>
    </row>
    <row r="48" spans="1:32" ht="26.25" x14ac:dyDescent="0.25">
      <c r="A48" s="21"/>
      <c r="B48" s="86" t="s">
        <v>229</v>
      </c>
      <c r="C48" s="89" t="s">
        <v>341</v>
      </c>
      <c r="D48" s="88" t="s">
        <v>25</v>
      </c>
      <c r="E48" s="101" t="s">
        <v>425</v>
      </c>
      <c r="F48" s="331"/>
      <c r="G48" s="331"/>
      <c r="H48" s="90">
        <v>191</v>
      </c>
      <c r="I48" s="331"/>
      <c r="J48" s="99" t="s">
        <v>379</v>
      </c>
      <c r="K48" s="91" t="s">
        <v>311</v>
      </c>
      <c r="L48" s="93">
        <v>1</v>
      </c>
      <c r="M48" s="100">
        <v>100</v>
      </c>
      <c r="N48" s="94">
        <v>100</v>
      </c>
      <c r="O48" s="334"/>
      <c r="P48" s="335" t="e">
        <v>#VALUE!</v>
      </c>
      <c r="Q48" s="336">
        <f t="shared" si="6"/>
        <v>100</v>
      </c>
      <c r="R48" s="294" t="s">
        <v>381</v>
      </c>
      <c r="S48" s="294" t="s">
        <v>381</v>
      </c>
      <c r="T48" s="336">
        <f t="shared" si="7"/>
        <v>100</v>
      </c>
      <c r="U48" s="112"/>
      <c r="V48" s="91" t="s">
        <v>311</v>
      </c>
      <c r="W48" s="93">
        <v>1</v>
      </c>
      <c r="X48" s="294" t="s">
        <v>381</v>
      </c>
      <c r="Y48" s="335">
        <v>100</v>
      </c>
      <c r="Z48" s="18"/>
      <c r="AA48" s="343">
        <v>0</v>
      </c>
      <c r="AB48" s="344">
        <f t="shared" si="1"/>
        <v>0</v>
      </c>
      <c r="AC48" s="345">
        <v>0</v>
      </c>
      <c r="AD48" s="346">
        <f>Y48*AC48</f>
        <v>0</v>
      </c>
      <c r="AE48" s="347">
        <f t="shared" si="3"/>
        <v>0</v>
      </c>
    </row>
    <row r="49" spans="1:32" ht="15.75" x14ac:dyDescent="0.25">
      <c r="A49" s="21"/>
      <c r="B49" s="86" t="s">
        <v>229</v>
      </c>
      <c r="C49" s="89" t="s">
        <v>341</v>
      </c>
      <c r="D49" s="88" t="s">
        <v>25</v>
      </c>
      <c r="E49" s="101" t="s">
        <v>426</v>
      </c>
      <c r="F49" s="331"/>
      <c r="G49" s="331"/>
      <c r="H49" s="90">
        <v>192</v>
      </c>
      <c r="I49" s="331"/>
      <c r="J49" s="99" t="s">
        <v>379</v>
      </c>
      <c r="K49" s="91" t="s">
        <v>311</v>
      </c>
      <c r="L49" s="93">
        <v>1</v>
      </c>
      <c r="M49" s="100">
        <v>100</v>
      </c>
      <c r="N49" s="94">
        <v>100</v>
      </c>
      <c r="O49" s="334"/>
      <c r="P49" s="335" t="e">
        <v>#VALUE!</v>
      </c>
      <c r="Q49" s="336">
        <f t="shared" si="6"/>
        <v>100</v>
      </c>
      <c r="R49" s="294" t="s">
        <v>381</v>
      </c>
      <c r="S49" s="294" t="s">
        <v>381</v>
      </c>
      <c r="T49" s="336">
        <f t="shared" si="7"/>
        <v>100</v>
      </c>
      <c r="U49" s="112"/>
      <c r="V49" s="91" t="s">
        <v>311</v>
      </c>
      <c r="W49" s="93">
        <v>1</v>
      </c>
      <c r="X49" s="294" t="s">
        <v>381</v>
      </c>
      <c r="Y49" s="335">
        <v>100</v>
      </c>
      <c r="Z49" s="18"/>
      <c r="AA49" s="343">
        <v>0</v>
      </c>
      <c r="AB49" s="344">
        <f t="shared" si="1"/>
        <v>0</v>
      </c>
      <c r="AC49" s="345">
        <v>0</v>
      </c>
      <c r="AD49" s="346">
        <f t="shared" si="2"/>
        <v>0</v>
      </c>
      <c r="AE49" s="347">
        <f t="shared" si="3"/>
        <v>0</v>
      </c>
    </row>
    <row r="50" spans="1:32" ht="15.75" x14ac:dyDescent="0.25">
      <c r="A50" s="21"/>
      <c r="B50" s="86" t="s">
        <v>229</v>
      </c>
      <c r="C50" s="89" t="s">
        <v>341</v>
      </c>
      <c r="D50" s="88" t="s">
        <v>25</v>
      </c>
      <c r="E50" s="101" t="s">
        <v>427</v>
      </c>
      <c r="F50" s="331"/>
      <c r="G50" s="331"/>
      <c r="H50" s="90">
        <v>193</v>
      </c>
      <c r="I50" s="331"/>
      <c r="J50" s="99" t="s">
        <v>379</v>
      </c>
      <c r="K50" s="91" t="s">
        <v>311</v>
      </c>
      <c r="L50" s="93">
        <v>1</v>
      </c>
      <c r="M50" s="100">
        <v>100</v>
      </c>
      <c r="N50" s="94">
        <v>100</v>
      </c>
      <c r="O50" s="334"/>
      <c r="P50" s="335" t="e">
        <v>#VALUE!</v>
      </c>
      <c r="Q50" s="336">
        <f t="shared" si="6"/>
        <v>100</v>
      </c>
      <c r="R50" s="294" t="s">
        <v>381</v>
      </c>
      <c r="S50" s="294" t="s">
        <v>381</v>
      </c>
      <c r="T50" s="336">
        <f t="shared" si="7"/>
        <v>100</v>
      </c>
      <c r="U50" s="112"/>
      <c r="V50" s="91" t="s">
        <v>311</v>
      </c>
      <c r="W50" s="93">
        <v>1</v>
      </c>
      <c r="X50" s="294" t="s">
        <v>381</v>
      </c>
      <c r="Y50" s="335">
        <v>100</v>
      </c>
      <c r="Z50" s="18"/>
      <c r="AA50" s="343">
        <v>0</v>
      </c>
      <c r="AB50" s="344">
        <f t="shared" si="1"/>
        <v>0</v>
      </c>
      <c r="AC50" s="345">
        <v>0</v>
      </c>
      <c r="AD50" s="346">
        <f t="shared" si="2"/>
        <v>0</v>
      </c>
      <c r="AE50" s="347">
        <f t="shared" si="3"/>
        <v>0</v>
      </c>
    </row>
    <row r="51" spans="1:32" ht="15.75" x14ac:dyDescent="0.25">
      <c r="A51" s="21"/>
      <c r="B51" s="86" t="s">
        <v>229</v>
      </c>
      <c r="C51" s="89" t="s">
        <v>341</v>
      </c>
      <c r="D51" s="88" t="s">
        <v>25</v>
      </c>
      <c r="E51" s="101" t="s">
        <v>428</v>
      </c>
      <c r="F51" s="331"/>
      <c r="G51" s="331"/>
      <c r="H51" s="90">
        <v>194</v>
      </c>
      <c r="I51" s="331"/>
      <c r="J51" s="99" t="s">
        <v>379</v>
      </c>
      <c r="K51" s="91" t="s">
        <v>311</v>
      </c>
      <c r="L51" s="93">
        <v>1</v>
      </c>
      <c r="M51" s="100">
        <v>350</v>
      </c>
      <c r="N51" s="94">
        <v>350</v>
      </c>
      <c r="O51" s="334"/>
      <c r="P51" s="335" t="e">
        <v>#VALUE!</v>
      </c>
      <c r="Q51" s="336">
        <f t="shared" si="6"/>
        <v>350</v>
      </c>
      <c r="R51" s="294" t="s">
        <v>381</v>
      </c>
      <c r="S51" s="294" t="s">
        <v>381</v>
      </c>
      <c r="T51" s="336">
        <f t="shared" si="7"/>
        <v>350</v>
      </c>
      <c r="U51" s="112"/>
      <c r="V51" s="91" t="s">
        <v>311</v>
      </c>
      <c r="W51" s="93">
        <v>1</v>
      </c>
      <c r="X51" s="294" t="s">
        <v>381</v>
      </c>
      <c r="Y51" s="335">
        <v>350</v>
      </c>
      <c r="Z51" s="18"/>
      <c r="AA51" s="343">
        <v>0</v>
      </c>
      <c r="AB51" s="344">
        <f t="shared" si="1"/>
        <v>0</v>
      </c>
      <c r="AC51" s="345">
        <v>0</v>
      </c>
      <c r="AD51" s="346">
        <f t="shared" si="2"/>
        <v>0</v>
      </c>
      <c r="AE51" s="347">
        <f t="shared" si="3"/>
        <v>0</v>
      </c>
    </row>
    <row r="52" spans="1:32" x14ac:dyDescent="0.25">
      <c r="A52" s="21"/>
      <c r="B52" s="417" t="s">
        <v>229</v>
      </c>
      <c r="C52" s="397" t="s">
        <v>341</v>
      </c>
      <c r="D52" s="398" t="s">
        <v>25</v>
      </c>
      <c r="E52" s="392" t="s">
        <v>705</v>
      </c>
      <c r="F52" s="331"/>
      <c r="G52" s="331"/>
      <c r="H52" s="90"/>
      <c r="I52" s="331"/>
      <c r="J52" s="99"/>
      <c r="K52" s="91"/>
      <c r="L52" s="93"/>
      <c r="M52" s="100"/>
      <c r="N52" s="94"/>
      <c r="O52" s="334"/>
      <c r="P52" s="335"/>
      <c r="Q52" s="336"/>
      <c r="R52" s="294"/>
      <c r="S52" s="294"/>
      <c r="T52" s="336"/>
      <c r="U52" s="112"/>
      <c r="V52" s="415" t="s">
        <v>311</v>
      </c>
      <c r="W52" s="414">
        <v>1</v>
      </c>
      <c r="X52" s="405">
        <v>500</v>
      </c>
      <c r="Y52" s="335">
        <f t="shared" ref="Y52:Y74" si="8">W52*X52</f>
        <v>500</v>
      </c>
      <c r="Z52" s="18"/>
      <c r="AA52" s="343">
        <v>0</v>
      </c>
      <c r="AB52" s="344">
        <f t="shared" ref="AB52:AB74" si="9">Y52*AA52</f>
        <v>0</v>
      </c>
      <c r="AC52" s="345">
        <v>0</v>
      </c>
      <c r="AD52" s="346">
        <f t="shared" ref="AD52:AD74" si="10">Y52*AC52</f>
        <v>0</v>
      </c>
      <c r="AE52" s="347">
        <f t="shared" si="3"/>
        <v>0</v>
      </c>
    </row>
    <row r="53" spans="1:32" x14ac:dyDescent="0.25">
      <c r="A53" s="21"/>
      <c r="B53" s="417" t="s">
        <v>229</v>
      </c>
      <c r="C53" s="397" t="s">
        <v>341</v>
      </c>
      <c r="D53" s="398" t="s">
        <v>25</v>
      </c>
      <c r="E53" s="392" t="s">
        <v>676</v>
      </c>
      <c r="F53" s="331"/>
      <c r="G53" s="331"/>
      <c r="H53" s="90"/>
      <c r="I53" s="331"/>
      <c r="J53" s="99"/>
      <c r="K53" s="91"/>
      <c r="L53" s="93"/>
      <c r="M53" s="100"/>
      <c r="N53" s="94"/>
      <c r="O53" s="334"/>
      <c r="P53" s="335"/>
      <c r="Q53" s="336"/>
      <c r="R53" s="294"/>
      <c r="S53" s="294"/>
      <c r="T53" s="336"/>
      <c r="U53" s="112"/>
      <c r="V53" s="415" t="s">
        <v>311</v>
      </c>
      <c r="W53" s="414">
        <v>1</v>
      </c>
      <c r="X53" s="405">
        <v>1500</v>
      </c>
      <c r="Y53" s="335">
        <f t="shared" si="8"/>
        <v>1500</v>
      </c>
      <c r="Z53" s="18"/>
      <c r="AA53" s="343">
        <v>0</v>
      </c>
      <c r="AB53" s="344">
        <f t="shared" si="9"/>
        <v>0</v>
      </c>
      <c r="AC53" s="345">
        <v>0</v>
      </c>
      <c r="AD53" s="346">
        <f t="shared" si="10"/>
        <v>0</v>
      </c>
      <c r="AE53" s="347">
        <f t="shared" si="3"/>
        <v>0</v>
      </c>
    </row>
    <row r="54" spans="1:32" x14ac:dyDescent="0.25">
      <c r="A54" s="21"/>
      <c r="B54" s="417" t="s">
        <v>229</v>
      </c>
      <c r="C54" s="397" t="s">
        <v>341</v>
      </c>
      <c r="D54" s="398" t="s">
        <v>25</v>
      </c>
      <c r="E54" s="392" t="s">
        <v>677</v>
      </c>
      <c r="F54" s="331"/>
      <c r="G54" s="331"/>
      <c r="H54" s="90"/>
      <c r="I54" s="331"/>
      <c r="J54" s="99"/>
      <c r="K54" s="91"/>
      <c r="L54" s="93"/>
      <c r="M54" s="100"/>
      <c r="N54" s="94"/>
      <c r="O54" s="334"/>
      <c r="P54" s="335"/>
      <c r="Q54" s="336"/>
      <c r="R54" s="294"/>
      <c r="S54" s="294"/>
      <c r="T54" s="336"/>
      <c r="U54" s="112"/>
      <c r="V54" s="411" t="s">
        <v>311</v>
      </c>
      <c r="W54" s="409">
        <v>1</v>
      </c>
      <c r="X54" s="410">
        <v>500</v>
      </c>
      <c r="Y54" s="335">
        <f t="shared" si="8"/>
        <v>500</v>
      </c>
      <c r="Z54" s="18"/>
      <c r="AA54" s="343">
        <v>0</v>
      </c>
      <c r="AB54" s="344">
        <f t="shared" si="9"/>
        <v>0</v>
      </c>
      <c r="AC54" s="345">
        <v>0</v>
      </c>
      <c r="AD54" s="346">
        <f t="shared" si="10"/>
        <v>0</v>
      </c>
      <c r="AE54" s="347">
        <f t="shared" si="3"/>
        <v>0</v>
      </c>
    </row>
    <row r="55" spans="1:32" x14ac:dyDescent="0.25">
      <c r="A55" s="21"/>
      <c r="B55" s="417" t="s">
        <v>229</v>
      </c>
      <c r="C55" s="397" t="s">
        <v>341</v>
      </c>
      <c r="D55" s="398" t="s">
        <v>25</v>
      </c>
      <c r="E55" s="392" t="s">
        <v>678</v>
      </c>
      <c r="F55" s="331"/>
      <c r="G55" s="331"/>
      <c r="H55" s="90"/>
      <c r="I55" s="331"/>
      <c r="J55" s="99"/>
      <c r="K55" s="91"/>
      <c r="L55" s="93"/>
      <c r="M55" s="100"/>
      <c r="N55" s="94"/>
      <c r="O55" s="334"/>
      <c r="P55" s="335"/>
      <c r="Q55" s="336"/>
      <c r="R55" s="294"/>
      <c r="S55" s="294"/>
      <c r="T55" s="336"/>
      <c r="U55" s="112"/>
      <c r="V55" s="411" t="s">
        <v>57</v>
      </c>
      <c r="W55" s="380">
        <v>2</v>
      </c>
      <c r="X55" s="405">
        <v>1250</v>
      </c>
      <c r="Y55" s="335">
        <f t="shared" si="8"/>
        <v>2500</v>
      </c>
      <c r="Z55" s="18"/>
      <c r="AA55" s="343">
        <v>0</v>
      </c>
      <c r="AB55" s="344">
        <f t="shared" si="9"/>
        <v>0</v>
      </c>
      <c r="AC55" s="345">
        <v>0</v>
      </c>
      <c r="AD55" s="346">
        <f t="shared" si="10"/>
        <v>0</v>
      </c>
      <c r="AE55" s="347">
        <f t="shared" si="3"/>
        <v>0</v>
      </c>
      <c r="AF55" s="622"/>
    </row>
    <row r="56" spans="1:32" x14ac:dyDescent="0.25">
      <c r="A56" s="21"/>
      <c r="B56" s="417" t="s">
        <v>229</v>
      </c>
      <c r="C56" s="397" t="s">
        <v>24</v>
      </c>
      <c r="D56" s="398" t="s">
        <v>25</v>
      </c>
      <c r="E56" s="392" t="s">
        <v>38</v>
      </c>
      <c r="F56" s="331"/>
      <c r="G56" s="331"/>
      <c r="H56" s="90"/>
      <c r="I56" s="331"/>
      <c r="J56" s="99"/>
      <c r="K56" s="91"/>
      <c r="L56" s="93"/>
      <c r="M56" s="100"/>
      <c r="N56" s="94"/>
      <c r="O56" s="334"/>
      <c r="P56" s="335"/>
      <c r="Q56" s="336"/>
      <c r="R56" s="294"/>
      <c r="S56" s="294"/>
      <c r="T56" s="336"/>
      <c r="U56" s="112"/>
      <c r="V56" s="379" t="s">
        <v>311</v>
      </c>
      <c r="W56" s="418">
        <v>1</v>
      </c>
      <c r="X56" s="381">
        <v>1663.7</v>
      </c>
      <c r="Y56" s="335">
        <f t="shared" si="8"/>
        <v>1663.7</v>
      </c>
      <c r="Z56" s="18"/>
      <c r="AA56" s="343">
        <v>1</v>
      </c>
      <c r="AB56" s="344">
        <f t="shared" si="9"/>
        <v>1663.7</v>
      </c>
      <c r="AC56" s="345">
        <v>0</v>
      </c>
      <c r="AD56" s="346">
        <f t="shared" si="10"/>
        <v>0</v>
      </c>
      <c r="AE56" s="347">
        <f t="shared" si="3"/>
        <v>1663.7</v>
      </c>
      <c r="AF56" s="622" t="s">
        <v>794</v>
      </c>
    </row>
    <row r="57" spans="1:32" x14ac:dyDescent="0.25">
      <c r="A57" s="21"/>
      <c r="B57" s="417" t="s">
        <v>229</v>
      </c>
      <c r="C57" s="397" t="s">
        <v>24</v>
      </c>
      <c r="D57" s="398" t="s">
        <v>25</v>
      </c>
      <c r="E57" s="330" t="s">
        <v>43</v>
      </c>
      <c r="F57" s="331"/>
      <c r="G57" s="331"/>
      <c r="H57" s="90"/>
      <c r="I57" s="331"/>
      <c r="J57" s="99"/>
      <c r="K57" s="91"/>
      <c r="L57" s="93"/>
      <c r="M57" s="100"/>
      <c r="N57" s="94"/>
      <c r="O57" s="334"/>
      <c r="P57" s="335"/>
      <c r="Q57" s="336"/>
      <c r="R57" s="294"/>
      <c r="S57" s="294"/>
      <c r="T57" s="336"/>
      <c r="U57" s="112"/>
      <c r="V57" s="379" t="s">
        <v>311</v>
      </c>
      <c r="W57" s="418">
        <v>1</v>
      </c>
      <c r="X57" s="381">
        <v>1069.3399999999999</v>
      </c>
      <c r="Y57" s="335">
        <f t="shared" si="8"/>
        <v>1069.3399999999999</v>
      </c>
      <c r="Z57" s="18"/>
      <c r="AA57" s="343">
        <v>1</v>
      </c>
      <c r="AB57" s="344">
        <f t="shared" si="9"/>
        <v>1069.3399999999999</v>
      </c>
      <c r="AC57" s="345">
        <v>1</v>
      </c>
      <c r="AD57" s="346">
        <f t="shared" si="10"/>
        <v>1069.3399999999999</v>
      </c>
      <c r="AE57" s="347">
        <f t="shared" si="3"/>
        <v>0</v>
      </c>
      <c r="AF57" s="622"/>
    </row>
    <row r="58" spans="1:32" ht="30" x14ac:dyDescent="0.25">
      <c r="A58" s="21"/>
      <c r="B58" s="417"/>
      <c r="C58" s="390" t="s">
        <v>24</v>
      </c>
      <c r="D58" s="391" t="s">
        <v>25</v>
      </c>
      <c r="E58" s="392" t="s">
        <v>715</v>
      </c>
      <c r="F58" s="331"/>
      <c r="G58" s="331"/>
      <c r="H58" s="90"/>
      <c r="I58" s="331"/>
      <c r="J58" s="99"/>
      <c r="K58" s="91"/>
      <c r="L58" s="93"/>
      <c r="M58" s="100"/>
      <c r="N58" s="94"/>
      <c r="O58" s="334"/>
      <c r="P58" s="335"/>
      <c r="Q58" s="336"/>
      <c r="R58" s="294"/>
      <c r="S58" s="294"/>
      <c r="T58" s="336"/>
      <c r="U58" s="112"/>
      <c r="V58" s="379" t="s">
        <v>757</v>
      </c>
      <c r="W58" s="418">
        <v>61</v>
      </c>
      <c r="X58" s="381">
        <v>76.098399999999998</v>
      </c>
      <c r="Y58" s="335">
        <f t="shared" si="8"/>
        <v>4642.0024000000003</v>
      </c>
      <c r="Z58" s="18"/>
      <c r="AA58" s="343">
        <v>1</v>
      </c>
      <c r="AB58" s="344">
        <f t="shared" si="9"/>
        <v>4642.0024000000003</v>
      </c>
      <c r="AC58" s="345">
        <v>0</v>
      </c>
      <c r="AD58" s="346">
        <f t="shared" si="10"/>
        <v>0</v>
      </c>
      <c r="AE58" s="347">
        <f t="shared" si="3"/>
        <v>4642.0024000000003</v>
      </c>
      <c r="AF58" s="622" t="s">
        <v>794</v>
      </c>
    </row>
    <row r="59" spans="1:32" x14ac:dyDescent="0.25">
      <c r="A59" s="21"/>
      <c r="B59" s="417" t="s">
        <v>229</v>
      </c>
      <c r="C59" s="397" t="s">
        <v>24</v>
      </c>
      <c r="D59" s="398" t="s">
        <v>25</v>
      </c>
      <c r="E59" s="392" t="s">
        <v>716</v>
      </c>
      <c r="F59" s="331"/>
      <c r="G59" s="331"/>
      <c r="H59" s="90"/>
      <c r="I59" s="331"/>
      <c r="J59" s="99"/>
      <c r="K59" s="91"/>
      <c r="L59" s="93"/>
      <c r="M59" s="100"/>
      <c r="N59" s="94"/>
      <c r="O59" s="334"/>
      <c r="P59" s="335"/>
      <c r="Q59" s="336"/>
      <c r="R59" s="294"/>
      <c r="S59" s="294"/>
      <c r="T59" s="336"/>
      <c r="U59" s="112"/>
      <c r="V59" s="379" t="s">
        <v>311</v>
      </c>
      <c r="W59" s="418">
        <v>1</v>
      </c>
      <c r="X59" s="381">
        <v>110</v>
      </c>
      <c r="Y59" s="335">
        <f t="shared" si="8"/>
        <v>110</v>
      </c>
      <c r="Z59" s="18"/>
      <c r="AA59" s="343">
        <v>1</v>
      </c>
      <c r="AB59" s="344">
        <f t="shared" si="9"/>
        <v>110</v>
      </c>
      <c r="AC59" s="345">
        <v>0</v>
      </c>
      <c r="AD59" s="346">
        <f t="shared" si="10"/>
        <v>0</v>
      </c>
      <c r="AE59" s="347">
        <f t="shared" si="3"/>
        <v>110</v>
      </c>
      <c r="AF59" s="622" t="s">
        <v>794</v>
      </c>
    </row>
    <row r="60" spans="1:32" ht="120" x14ac:dyDescent="0.25">
      <c r="A60" s="21"/>
      <c r="B60" s="417" t="s">
        <v>229</v>
      </c>
      <c r="C60" s="397" t="s">
        <v>72</v>
      </c>
      <c r="D60" s="398" t="s">
        <v>25</v>
      </c>
      <c r="E60" s="392" t="s">
        <v>663</v>
      </c>
      <c r="F60" s="331"/>
      <c r="G60" s="331"/>
      <c r="H60" s="90"/>
      <c r="I60" s="331"/>
      <c r="J60" s="99"/>
      <c r="K60" s="91"/>
      <c r="L60" s="93"/>
      <c r="M60" s="100"/>
      <c r="N60" s="94"/>
      <c r="O60" s="334"/>
      <c r="P60" s="335"/>
      <c r="Q60" s="336"/>
      <c r="R60" s="294"/>
      <c r="S60" s="294"/>
      <c r="T60" s="336"/>
      <c r="U60" s="112"/>
      <c r="V60" s="379" t="s">
        <v>79</v>
      </c>
      <c r="W60" s="418">
        <v>45</v>
      </c>
      <c r="X60" s="381">
        <v>69.040000000000006</v>
      </c>
      <c r="Y60" s="335">
        <f t="shared" si="8"/>
        <v>3106.8</v>
      </c>
      <c r="Z60" s="18"/>
      <c r="AA60" s="343">
        <v>1</v>
      </c>
      <c r="AB60" s="344">
        <f t="shared" si="9"/>
        <v>3106.8</v>
      </c>
      <c r="AC60" s="345">
        <v>1</v>
      </c>
      <c r="AD60" s="346">
        <f t="shared" si="10"/>
        <v>3106.8</v>
      </c>
      <c r="AE60" s="347">
        <f t="shared" si="3"/>
        <v>0</v>
      </c>
      <c r="AF60" s="622"/>
    </row>
    <row r="61" spans="1:32" ht="30" x14ac:dyDescent="0.25">
      <c r="A61" s="21"/>
      <c r="B61" s="417" t="s">
        <v>229</v>
      </c>
      <c r="C61" s="397" t="s">
        <v>72</v>
      </c>
      <c r="D61" s="398" t="s">
        <v>25</v>
      </c>
      <c r="E61" s="392" t="s">
        <v>664</v>
      </c>
      <c r="F61" s="331"/>
      <c r="G61" s="331"/>
      <c r="H61" s="90"/>
      <c r="I61" s="331"/>
      <c r="J61" s="99"/>
      <c r="K61" s="91"/>
      <c r="L61" s="93"/>
      <c r="M61" s="100"/>
      <c r="N61" s="94"/>
      <c r="O61" s="334"/>
      <c r="P61" s="335"/>
      <c r="Q61" s="336"/>
      <c r="R61" s="294"/>
      <c r="S61" s="294"/>
      <c r="T61" s="336"/>
      <c r="U61" s="112"/>
      <c r="V61" s="379" t="s">
        <v>75</v>
      </c>
      <c r="W61" s="418">
        <v>52</v>
      </c>
      <c r="X61" s="381">
        <v>11.016</v>
      </c>
      <c r="Y61" s="335">
        <f t="shared" si="8"/>
        <v>572.83199999999999</v>
      </c>
      <c r="Z61" s="18"/>
      <c r="AA61" s="343">
        <v>1</v>
      </c>
      <c r="AB61" s="344">
        <f t="shared" si="9"/>
        <v>572.83199999999999</v>
      </c>
      <c r="AC61" s="345">
        <v>1</v>
      </c>
      <c r="AD61" s="346">
        <f t="shared" si="10"/>
        <v>572.83199999999999</v>
      </c>
      <c r="AE61" s="347">
        <f t="shared" si="3"/>
        <v>0</v>
      </c>
    </row>
    <row r="62" spans="1:32" ht="75" x14ac:dyDescent="0.25">
      <c r="A62" s="21"/>
      <c r="B62" s="417" t="s">
        <v>229</v>
      </c>
      <c r="C62" s="397" t="s">
        <v>72</v>
      </c>
      <c r="D62" s="398" t="s">
        <v>25</v>
      </c>
      <c r="E62" s="392" t="s">
        <v>667</v>
      </c>
      <c r="F62" s="331"/>
      <c r="G62" s="331"/>
      <c r="H62" s="90"/>
      <c r="I62" s="331"/>
      <c r="J62" s="99"/>
      <c r="K62" s="91"/>
      <c r="L62" s="93"/>
      <c r="M62" s="100"/>
      <c r="N62" s="94"/>
      <c r="O62" s="334"/>
      <c r="P62" s="335"/>
      <c r="Q62" s="336"/>
      <c r="R62" s="294"/>
      <c r="S62" s="294"/>
      <c r="T62" s="336"/>
      <c r="U62" s="112"/>
      <c r="V62" s="379" t="s">
        <v>139</v>
      </c>
      <c r="W62" s="418">
        <v>1</v>
      </c>
      <c r="X62" s="381">
        <v>130.12800000000001</v>
      </c>
      <c r="Y62" s="335">
        <f t="shared" si="8"/>
        <v>130.12800000000001</v>
      </c>
      <c r="Z62" s="18"/>
      <c r="AA62" s="343">
        <v>1</v>
      </c>
      <c r="AB62" s="344">
        <f t="shared" si="9"/>
        <v>130.12800000000001</v>
      </c>
      <c r="AC62" s="345">
        <v>1</v>
      </c>
      <c r="AD62" s="346">
        <f t="shared" si="10"/>
        <v>130.12800000000001</v>
      </c>
      <c r="AE62" s="347">
        <f t="shared" si="3"/>
        <v>0</v>
      </c>
    </row>
    <row r="63" spans="1:32" ht="45" x14ac:dyDescent="0.25">
      <c r="A63" s="21"/>
      <c r="B63" s="417" t="s">
        <v>229</v>
      </c>
      <c r="C63" s="397" t="s">
        <v>72</v>
      </c>
      <c r="D63" s="398" t="s">
        <v>25</v>
      </c>
      <c r="E63" s="392" t="s">
        <v>699</v>
      </c>
      <c r="F63" s="331"/>
      <c r="G63" s="331"/>
      <c r="H63" s="90"/>
      <c r="I63" s="331"/>
      <c r="J63" s="99"/>
      <c r="K63" s="91"/>
      <c r="L63" s="93"/>
      <c r="M63" s="100"/>
      <c r="N63" s="94"/>
      <c r="O63" s="334"/>
      <c r="P63" s="335"/>
      <c r="Q63" s="336"/>
      <c r="R63" s="294"/>
      <c r="S63" s="294"/>
      <c r="T63" s="336"/>
      <c r="U63" s="112"/>
      <c r="V63" s="379" t="s">
        <v>104</v>
      </c>
      <c r="W63" s="418">
        <v>9</v>
      </c>
      <c r="X63" s="381">
        <v>110.70400000000001</v>
      </c>
      <c r="Y63" s="335">
        <f t="shared" si="8"/>
        <v>996.33600000000001</v>
      </c>
      <c r="Z63" s="18"/>
      <c r="AA63" s="343">
        <v>1</v>
      </c>
      <c r="AB63" s="344">
        <f t="shared" si="9"/>
        <v>996.33600000000001</v>
      </c>
      <c r="AC63" s="345">
        <v>0</v>
      </c>
      <c r="AD63" s="346">
        <f t="shared" si="10"/>
        <v>0</v>
      </c>
      <c r="AE63" s="347">
        <f t="shared" si="3"/>
        <v>996.33600000000001</v>
      </c>
      <c r="AF63" s="622" t="s">
        <v>783</v>
      </c>
    </row>
    <row r="64" spans="1:32" x14ac:dyDescent="0.25">
      <c r="A64" s="21"/>
      <c r="B64" s="417" t="s">
        <v>229</v>
      </c>
      <c r="C64" s="397" t="s">
        <v>72</v>
      </c>
      <c r="D64" s="398" t="s">
        <v>25</v>
      </c>
      <c r="E64" s="392" t="s">
        <v>711</v>
      </c>
      <c r="F64" s="331"/>
      <c r="G64" s="331"/>
      <c r="H64" s="90"/>
      <c r="I64" s="331"/>
      <c r="J64" s="99"/>
      <c r="K64" s="91"/>
      <c r="L64" s="93"/>
      <c r="M64" s="100"/>
      <c r="N64" s="94"/>
      <c r="O64" s="334"/>
      <c r="P64" s="335"/>
      <c r="Q64" s="336"/>
      <c r="R64" s="294"/>
      <c r="S64" s="294"/>
      <c r="T64" s="336"/>
      <c r="U64" s="112"/>
      <c r="V64" s="379" t="s">
        <v>104</v>
      </c>
      <c r="W64" s="418">
        <v>9</v>
      </c>
      <c r="X64" s="381">
        <v>69.191999999999993</v>
      </c>
      <c r="Y64" s="335">
        <f t="shared" si="8"/>
        <v>622.72799999999995</v>
      </c>
      <c r="Z64" s="18"/>
      <c r="AA64" s="343">
        <v>1</v>
      </c>
      <c r="AB64" s="344">
        <f t="shared" si="9"/>
        <v>622.72799999999995</v>
      </c>
      <c r="AC64" s="345">
        <v>0</v>
      </c>
      <c r="AD64" s="346">
        <f t="shared" si="10"/>
        <v>0</v>
      </c>
      <c r="AE64" s="347">
        <f t="shared" si="3"/>
        <v>622.72799999999995</v>
      </c>
      <c r="AF64" s="622" t="s">
        <v>794</v>
      </c>
    </row>
    <row r="65" spans="1:32" ht="30" x14ac:dyDescent="0.25">
      <c r="A65" s="21"/>
      <c r="B65" s="417" t="s">
        <v>229</v>
      </c>
      <c r="C65" s="397" t="s">
        <v>72</v>
      </c>
      <c r="D65" s="398" t="s">
        <v>25</v>
      </c>
      <c r="E65" s="392" t="s">
        <v>701</v>
      </c>
      <c r="F65" s="331"/>
      <c r="G65" s="331"/>
      <c r="H65" s="90"/>
      <c r="I65" s="331"/>
      <c r="J65" s="99"/>
      <c r="K65" s="91"/>
      <c r="L65" s="93"/>
      <c r="M65" s="100"/>
      <c r="N65" s="94"/>
      <c r="O65" s="334"/>
      <c r="P65" s="335"/>
      <c r="Q65" s="336"/>
      <c r="R65" s="294"/>
      <c r="S65" s="294"/>
      <c r="T65" s="336"/>
      <c r="U65" s="112"/>
      <c r="V65" s="379" t="s">
        <v>104</v>
      </c>
      <c r="W65" s="418">
        <v>12</v>
      </c>
      <c r="X65" s="381">
        <v>165</v>
      </c>
      <c r="Y65" s="335">
        <f t="shared" si="8"/>
        <v>1980</v>
      </c>
      <c r="Z65" s="18"/>
      <c r="AA65" s="343">
        <v>1</v>
      </c>
      <c r="AB65" s="344">
        <f t="shared" si="9"/>
        <v>1980</v>
      </c>
      <c r="AC65" s="345">
        <v>0</v>
      </c>
      <c r="AD65" s="346">
        <f t="shared" si="10"/>
        <v>0</v>
      </c>
      <c r="AE65" s="347">
        <f t="shared" si="3"/>
        <v>1980</v>
      </c>
      <c r="AF65" s="622" t="s">
        <v>783</v>
      </c>
    </row>
    <row r="66" spans="1:32" ht="45" x14ac:dyDescent="0.25">
      <c r="A66" s="21"/>
      <c r="B66" s="417" t="s">
        <v>229</v>
      </c>
      <c r="C66" s="397" t="s">
        <v>72</v>
      </c>
      <c r="D66" s="398" t="s">
        <v>25</v>
      </c>
      <c r="E66" s="392" t="s">
        <v>702</v>
      </c>
      <c r="F66" s="331"/>
      <c r="G66" s="331"/>
      <c r="H66" s="90"/>
      <c r="I66" s="331"/>
      <c r="J66" s="99"/>
      <c r="K66" s="91"/>
      <c r="L66" s="93"/>
      <c r="M66" s="100"/>
      <c r="N66" s="94"/>
      <c r="O66" s="334"/>
      <c r="P66" s="335"/>
      <c r="Q66" s="336"/>
      <c r="R66" s="294"/>
      <c r="S66" s="294"/>
      <c r="T66" s="336"/>
      <c r="U66" s="112"/>
      <c r="V66" s="379" t="s">
        <v>104</v>
      </c>
      <c r="W66" s="418">
        <v>18</v>
      </c>
      <c r="X66" s="381">
        <v>46.472000000000008</v>
      </c>
      <c r="Y66" s="335">
        <f t="shared" si="8"/>
        <v>836.49600000000009</v>
      </c>
      <c r="Z66" s="18"/>
      <c r="AA66" s="343">
        <v>1</v>
      </c>
      <c r="AB66" s="344">
        <f t="shared" si="9"/>
        <v>836.49600000000009</v>
      </c>
      <c r="AC66" s="345">
        <v>0</v>
      </c>
      <c r="AD66" s="346">
        <f t="shared" si="10"/>
        <v>0</v>
      </c>
      <c r="AE66" s="347">
        <f t="shared" si="3"/>
        <v>836.49600000000009</v>
      </c>
      <c r="AF66" s="622" t="s">
        <v>801</v>
      </c>
    </row>
    <row r="67" spans="1:32" ht="45" x14ac:dyDescent="0.25">
      <c r="A67" s="21"/>
      <c r="B67" s="417" t="s">
        <v>229</v>
      </c>
      <c r="C67" s="397" t="s">
        <v>72</v>
      </c>
      <c r="D67" s="398" t="s">
        <v>25</v>
      </c>
      <c r="E67" s="392" t="s">
        <v>712</v>
      </c>
      <c r="F67" s="331"/>
      <c r="G67" s="331"/>
      <c r="H67" s="90"/>
      <c r="I67" s="331"/>
      <c r="J67" s="99"/>
      <c r="K67" s="91"/>
      <c r="L67" s="93"/>
      <c r="M67" s="100"/>
      <c r="N67" s="94"/>
      <c r="O67" s="334"/>
      <c r="P67" s="335"/>
      <c r="Q67" s="336"/>
      <c r="R67" s="294"/>
      <c r="S67" s="294"/>
      <c r="T67" s="336"/>
      <c r="U67" s="112"/>
      <c r="V67" s="379" t="s">
        <v>79</v>
      </c>
      <c r="W67" s="418">
        <v>1</v>
      </c>
      <c r="X67" s="381">
        <v>108.512</v>
      </c>
      <c r="Y67" s="335">
        <f t="shared" si="8"/>
        <v>108.512</v>
      </c>
      <c r="Z67" s="18"/>
      <c r="AA67" s="343">
        <v>1</v>
      </c>
      <c r="AB67" s="344">
        <f t="shared" si="9"/>
        <v>108.512</v>
      </c>
      <c r="AC67" s="345">
        <v>1</v>
      </c>
      <c r="AD67" s="346">
        <f t="shared" si="10"/>
        <v>108.512</v>
      </c>
      <c r="AE67" s="347">
        <f t="shared" si="3"/>
        <v>0</v>
      </c>
      <c r="AF67" s="622"/>
    </row>
    <row r="68" spans="1:32" ht="45" x14ac:dyDescent="0.25">
      <c r="A68" s="21"/>
      <c r="B68" s="417" t="s">
        <v>229</v>
      </c>
      <c r="C68" s="397" t="s">
        <v>72</v>
      </c>
      <c r="D68" s="398" t="s">
        <v>25</v>
      </c>
      <c r="E68" s="392" t="s">
        <v>669</v>
      </c>
      <c r="F68" s="331"/>
      <c r="G68" s="331"/>
      <c r="H68" s="90"/>
      <c r="I68" s="331"/>
      <c r="J68" s="99"/>
      <c r="K68" s="91"/>
      <c r="L68" s="93"/>
      <c r="M68" s="100"/>
      <c r="N68" s="94"/>
      <c r="O68" s="334"/>
      <c r="P68" s="335"/>
      <c r="Q68" s="336"/>
      <c r="R68" s="294"/>
      <c r="S68" s="294"/>
      <c r="T68" s="336"/>
      <c r="U68" s="112"/>
      <c r="V68" s="379" t="s">
        <v>104</v>
      </c>
      <c r="W68" s="418">
        <v>1</v>
      </c>
      <c r="X68" s="381">
        <v>55.655999999999999</v>
      </c>
      <c r="Y68" s="335">
        <f t="shared" si="8"/>
        <v>55.655999999999999</v>
      </c>
      <c r="Z68" s="18"/>
      <c r="AA68" s="343">
        <v>1</v>
      </c>
      <c r="AB68" s="344">
        <f t="shared" si="9"/>
        <v>55.655999999999999</v>
      </c>
      <c r="AC68" s="345">
        <v>0</v>
      </c>
      <c r="AD68" s="346">
        <f t="shared" si="10"/>
        <v>0</v>
      </c>
      <c r="AE68" s="347">
        <f t="shared" si="3"/>
        <v>55.655999999999999</v>
      </c>
      <c r="AF68" s="649" t="s">
        <v>783</v>
      </c>
    </row>
    <row r="69" spans="1:32" ht="30" x14ac:dyDescent="0.25">
      <c r="A69" s="21"/>
      <c r="B69" s="417" t="s">
        <v>229</v>
      </c>
      <c r="C69" s="397" t="s">
        <v>72</v>
      </c>
      <c r="D69" s="398" t="s">
        <v>25</v>
      </c>
      <c r="E69" s="392" t="s">
        <v>689</v>
      </c>
      <c r="F69" s="331"/>
      <c r="G69" s="331"/>
      <c r="H69" s="90"/>
      <c r="I69" s="331"/>
      <c r="J69" s="99"/>
      <c r="K69" s="91"/>
      <c r="L69" s="93"/>
      <c r="M69" s="100"/>
      <c r="N69" s="94"/>
      <c r="O69" s="334"/>
      <c r="P69" s="335"/>
      <c r="Q69" s="336"/>
      <c r="R69" s="294"/>
      <c r="S69" s="294"/>
      <c r="T69" s="336"/>
      <c r="U69" s="112"/>
      <c r="V69" s="379" t="s">
        <v>79</v>
      </c>
      <c r="W69" s="418">
        <v>8</v>
      </c>
      <c r="X69" s="381">
        <v>10</v>
      </c>
      <c r="Y69" s="335">
        <f t="shared" si="8"/>
        <v>80</v>
      </c>
      <c r="Z69" s="18"/>
      <c r="AA69" s="343">
        <v>1</v>
      </c>
      <c r="AB69" s="344">
        <f t="shared" si="9"/>
        <v>80</v>
      </c>
      <c r="AC69" s="345">
        <v>1</v>
      </c>
      <c r="AD69" s="346">
        <f t="shared" si="10"/>
        <v>80</v>
      </c>
      <c r="AE69" s="347">
        <f t="shared" si="3"/>
        <v>0</v>
      </c>
    </row>
    <row r="70" spans="1:32" ht="45" x14ac:dyDescent="0.25">
      <c r="A70" s="21"/>
      <c r="B70" s="417" t="s">
        <v>229</v>
      </c>
      <c r="C70" s="397" t="s">
        <v>72</v>
      </c>
      <c r="D70" s="398" t="s">
        <v>25</v>
      </c>
      <c r="E70" s="392" t="s">
        <v>690</v>
      </c>
      <c r="F70" s="331"/>
      <c r="G70" s="331"/>
      <c r="H70" s="90"/>
      <c r="I70" s="331"/>
      <c r="J70" s="99"/>
      <c r="K70" s="91"/>
      <c r="L70" s="93"/>
      <c r="M70" s="100"/>
      <c r="N70" s="94"/>
      <c r="O70" s="334"/>
      <c r="P70" s="335"/>
      <c r="Q70" s="336"/>
      <c r="R70" s="294"/>
      <c r="S70" s="294"/>
      <c r="T70" s="336"/>
      <c r="U70" s="112"/>
      <c r="V70" s="379" t="s">
        <v>79</v>
      </c>
      <c r="W70" s="418">
        <v>8</v>
      </c>
      <c r="X70" s="381">
        <v>23.040000000000003</v>
      </c>
      <c r="Y70" s="335">
        <f t="shared" si="8"/>
        <v>184.32000000000002</v>
      </c>
      <c r="Z70" s="18"/>
      <c r="AA70" s="343">
        <v>1</v>
      </c>
      <c r="AB70" s="344">
        <f t="shared" si="9"/>
        <v>184.32000000000002</v>
      </c>
      <c r="AC70" s="345">
        <v>1</v>
      </c>
      <c r="AD70" s="346">
        <f t="shared" si="10"/>
        <v>184.32000000000002</v>
      </c>
      <c r="AE70" s="347">
        <f t="shared" si="3"/>
        <v>0</v>
      </c>
    </row>
    <row r="71" spans="1:32" ht="45" x14ac:dyDescent="0.25">
      <c r="A71" s="21"/>
      <c r="B71" s="417" t="s">
        <v>229</v>
      </c>
      <c r="C71" s="397" t="s">
        <v>72</v>
      </c>
      <c r="D71" s="398" t="s">
        <v>25</v>
      </c>
      <c r="E71" s="392" t="s">
        <v>691</v>
      </c>
      <c r="F71" s="331"/>
      <c r="G71" s="331"/>
      <c r="H71" s="90"/>
      <c r="I71" s="331"/>
      <c r="J71" s="99"/>
      <c r="K71" s="91"/>
      <c r="L71" s="93"/>
      <c r="M71" s="100"/>
      <c r="N71" s="94"/>
      <c r="O71" s="334"/>
      <c r="P71" s="335"/>
      <c r="Q71" s="336"/>
      <c r="R71" s="294"/>
      <c r="S71" s="294"/>
      <c r="T71" s="336"/>
      <c r="U71" s="112"/>
      <c r="V71" s="379" t="s">
        <v>104</v>
      </c>
      <c r="W71" s="418">
        <v>16</v>
      </c>
      <c r="X71" s="381">
        <v>8.7360000000000007</v>
      </c>
      <c r="Y71" s="335">
        <f t="shared" si="8"/>
        <v>139.77600000000001</v>
      </c>
      <c r="Z71" s="18"/>
      <c r="AA71" s="343">
        <v>1</v>
      </c>
      <c r="AB71" s="344">
        <f t="shared" si="9"/>
        <v>139.77600000000001</v>
      </c>
      <c r="AC71" s="345">
        <v>1</v>
      </c>
      <c r="AD71" s="346">
        <f t="shared" si="10"/>
        <v>139.77600000000001</v>
      </c>
      <c r="AE71" s="347">
        <f t="shared" si="3"/>
        <v>0</v>
      </c>
    </row>
    <row r="72" spans="1:32" ht="45" x14ac:dyDescent="0.25">
      <c r="A72" s="21"/>
      <c r="B72" s="417" t="s">
        <v>229</v>
      </c>
      <c r="C72" s="397" t="s">
        <v>72</v>
      </c>
      <c r="D72" s="398" t="s">
        <v>25</v>
      </c>
      <c r="E72" s="392" t="s">
        <v>699</v>
      </c>
      <c r="F72" s="331"/>
      <c r="G72" s="331"/>
      <c r="H72" s="90"/>
      <c r="I72" s="331"/>
      <c r="J72" s="99"/>
      <c r="K72" s="91"/>
      <c r="L72" s="93"/>
      <c r="M72" s="100"/>
      <c r="N72" s="94"/>
      <c r="O72" s="334"/>
      <c r="P72" s="335"/>
      <c r="Q72" s="336"/>
      <c r="R72" s="294"/>
      <c r="S72" s="294"/>
      <c r="T72" s="336"/>
      <c r="U72" s="112"/>
      <c r="V72" s="379" t="s">
        <v>104</v>
      </c>
      <c r="W72" s="418">
        <v>6</v>
      </c>
      <c r="X72" s="381">
        <v>110.70400000000001</v>
      </c>
      <c r="Y72" s="335">
        <f t="shared" si="8"/>
        <v>664.22400000000005</v>
      </c>
      <c r="Z72" s="18"/>
      <c r="AA72" s="343">
        <v>1</v>
      </c>
      <c r="AB72" s="344">
        <f t="shared" si="9"/>
        <v>664.22400000000005</v>
      </c>
      <c r="AC72" s="345">
        <v>0</v>
      </c>
      <c r="AD72" s="346">
        <f t="shared" si="10"/>
        <v>0</v>
      </c>
      <c r="AE72" s="347">
        <f t="shared" si="3"/>
        <v>664.22400000000005</v>
      </c>
      <c r="AF72" s="626" t="s">
        <v>783</v>
      </c>
    </row>
    <row r="73" spans="1:32" ht="30" x14ac:dyDescent="0.25">
      <c r="A73" s="21"/>
      <c r="B73" s="417" t="s">
        <v>229</v>
      </c>
      <c r="C73" s="390" t="s">
        <v>164</v>
      </c>
      <c r="D73" s="398" t="s">
        <v>25</v>
      </c>
      <c r="E73" s="392" t="s">
        <v>671</v>
      </c>
      <c r="F73" s="331"/>
      <c r="G73" s="331"/>
      <c r="H73" s="90"/>
      <c r="I73" s="331"/>
      <c r="J73" s="99"/>
      <c r="K73" s="91"/>
      <c r="L73" s="93"/>
      <c r="M73" s="100"/>
      <c r="N73" s="94"/>
      <c r="O73" s="334"/>
      <c r="P73" s="335"/>
      <c r="Q73" s="336"/>
      <c r="R73" s="294"/>
      <c r="S73" s="294"/>
      <c r="T73" s="336"/>
      <c r="U73" s="112"/>
      <c r="V73" s="379" t="s">
        <v>674</v>
      </c>
      <c r="W73" s="380">
        <v>11</v>
      </c>
      <c r="X73" s="393">
        <v>143.43</v>
      </c>
      <c r="Y73" s="335">
        <f t="shared" si="8"/>
        <v>1577.73</v>
      </c>
      <c r="Z73" s="18"/>
      <c r="AA73" s="343">
        <v>1</v>
      </c>
      <c r="AB73" s="344">
        <f t="shared" si="9"/>
        <v>1577.73</v>
      </c>
      <c r="AC73" s="345">
        <v>1</v>
      </c>
      <c r="AD73" s="346">
        <f t="shared" si="10"/>
        <v>1577.73</v>
      </c>
      <c r="AE73" s="347">
        <f t="shared" si="3"/>
        <v>0</v>
      </c>
    </row>
    <row r="74" spans="1:32" ht="60" x14ac:dyDescent="0.25">
      <c r="A74" s="21"/>
      <c r="B74" s="417" t="s">
        <v>229</v>
      </c>
      <c r="C74" s="390" t="s">
        <v>164</v>
      </c>
      <c r="D74" s="398" t="s">
        <v>25</v>
      </c>
      <c r="E74" s="392" t="s">
        <v>187</v>
      </c>
      <c r="F74" s="331"/>
      <c r="G74" s="331"/>
      <c r="H74" s="90"/>
      <c r="I74" s="331"/>
      <c r="J74" s="99"/>
      <c r="K74" s="91"/>
      <c r="L74" s="93"/>
      <c r="M74" s="100"/>
      <c r="N74" s="94"/>
      <c r="O74" s="334"/>
      <c r="P74" s="335"/>
      <c r="Q74" s="336"/>
      <c r="R74" s="294"/>
      <c r="S74" s="294"/>
      <c r="T74" s="336"/>
      <c r="U74" s="112"/>
      <c r="V74" s="379" t="s">
        <v>653</v>
      </c>
      <c r="W74" s="380">
        <v>11</v>
      </c>
      <c r="X74" s="393">
        <v>6.41</v>
      </c>
      <c r="Y74" s="335">
        <f t="shared" si="8"/>
        <v>70.510000000000005</v>
      </c>
      <c r="Z74" s="18"/>
      <c r="AA74" s="343">
        <v>1</v>
      </c>
      <c r="AB74" s="344">
        <f t="shared" si="9"/>
        <v>70.510000000000005</v>
      </c>
      <c r="AC74" s="345">
        <v>1</v>
      </c>
      <c r="AD74" s="346">
        <f t="shared" si="10"/>
        <v>70.510000000000005</v>
      </c>
      <c r="AE74" s="347">
        <f t="shared" si="3"/>
        <v>0</v>
      </c>
    </row>
    <row r="75" spans="1:32" ht="15.75" x14ac:dyDescent="0.25">
      <c r="A75" s="21"/>
      <c r="B75" s="86"/>
      <c r="C75" s="89"/>
      <c r="D75" s="88"/>
      <c r="E75" s="101"/>
      <c r="F75" s="331"/>
      <c r="G75" s="331"/>
      <c r="H75" s="90"/>
      <c r="I75" s="331"/>
      <c r="J75" s="99"/>
      <c r="K75" s="91"/>
      <c r="L75" s="93"/>
      <c r="M75" s="100"/>
      <c r="N75" s="94"/>
      <c r="O75" s="334"/>
      <c r="P75" s="335"/>
      <c r="Q75" s="336"/>
      <c r="R75" s="294"/>
      <c r="S75" s="294"/>
      <c r="T75" s="336"/>
      <c r="U75" s="112"/>
      <c r="V75" s="91"/>
      <c r="W75" s="93"/>
      <c r="X75" s="294"/>
      <c r="Y75" s="335"/>
      <c r="Z75" s="18"/>
      <c r="AA75" s="343"/>
      <c r="AB75" s="344"/>
      <c r="AC75" s="345"/>
      <c r="AD75" s="346"/>
      <c r="AE75" s="347"/>
    </row>
    <row r="76" spans="1:32" ht="15.75" thickBot="1" x14ac:dyDescent="0.3">
      <c r="A76" s="21"/>
      <c r="B76" s="22"/>
      <c r="C76" s="23"/>
      <c r="D76" s="24"/>
      <c r="E76" s="25"/>
      <c r="F76" s="21"/>
      <c r="G76" s="21"/>
      <c r="H76" s="26"/>
      <c r="I76" s="21"/>
      <c r="J76" s="27"/>
      <c r="K76" s="21"/>
      <c r="L76" s="28"/>
      <c r="M76" s="27"/>
      <c r="N76" s="17"/>
      <c r="O76" s="18"/>
      <c r="P76" s="16"/>
      <c r="Q76" s="37"/>
      <c r="R76" s="37"/>
      <c r="S76" s="37"/>
      <c r="T76" s="37"/>
      <c r="Y76" t="s">
        <v>429</v>
      </c>
    </row>
    <row r="77" spans="1:32" ht="15.75" thickBot="1" x14ac:dyDescent="0.3">
      <c r="S77" s="68" t="s">
        <v>5</v>
      </c>
      <c r="T77" s="69">
        <f>SUM(T11:T75)</f>
        <v>8106.5147470000011</v>
      </c>
      <c r="U77" s="65"/>
      <c r="V77" s="21"/>
      <c r="W77" s="28"/>
      <c r="X77" s="68" t="s">
        <v>5</v>
      </c>
      <c r="Y77" s="69">
        <f>SUM(Y11:Y75)</f>
        <v>35617.050765640008</v>
      </c>
      <c r="Z77" s="18"/>
      <c r="AA77" s="76"/>
      <c r="AB77" s="116">
        <f>SUM(AB11:AB75)</f>
        <v>26851.792188639993</v>
      </c>
      <c r="AC77" s="76"/>
      <c r="AD77" s="117">
        <f>SUM(AD11:AD75)</f>
        <v>12683.154914370007</v>
      </c>
      <c r="AE77" s="129">
        <f>SUM(AE11:AE75)</f>
        <v>14168.637274269993</v>
      </c>
    </row>
    <row r="79" spans="1:32" x14ac:dyDescent="0.25">
      <c r="C79" t="s">
        <v>372</v>
      </c>
      <c r="T79" s="314">
        <f>SUMIF($C$10:$C$75,$C79,T$10:T$75)</f>
        <v>399.99552</v>
      </c>
      <c r="U79" s="65"/>
      <c r="Y79" s="314">
        <f>SUMIF($C$10:$C$75,$C79,Y$10:Y$75)</f>
        <v>399.99552</v>
      </c>
      <c r="AA79" s="317">
        <f>AB79/Y79</f>
        <v>1</v>
      </c>
      <c r="AB79" s="314">
        <f>SUMIF($C$10:$C$75,$C79,AB$10:AB$75)</f>
        <v>399.99552</v>
      </c>
      <c r="AC79" s="317">
        <f>AD79/Y79</f>
        <v>1</v>
      </c>
      <c r="AD79" s="314">
        <f>SUMIF($C$10:$C$75,$C79,AD$10:AD$75)</f>
        <v>399.99552</v>
      </c>
      <c r="AE79" s="314">
        <f>SUMIF($C$10:$C$75,$C79,AE$10:AE$75)</f>
        <v>0</v>
      </c>
    </row>
    <row r="80" spans="1:32" x14ac:dyDescent="0.25">
      <c r="C80" t="s">
        <v>308</v>
      </c>
      <c r="D80" s="162"/>
      <c r="T80" s="314">
        <f t="shared" ref="T80:T87" si="11">SUMIF($C$10:$C$75,$C80,T$10:T$75)</f>
        <v>222.29999999999998</v>
      </c>
      <c r="U80" s="65"/>
      <c r="Y80" s="314">
        <f t="shared" ref="Y80:Y87" si="12">SUMIF($C$10:$C$75,$C80,Y$10:Y$75)</f>
        <v>222.29999999999998</v>
      </c>
      <c r="AA80" s="317">
        <f t="shared" ref="AA80:AA87" si="13">AB80/Y80</f>
        <v>1</v>
      </c>
      <c r="AB80" s="314">
        <f t="shared" ref="AB80:AB87" si="14">SUMIF($C$10:$C$75,$C80,AB$10:AB$75)</f>
        <v>222.29999999999998</v>
      </c>
      <c r="AC80" s="317">
        <f t="shared" ref="AC80:AC87" si="15">AD80/Y80</f>
        <v>1</v>
      </c>
      <c r="AD80" s="314">
        <f t="shared" ref="AD80:AE87" si="16">SUMIF($C$10:$C$75,$C80,AD$10:AD$75)</f>
        <v>222.29999999999998</v>
      </c>
      <c r="AE80" s="314">
        <f t="shared" si="16"/>
        <v>0</v>
      </c>
    </row>
    <row r="81" spans="3:31" x14ac:dyDescent="0.25">
      <c r="C81" t="s">
        <v>285</v>
      </c>
      <c r="D81" s="162"/>
      <c r="T81" s="314">
        <f t="shared" si="11"/>
        <v>476.97571199999999</v>
      </c>
      <c r="U81" s="65"/>
      <c r="Y81" s="314">
        <f t="shared" si="12"/>
        <v>476.97571199999999</v>
      </c>
      <c r="AA81" s="317">
        <f t="shared" si="13"/>
        <v>0</v>
      </c>
      <c r="AB81" s="314">
        <f t="shared" si="14"/>
        <v>0</v>
      </c>
      <c r="AC81" s="317">
        <f t="shared" si="15"/>
        <v>0</v>
      </c>
      <c r="AD81" s="314">
        <f t="shared" si="16"/>
        <v>0</v>
      </c>
      <c r="AE81" s="314">
        <f t="shared" si="16"/>
        <v>0</v>
      </c>
    </row>
    <row r="82" spans="3:31" x14ac:dyDescent="0.25">
      <c r="C82" t="s">
        <v>189</v>
      </c>
      <c r="D82" s="162"/>
      <c r="T82" s="314">
        <f t="shared" si="11"/>
        <v>641.29050000000007</v>
      </c>
      <c r="U82" s="65"/>
      <c r="Y82" s="314">
        <f t="shared" si="12"/>
        <v>641.29050000000007</v>
      </c>
      <c r="AA82" s="317">
        <f t="shared" si="13"/>
        <v>1</v>
      </c>
      <c r="AB82" s="314">
        <f t="shared" si="14"/>
        <v>641.29050000000007</v>
      </c>
      <c r="AC82" s="317">
        <f t="shared" si="15"/>
        <v>1</v>
      </c>
      <c r="AD82" s="314">
        <f t="shared" si="16"/>
        <v>641.29050000000007</v>
      </c>
      <c r="AE82" s="314">
        <f t="shared" si="16"/>
        <v>0</v>
      </c>
    </row>
    <row r="83" spans="3:31" x14ac:dyDescent="0.25">
      <c r="C83" t="s">
        <v>72</v>
      </c>
      <c r="D83" s="162"/>
      <c r="T83" s="314">
        <f t="shared" si="11"/>
        <v>0</v>
      </c>
      <c r="U83" s="65"/>
      <c r="Y83" s="314">
        <f t="shared" si="12"/>
        <v>9477.8080000000009</v>
      </c>
      <c r="AA83" s="317">
        <f t="shared" si="13"/>
        <v>1</v>
      </c>
      <c r="AB83" s="314">
        <f t="shared" si="14"/>
        <v>9477.8080000000009</v>
      </c>
      <c r="AC83" s="317">
        <f t="shared" si="15"/>
        <v>0.45605144143033916</v>
      </c>
      <c r="AD83" s="314">
        <f t="shared" si="16"/>
        <v>4322.3680000000004</v>
      </c>
      <c r="AE83" s="314">
        <f t="shared" si="16"/>
        <v>5155.4399999999996</v>
      </c>
    </row>
    <row r="84" spans="3:31" x14ac:dyDescent="0.25">
      <c r="C84" t="s">
        <v>164</v>
      </c>
      <c r="D84" s="162"/>
      <c r="T84" s="314">
        <f t="shared" si="11"/>
        <v>183.59414999999998</v>
      </c>
      <c r="U84" s="65"/>
      <c r="Y84" s="314">
        <f t="shared" si="12"/>
        <v>1989.675475</v>
      </c>
      <c r="AA84" s="317">
        <f t="shared" si="13"/>
        <v>1</v>
      </c>
      <c r="AB84" s="314">
        <f t="shared" si="14"/>
        <v>1989.675475</v>
      </c>
      <c r="AC84" s="317">
        <f t="shared" si="15"/>
        <v>1</v>
      </c>
      <c r="AD84" s="314">
        <f t="shared" si="16"/>
        <v>1989.675475</v>
      </c>
      <c r="AE84" s="314">
        <f t="shared" si="16"/>
        <v>0</v>
      </c>
    </row>
    <row r="85" spans="3:31" x14ac:dyDescent="0.25">
      <c r="C85" t="s">
        <v>24</v>
      </c>
      <c r="D85" s="162"/>
      <c r="T85" s="314">
        <f t="shared" si="11"/>
        <v>2894.076</v>
      </c>
      <c r="U85" s="65"/>
      <c r="Y85" s="314">
        <f t="shared" si="12"/>
        <v>14120.72269364</v>
      </c>
      <c r="AA85" s="317">
        <f t="shared" si="13"/>
        <v>1</v>
      </c>
      <c r="AB85" s="314">
        <f t="shared" si="14"/>
        <v>14120.72269364</v>
      </c>
      <c r="AC85" s="317">
        <f t="shared" si="15"/>
        <v>0.36170425056717859</v>
      </c>
      <c r="AD85" s="314">
        <f t="shared" si="16"/>
        <v>5107.5254193700075</v>
      </c>
      <c r="AE85" s="314">
        <f t="shared" si="16"/>
        <v>9013.1972742699927</v>
      </c>
    </row>
    <row r="86" spans="3:31" x14ac:dyDescent="0.25">
      <c r="C86" t="s">
        <v>312</v>
      </c>
      <c r="D86" s="162"/>
      <c r="T86" s="314">
        <f t="shared" si="11"/>
        <v>0</v>
      </c>
      <c r="U86" s="65"/>
      <c r="Y86" s="314">
        <f t="shared" si="12"/>
        <v>0</v>
      </c>
      <c r="AA86" s="317" t="e">
        <f t="shared" si="13"/>
        <v>#DIV/0!</v>
      </c>
      <c r="AB86" s="314">
        <f t="shared" si="14"/>
        <v>0</v>
      </c>
      <c r="AC86" s="317" t="e">
        <f t="shared" si="15"/>
        <v>#DIV/0!</v>
      </c>
      <c r="AD86" s="314">
        <f t="shared" si="16"/>
        <v>0</v>
      </c>
      <c r="AE86" s="314">
        <f t="shared" si="16"/>
        <v>0</v>
      </c>
    </row>
    <row r="87" spans="3:31" x14ac:dyDescent="0.25">
      <c r="C87" t="s">
        <v>341</v>
      </c>
      <c r="D87" s="162"/>
      <c r="T87" s="314">
        <f t="shared" si="11"/>
        <v>3288.2828650000001</v>
      </c>
      <c r="U87" s="65"/>
      <c r="Y87" s="314">
        <f t="shared" si="12"/>
        <v>8288.282865000001</v>
      </c>
      <c r="AA87" s="317">
        <f t="shared" si="13"/>
        <v>0</v>
      </c>
      <c r="AB87" s="314">
        <f t="shared" si="14"/>
        <v>0</v>
      </c>
      <c r="AC87" s="317">
        <f t="shared" si="15"/>
        <v>0</v>
      </c>
      <c r="AD87" s="314">
        <f t="shared" si="16"/>
        <v>0</v>
      </c>
      <c r="AE87" s="314">
        <f t="shared" si="16"/>
        <v>0</v>
      </c>
    </row>
    <row r="88" spans="3:31" x14ac:dyDescent="0.25">
      <c r="D88" s="162"/>
    </row>
  </sheetData>
  <autoFilter ref="B8:AE74" xr:uid="{00000000-0009-0000-0000-00000F000000}"/>
  <mergeCells count="4">
    <mergeCell ref="V7:Y7"/>
    <mergeCell ref="AA7:AB7"/>
    <mergeCell ref="AC7:AD7"/>
    <mergeCell ref="K7:T7"/>
  </mergeCells>
  <dataValidations xWindow="898" yWindow="664"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X11:X12 X14 X16:X17 X19:X25 X29:X30 X32:X34 S38:S75 X38:X51 X54:X75" xr:uid="{00000000-0002-0000-0F00-000000000000}">
      <formula1>P11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G61"/>
  <sheetViews>
    <sheetView topLeftCell="B1" zoomScale="70" zoomScaleNormal="70" workbookViewId="0">
      <pane xSplit="9" ySplit="8" topLeftCell="S42"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0.42578125" customWidth="1"/>
    <col min="33" max="33" width="13.71093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513</v>
      </c>
    </row>
    <row r="6" spans="1:33"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89"/>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8" t="s">
        <v>765</v>
      </c>
      <c r="AG7" s="618" t="s">
        <v>766</v>
      </c>
    </row>
    <row r="8" spans="1:33" s="279" customFormat="1" ht="75.75" thickBot="1" x14ac:dyDescent="0.3">
      <c r="A8" s="271" t="s">
        <v>377</v>
      </c>
      <c r="B8" s="292" t="s">
        <v>271</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3" x14ac:dyDescent="0.25">
      <c r="A10" s="29" t="s">
        <v>429</v>
      </c>
      <c r="B10" s="353" t="s">
        <v>271</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271</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271</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36" si="0">W12*X12</f>
        <v>399.99552</v>
      </c>
      <c r="Z12" s="18"/>
      <c r="AA12" s="343">
        <v>1</v>
      </c>
      <c r="AB12" s="344">
        <f t="shared" ref="AB12:AB37" si="1">Y12*AA12</f>
        <v>399.99552</v>
      </c>
      <c r="AC12" s="345">
        <v>0</v>
      </c>
      <c r="AD12" s="346">
        <f t="shared" ref="AD12:AD36" si="2">Y12*AC12</f>
        <v>0</v>
      </c>
      <c r="AE12" s="347">
        <f t="shared" ref="AE12:AE37" si="3">AB12-AD12</f>
        <v>399.99552</v>
      </c>
      <c r="AF12" s="626" t="s">
        <v>783</v>
      </c>
    </row>
    <row r="13" spans="1:33" x14ac:dyDescent="0.25">
      <c r="A13" s="15"/>
      <c r="B13" s="353" t="s">
        <v>271</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271</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x14ac:dyDescent="0.25">
      <c r="A15" s="15"/>
      <c r="B15" s="353" t="s">
        <v>271</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3"/>
        <v>0</v>
      </c>
    </row>
    <row r="16" spans="1:33" x14ac:dyDescent="0.25">
      <c r="A16" s="15"/>
      <c r="B16" s="353" t="s">
        <v>271</v>
      </c>
      <c r="C16" s="358" t="s">
        <v>189</v>
      </c>
      <c r="D16" s="329" t="s">
        <v>378</v>
      </c>
      <c r="E16" s="330"/>
      <c r="F16" s="357"/>
      <c r="G16" s="357"/>
      <c r="H16" s="332"/>
      <c r="I16" s="357"/>
      <c r="J16" s="333"/>
      <c r="K16" s="331"/>
      <c r="L16" s="295"/>
      <c r="M16" s="333"/>
      <c r="N16" s="295"/>
      <c r="O16" s="334"/>
      <c r="P16" s="333"/>
      <c r="Q16" s="293"/>
      <c r="R16" s="293"/>
      <c r="S16" s="293"/>
      <c r="T16" s="293"/>
      <c r="U16" s="112"/>
      <c r="V16" s="331"/>
      <c r="W16" s="295"/>
      <c r="X16" s="293"/>
      <c r="Y16" s="335"/>
      <c r="Z16" s="18"/>
      <c r="AA16" s="343"/>
      <c r="AB16" s="344"/>
      <c r="AC16" s="345"/>
      <c r="AD16" s="346"/>
      <c r="AE16" s="347">
        <f t="shared" si="3"/>
        <v>0</v>
      </c>
    </row>
    <row r="17" spans="1:32" ht="60.75" x14ac:dyDescent="0.25">
      <c r="A17" s="15"/>
      <c r="B17" s="353" t="s">
        <v>271</v>
      </c>
      <c r="C17" s="358" t="s">
        <v>189</v>
      </c>
      <c r="D17" s="329" t="s">
        <v>25</v>
      </c>
      <c r="E17" s="375" t="s">
        <v>500</v>
      </c>
      <c r="F17" s="357"/>
      <c r="G17" s="357"/>
      <c r="H17" s="332">
        <v>6.91</v>
      </c>
      <c r="I17" s="357"/>
      <c r="J17" s="333" t="s">
        <v>338</v>
      </c>
      <c r="K17" s="331" t="s">
        <v>79</v>
      </c>
      <c r="L17" s="295">
        <v>12</v>
      </c>
      <c r="M17" s="356">
        <v>20.13</v>
      </c>
      <c r="N17" s="295">
        <v>241.56</v>
      </c>
      <c r="O17" s="334"/>
      <c r="P17" s="335" t="e">
        <v>#VALUE!</v>
      </c>
      <c r="Q17" s="336" t="e">
        <f>IF(J17="PROV SUM",N17,L17*P17)</f>
        <v>#VALUE!</v>
      </c>
      <c r="R17" s="294">
        <v>0</v>
      </c>
      <c r="S17" s="294">
        <v>14.594249999999999</v>
      </c>
      <c r="T17" s="336">
        <f>IF(J17="SC024",N17,IF(ISERROR(S17),"",IF(J17="PROV SUM",N17,L17*S17)))</f>
        <v>175.13099999999997</v>
      </c>
      <c r="U17" s="112"/>
      <c r="V17" s="331" t="s">
        <v>79</v>
      </c>
      <c r="W17" s="295">
        <v>12</v>
      </c>
      <c r="X17" s="294">
        <v>14.594249999999999</v>
      </c>
      <c r="Y17" s="335">
        <f t="shared" si="0"/>
        <v>175.13099999999997</v>
      </c>
      <c r="Z17" s="18"/>
      <c r="AA17" s="343">
        <v>0</v>
      </c>
      <c r="AB17" s="344">
        <f t="shared" si="1"/>
        <v>0</v>
      </c>
      <c r="AC17" s="345">
        <v>0</v>
      </c>
      <c r="AD17" s="346">
        <f t="shared" si="2"/>
        <v>0</v>
      </c>
      <c r="AE17" s="347">
        <f t="shared" si="3"/>
        <v>0</v>
      </c>
    </row>
    <row r="18" spans="1:32" ht="45" x14ac:dyDescent="0.25">
      <c r="A18" s="15"/>
      <c r="B18" s="353" t="s">
        <v>271</v>
      </c>
      <c r="C18" s="358" t="s">
        <v>189</v>
      </c>
      <c r="D18" s="329" t="s">
        <v>25</v>
      </c>
      <c r="E18" s="330" t="s">
        <v>448</v>
      </c>
      <c r="F18" s="357"/>
      <c r="G18" s="357"/>
      <c r="H18" s="332">
        <v>6.2030000000000296</v>
      </c>
      <c r="I18" s="357"/>
      <c r="J18" s="333" t="s">
        <v>233</v>
      </c>
      <c r="K18" s="331" t="s">
        <v>139</v>
      </c>
      <c r="L18" s="295">
        <v>1</v>
      </c>
      <c r="M18" s="356">
        <v>21.61</v>
      </c>
      <c r="N18" s="295">
        <v>21.61</v>
      </c>
      <c r="O18" s="334"/>
      <c r="P18" s="335" t="e">
        <v>#VALUE!</v>
      </c>
      <c r="Q18" s="336" t="e">
        <f>IF(J18="PROV SUM",N18,L18*P18)</f>
        <v>#VALUE!</v>
      </c>
      <c r="R18" s="294">
        <v>0</v>
      </c>
      <c r="S18" s="294">
        <v>18.368499999999997</v>
      </c>
      <c r="T18" s="336">
        <f>IF(J18="SC024",N18,IF(ISERROR(S18),"",IF(J18="PROV SUM",N18,L18*S18)))</f>
        <v>18.368499999999997</v>
      </c>
      <c r="U18" s="112"/>
      <c r="V18" s="331" t="s">
        <v>139</v>
      </c>
      <c r="W18" s="295">
        <v>1</v>
      </c>
      <c r="X18" s="294">
        <v>18.368499999999997</v>
      </c>
      <c r="Y18" s="335">
        <f t="shared" si="0"/>
        <v>18.368499999999997</v>
      </c>
      <c r="Z18" s="18"/>
      <c r="AA18" s="343">
        <v>0</v>
      </c>
      <c r="AB18" s="344">
        <f t="shared" si="1"/>
        <v>0</v>
      </c>
      <c r="AC18" s="345">
        <v>0</v>
      </c>
      <c r="AD18" s="346">
        <f t="shared" si="2"/>
        <v>0</v>
      </c>
      <c r="AE18" s="347">
        <f t="shared" si="3"/>
        <v>0</v>
      </c>
    </row>
    <row r="19" spans="1:32" ht="30" x14ac:dyDescent="0.25">
      <c r="A19" s="15"/>
      <c r="B19" s="353" t="s">
        <v>271</v>
      </c>
      <c r="C19" s="358" t="s">
        <v>189</v>
      </c>
      <c r="D19" s="329" t="s">
        <v>25</v>
      </c>
      <c r="E19" s="330" t="s">
        <v>269</v>
      </c>
      <c r="F19" s="357"/>
      <c r="G19" s="357"/>
      <c r="H19" s="332">
        <v>6.2620000000000502</v>
      </c>
      <c r="I19" s="357"/>
      <c r="J19" s="333" t="s">
        <v>270</v>
      </c>
      <c r="K19" s="331" t="s">
        <v>79</v>
      </c>
      <c r="L19" s="295">
        <v>22</v>
      </c>
      <c r="M19" s="356">
        <v>16.86</v>
      </c>
      <c r="N19" s="295">
        <v>370.92</v>
      </c>
      <c r="O19" s="334"/>
      <c r="P19" s="335" t="e">
        <v>#VALUE!</v>
      </c>
      <c r="Q19" s="336" t="e">
        <f>IF(J19="PROV SUM",N19,L19*P19)</f>
        <v>#VALUE!</v>
      </c>
      <c r="R19" s="294">
        <v>0</v>
      </c>
      <c r="S19" s="294">
        <v>14.331</v>
      </c>
      <c r="T19" s="336">
        <f>IF(J19="SC024",N19,IF(ISERROR(S19),"",IF(J19="PROV SUM",N19,L19*S19)))</f>
        <v>315.28199999999998</v>
      </c>
      <c r="U19" s="112"/>
      <c r="V19" s="331" t="s">
        <v>79</v>
      </c>
      <c r="W19" s="295">
        <v>22</v>
      </c>
      <c r="X19" s="294">
        <v>14.331</v>
      </c>
      <c r="Y19" s="335">
        <f t="shared" si="0"/>
        <v>315.28199999999998</v>
      </c>
      <c r="Z19" s="18"/>
      <c r="AA19" s="343">
        <v>1</v>
      </c>
      <c r="AB19" s="344">
        <f t="shared" si="1"/>
        <v>315.28199999999998</v>
      </c>
      <c r="AC19" s="345">
        <v>1</v>
      </c>
      <c r="AD19" s="346">
        <f t="shared" si="2"/>
        <v>315.28199999999998</v>
      </c>
      <c r="AE19" s="347">
        <f t="shared" si="3"/>
        <v>0</v>
      </c>
    </row>
    <row r="20" spans="1:32" ht="30" x14ac:dyDescent="0.25">
      <c r="A20" s="15"/>
      <c r="B20" s="353" t="s">
        <v>271</v>
      </c>
      <c r="C20" s="358" t="s">
        <v>189</v>
      </c>
      <c r="D20" s="329" t="s">
        <v>25</v>
      </c>
      <c r="E20" s="330" t="s">
        <v>272</v>
      </c>
      <c r="F20" s="357"/>
      <c r="G20" s="357"/>
      <c r="H20" s="332">
        <v>6.2630000000000496</v>
      </c>
      <c r="I20" s="357"/>
      <c r="J20" s="333" t="s">
        <v>273</v>
      </c>
      <c r="K20" s="331" t="s">
        <v>104</v>
      </c>
      <c r="L20" s="295">
        <v>44</v>
      </c>
      <c r="M20" s="356">
        <v>3.81</v>
      </c>
      <c r="N20" s="295">
        <v>167.64</v>
      </c>
      <c r="O20" s="334"/>
      <c r="P20" s="335" t="e">
        <v>#VALUE!</v>
      </c>
      <c r="Q20" s="336" t="e">
        <f>IF(J20="PROV SUM",N20,L20*P20)</f>
        <v>#VALUE!</v>
      </c>
      <c r="R20" s="294">
        <v>0</v>
      </c>
      <c r="S20" s="294">
        <v>3.2385000000000002</v>
      </c>
      <c r="T20" s="336">
        <f>IF(J20="SC024",N20,IF(ISERROR(S20),"",IF(J20="PROV SUM",N20,L20*S20)))</f>
        <v>142.494</v>
      </c>
      <c r="U20" s="112"/>
      <c r="V20" s="331" t="s">
        <v>104</v>
      </c>
      <c r="W20" s="295">
        <v>44</v>
      </c>
      <c r="X20" s="294">
        <v>3.2385000000000002</v>
      </c>
      <c r="Y20" s="335">
        <f t="shared" si="0"/>
        <v>142.494</v>
      </c>
      <c r="Z20" s="18"/>
      <c r="AA20" s="343">
        <v>1</v>
      </c>
      <c r="AB20" s="344">
        <f t="shared" si="1"/>
        <v>142.494</v>
      </c>
      <c r="AC20" s="345">
        <v>1</v>
      </c>
      <c r="AD20" s="346">
        <f t="shared" si="2"/>
        <v>142.494</v>
      </c>
      <c r="AE20" s="347">
        <f t="shared" si="3"/>
        <v>0</v>
      </c>
    </row>
    <row r="21" spans="1:32" ht="45" x14ac:dyDescent="0.25">
      <c r="A21" s="15"/>
      <c r="B21" s="353" t="s">
        <v>271</v>
      </c>
      <c r="C21" s="358" t="s">
        <v>189</v>
      </c>
      <c r="D21" s="329" t="s">
        <v>25</v>
      </c>
      <c r="E21" s="330" t="s">
        <v>274</v>
      </c>
      <c r="F21" s="357"/>
      <c r="G21" s="357"/>
      <c r="H21" s="332">
        <v>6.26400000000005</v>
      </c>
      <c r="I21" s="357"/>
      <c r="J21" s="333" t="s">
        <v>275</v>
      </c>
      <c r="K21" s="331" t="s">
        <v>139</v>
      </c>
      <c r="L21" s="295">
        <v>2</v>
      </c>
      <c r="M21" s="356">
        <v>9.67</v>
      </c>
      <c r="N21" s="295">
        <v>19.34</v>
      </c>
      <c r="O21" s="334"/>
      <c r="P21" s="335" t="e">
        <v>#VALUE!</v>
      </c>
      <c r="Q21" s="336" t="e">
        <f>IF(J21="PROV SUM",N21,L21*P21)</f>
        <v>#VALUE!</v>
      </c>
      <c r="R21" s="294">
        <v>0</v>
      </c>
      <c r="S21" s="294">
        <v>8.2195</v>
      </c>
      <c r="T21" s="336">
        <f>IF(J21="SC024",N21,IF(ISERROR(S21),"",IF(J21="PROV SUM",N21,L21*S21)))</f>
        <v>16.439</v>
      </c>
      <c r="U21" s="112"/>
      <c r="V21" s="331" t="s">
        <v>139</v>
      </c>
      <c r="W21" s="295">
        <v>2</v>
      </c>
      <c r="X21" s="294">
        <v>8.2195</v>
      </c>
      <c r="Y21" s="335">
        <f t="shared" si="0"/>
        <v>16.439</v>
      </c>
      <c r="Z21" s="18"/>
      <c r="AA21" s="343">
        <v>1</v>
      </c>
      <c r="AB21" s="344">
        <f t="shared" si="1"/>
        <v>16.439</v>
      </c>
      <c r="AC21" s="345">
        <v>1</v>
      </c>
      <c r="AD21" s="346">
        <f t="shared" si="2"/>
        <v>16.439</v>
      </c>
      <c r="AE21" s="347">
        <f t="shared" si="3"/>
        <v>0</v>
      </c>
    </row>
    <row r="22" spans="1:32" x14ac:dyDescent="0.25">
      <c r="A22" s="15"/>
      <c r="B22" s="353" t="s">
        <v>271</v>
      </c>
      <c r="C22" s="358" t="s">
        <v>72</v>
      </c>
      <c r="D22" s="329" t="s">
        <v>378</v>
      </c>
      <c r="E22" s="330"/>
      <c r="F22" s="357"/>
      <c r="G22" s="357"/>
      <c r="H22" s="332"/>
      <c r="I22" s="357"/>
      <c r="J22" s="333"/>
      <c r="K22" s="331"/>
      <c r="L22" s="295"/>
      <c r="M22" s="333"/>
      <c r="N22" s="295"/>
      <c r="O22" s="359"/>
      <c r="P22" s="333"/>
      <c r="Q22" s="293"/>
      <c r="R22" s="293"/>
      <c r="S22" s="293"/>
      <c r="T22" s="293"/>
      <c r="U22" s="112"/>
      <c r="V22" s="331"/>
      <c r="W22" s="295"/>
      <c r="X22" s="293"/>
      <c r="Y22" s="335">
        <f t="shared" si="0"/>
        <v>0</v>
      </c>
      <c r="Z22" s="18"/>
      <c r="AA22" s="343">
        <v>0</v>
      </c>
      <c r="AB22" s="344">
        <f t="shared" si="1"/>
        <v>0</v>
      </c>
      <c r="AC22" s="345">
        <v>0</v>
      </c>
      <c r="AD22" s="346">
        <f t="shared" si="2"/>
        <v>0</v>
      </c>
      <c r="AE22" s="347">
        <f t="shared" si="3"/>
        <v>0</v>
      </c>
    </row>
    <row r="23" spans="1:32" ht="120" x14ac:dyDescent="0.25">
      <c r="A23" s="15"/>
      <c r="B23" s="353" t="s">
        <v>271</v>
      </c>
      <c r="C23" s="358" t="s">
        <v>72</v>
      </c>
      <c r="D23" s="329" t="s">
        <v>25</v>
      </c>
      <c r="E23" s="330" t="s">
        <v>419</v>
      </c>
      <c r="F23" s="357"/>
      <c r="G23" s="357"/>
      <c r="H23" s="332">
        <v>3.1799999999999899</v>
      </c>
      <c r="I23" s="357"/>
      <c r="J23" s="333" t="s">
        <v>106</v>
      </c>
      <c r="K23" s="331" t="s">
        <v>79</v>
      </c>
      <c r="L23" s="295">
        <v>2</v>
      </c>
      <c r="M23" s="356">
        <v>10.17</v>
      </c>
      <c r="N23" s="295">
        <v>20.34</v>
      </c>
      <c r="O23" s="359"/>
      <c r="P23" s="335" t="e">
        <v>#VALUE!</v>
      </c>
      <c r="Q23" s="336" t="e">
        <f>IF(J23="PROV SUM",N23,L23*P23)</f>
        <v>#VALUE!</v>
      </c>
      <c r="R23" s="294">
        <v>0</v>
      </c>
      <c r="S23" s="294">
        <v>8.136000000000001</v>
      </c>
      <c r="T23" s="336">
        <f>IF(J23="SC024",N23,IF(ISERROR(S23),"",IF(J23="PROV SUM",N23,L23*S23)))</f>
        <v>16.272000000000002</v>
      </c>
      <c r="U23" s="112"/>
      <c r="V23" s="331" t="s">
        <v>79</v>
      </c>
      <c r="W23" s="295"/>
      <c r="X23" s="294">
        <v>8.136000000000001</v>
      </c>
      <c r="Y23" s="335">
        <f t="shared" si="0"/>
        <v>0</v>
      </c>
      <c r="Z23" s="18"/>
      <c r="AA23" s="343">
        <v>0</v>
      </c>
      <c r="AB23" s="344">
        <f t="shared" si="1"/>
        <v>0</v>
      </c>
      <c r="AC23" s="345">
        <v>0</v>
      </c>
      <c r="AD23" s="346">
        <f t="shared" si="2"/>
        <v>0</v>
      </c>
      <c r="AE23" s="347">
        <f t="shared" si="3"/>
        <v>0</v>
      </c>
    </row>
    <row r="24" spans="1:32" ht="45" x14ac:dyDescent="0.25">
      <c r="A24" s="15"/>
      <c r="B24" s="353" t="s">
        <v>271</v>
      </c>
      <c r="C24" s="358" t="s">
        <v>72</v>
      </c>
      <c r="D24" s="329" t="s">
        <v>25</v>
      </c>
      <c r="E24" s="330" t="s">
        <v>449</v>
      </c>
      <c r="F24" s="357"/>
      <c r="G24" s="357"/>
      <c r="H24" s="332">
        <v>3.3640000000000101</v>
      </c>
      <c r="I24" s="357"/>
      <c r="J24" s="333" t="s">
        <v>155</v>
      </c>
      <c r="K24" s="331" t="s">
        <v>139</v>
      </c>
      <c r="L24" s="295">
        <v>2</v>
      </c>
      <c r="M24" s="356">
        <v>20.13</v>
      </c>
      <c r="N24" s="295">
        <v>40.26</v>
      </c>
      <c r="O24" s="359"/>
      <c r="P24" s="335" t="e">
        <v>#VALUE!</v>
      </c>
      <c r="Q24" s="336" t="e">
        <f>IF(J24="PROV SUM",N24,L24*P24)</f>
        <v>#VALUE!</v>
      </c>
      <c r="R24" s="294">
        <v>0</v>
      </c>
      <c r="S24" s="294">
        <v>14.918342999999998</v>
      </c>
      <c r="T24" s="336">
        <f>IF(J24="SC024",N24,IF(ISERROR(S24),"",IF(J24="PROV SUM",N24,L24*S24)))</f>
        <v>29.836685999999997</v>
      </c>
      <c r="U24" s="112"/>
      <c r="V24" s="331" t="s">
        <v>139</v>
      </c>
      <c r="W24" s="295"/>
      <c r="X24" s="294">
        <v>14.918342999999998</v>
      </c>
      <c r="Y24" s="335">
        <f t="shared" si="0"/>
        <v>0</v>
      </c>
      <c r="Z24" s="18"/>
      <c r="AA24" s="343">
        <v>1</v>
      </c>
      <c r="AB24" s="344">
        <f t="shared" si="1"/>
        <v>0</v>
      </c>
      <c r="AC24" s="345">
        <v>0</v>
      </c>
      <c r="AD24" s="346">
        <f t="shared" si="2"/>
        <v>0</v>
      </c>
      <c r="AE24" s="347">
        <f t="shared" si="3"/>
        <v>0</v>
      </c>
    </row>
    <row r="25" spans="1:32" x14ac:dyDescent="0.25">
      <c r="A25" s="15"/>
      <c r="B25" s="353" t="s">
        <v>271</v>
      </c>
      <c r="C25" s="358" t="s">
        <v>164</v>
      </c>
      <c r="D25" s="329" t="s">
        <v>378</v>
      </c>
      <c r="E25" s="330"/>
      <c r="F25" s="357"/>
      <c r="G25" s="357"/>
      <c r="H25" s="332"/>
      <c r="I25" s="357"/>
      <c r="J25" s="333"/>
      <c r="K25" s="331"/>
      <c r="L25" s="295"/>
      <c r="M25" s="333"/>
      <c r="N25" s="295"/>
      <c r="O25" s="359"/>
      <c r="P25" s="333"/>
      <c r="Q25" s="293"/>
      <c r="R25" s="293"/>
      <c r="S25" s="293"/>
      <c r="T25" s="293"/>
      <c r="U25" s="112"/>
      <c r="V25" s="331"/>
      <c r="W25" s="295"/>
      <c r="X25" s="293"/>
      <c r="Y25" s="335">
        <f t="shared" si="0"/>
        <v>0</v>
      </c>
      <c r="Z25" s="18"/>
      <c r="AA25" s="343">
        <v>0</v>
      </c>
      <c r="AB25" s="344">
        <f t="shared" si="1"/>
        <v>0</v>
      </c>
      <c r="AC25" s="345">
        <v>0</v>
      </c>
      <c r="AD25" s="346">
        <f t="shared" si="2"/>
        <v>0</v>
      </c>
      <c r="AE25" s="347">
        <f t="shared" si="3"/>
        <v>0</v>
      </c>
    </row>
    <row r="26" spans="1:32" ht="90" x14ac:dyDescent="0.25">
      <c r="A26" s="15"/>
      <c r="B26" s="353" t="s">
        <v>271</v>
      </c>
      <c r="C26" s="358" t="s">
        <v>164</v>
      </c>
      <c r="D26" s="329" t="s">
        <v>25</v>
      </c>
      <c r="E26" s="330" t="s">
        <v>169</v>
      </c>
      <c r="F26" s="357"/>
      <c r="G26" s="357"/>
      <c r="H26" s="332">
        <v>4.8899999999999801</v>
      </c>
      <c r="I26" s="357"/>
      <c r="J26" s="333" t="s">
        <v>170</v>
      </c>
      <c r="K26" s="331" t="s">
        <v>75</v>
      </c>
      <c r="L26" s="295">
        <v>6</v>
      </c>
      <c r="M26" s="356">
        <v>29.05</v>
      </c>
      <c r="N26" s="295">
        <v>174.3</v>
      </c>
      <c r="O26" s="359"/>
      <c r="P26" s="335" t="e">
        <v>#VALUE!</v>
      </c>
      <c r="Q26" s="336" t="e">
        <f>IF(J26="PROV SUM",N26,L26*P26)</f>
        <v>#VALUE!</v>
      </c>
      <c r="R26" s="294">
        <v>0</v>
      </c>
      <c r="S26" s="294">
        <v>25.752824999999998</v>
      </c>
      <c r="T26" s="336">
        <f>IF(J26="SC024",N26,IF(ISERROR(S26),"",IF(J26="PROV SUM",N26,L26*S26)))</f>
        <v>154.51694999999998</v>
      </c>
      <c r="U26" s="112"/>
      <c r="V26" s="331" t="s">
        <v>75</v>
      </c>
      <c r="W26" s="295">
        <v>6</v>
      </c>
      <c r="X26" s="294">
        <v>25.752824999999998</v>
      </c>
      <c r="Y26" s="335">
        <f t="shared" si="0"/>
        <v>154.51694999999998</v>
      </c>
      <c r="Z26" s="18"/>
      <c r="AA26" s="343">
        <v>1</v>
      </c>
      <c r="AB26" s="344">
        <f t="shared" si="1"/>
        <v>154.51694999999998</v>
      </c>
      <c r="AC26" s="345">
        <v>1</v>
      </c>
      <c r="AD26" s="346">
        <f t="shared" si="2"/>
        <v>154.51694999999998</v>
      </c>
      <c r="AE26" s="347">
        <f t="shared" si="3"/>
        <v>0</v>
      </c>
    </row>
    <row r="27" spans="1:32" ht="90" x14ac:dyDescent="0.25">
      <c r="A27" s="15"/>
      <c r="B27" s="353" t="s">
        <v>271</v>
      </c>
      <c r="C27" s="358" t="s">
        <v>164</v>
      </c>
      <c r="D27" s="329" t="s">
        <v>25</v>
      </c>
      <c r="E27" s="330" t="s">
        <v>173</v>
      </c>
      <c r="F27" s="357"/>
      <c r="G27" s="357"/>
      <c r="H27" s="332">
        <v>4.9099999999999797</v>
      </c>
      <c r="I27" s="357"/>
      <c r="J27" s="333" t="s">
        <v>174</v>
      </c>
      <c r="K27" s="331" t="s">
        <v>75</v>
      </c>
      <c r="L27" s="295">
        <v>5</v>
      </c>
      <c r="M27" s="356">
        <v>98.99</v>
      </c>
      <c r="N27" s="295">
        <v>494.95</v>
      </c>
      <c r="O27" s="359"/>
      <c r="P27" s="335" t="e">
        <v>#VALUE!</v>
      </c>
      <c r="Q27" s="336" t="e">
        <f>IF(J27="PROV SUM",N27,L27*P27)</f>
        <v>#VALUE!</v>
      </c>
      <c r="R27" s="294">
        <v>0</v>
      </c>
      <c r="S27" s="294">
        <v>87.754634999999993</v>
      </c>
      <c r="T27" s="336">
        <f>IF(J27="SC024",N27,IF(ISERROR(S27),"",IF(J27="PROV SUM",N27,L27*S27)))</f>
        <v>438.77317499999998</v>
      </c>
      <c r="U27" s="112"/>
      <c r="V27" s="331" t="s">
        <v>75</v>
      </c>
      <c r="W27" s="295">
        <v>5</v>
      </c>
      <c r="X27" s="294">
        <v>87.754634999999993</v>
      </c>
      <c r="Y27" s="335">
        <f t="shared" si="0"/>
        <v>438.77317499999998</v>
      </c>
      <c r="Z27" s="18"/>
      <c r="AA27" s="343">
        <v>1</v>
      </c>
      <c r="AB27" s="344">
        <f t="shared" si="1"/>
        <v>438.77317499999998</v>
      </c>
      <c r="AC27" s="345">
        <v>1</v>
      </c>
      <c r="AD27" s="346">
        <f t="shared" si="2"/>
        <v>438.77317499999998</v>
      </c>
      <c r="AE27" s="347">
        <f t="shared" si="3"/>
        <v>0</v>
      </c>
    </row>
    <row r="28" spans="1:32" x14ac:dyDescent="0.25">
      <c r="A28" s="15"/>
      <c r="B28" s="353" t="s">
        <v>271</v>
      </c>
      <c r="C28" s="358" t="s">
        <v>24</v>
      </c>
      <c r="D28" s="329" t="s">
        <v>378</v>
      </c>
      <c r="E28" s="330"/>
      <c r="F28" s="357"/>
      <c r="G28" s="357"/>
      <c r="H28" s="332"/>
      <c r="I28" s="357"/>
      <c r="J28" s="333"/>
      <c r="K28" s="331"/>
      <c r="L28" s="295"/>
      <c r="M28" s="333"/>
      <c r="N28" s="295"/>
      <c r="O28" s="359"/>
      <c r="P28" s="333"/>
      <c r="Q28" s="293"/>
      <c r="R28" s="293"/>
      <c r="S28" s="293"/>
      <c r="T28" s="293"/>
      <c r="U28" s="112"/>
      <c r="V28" s="331"/>
      <c r="W28" s="295"/>
      <c r="X28" s="293"/>
      <c r="Y28" s="335">
        <f t="shared" si="0"/>
        <v>0</v>
      </c>
      <c r="Z28" s="18"/>
      <c r="AA28" s="343">
        <v>0</v>
      </c>
      <c r="AB28" s="344">
        <f t="shared" si="1"/>
        <v>0</v>
      </c>
      <c r="AC28" s="345">
        <v>0</v>
      </c>
      <c r="AD28" s="346">
        <f t="shared" si="2"/>
        <v>0</v>
      </c>
      <c r="AE28" s="347">
        <f t="shared" si="3"/>
        <v>0</v>
      </c>
    </row>
    <row r="29" spans="1:32" ht="120" x14ac:dyDescent="0.25">
      <c r="A29" s="21"/>
      <c r="B29" s="328" t="s">
        <v>271</v>
      </c>
      <c r="C29" s="328" t="s">
        <v>24</v>
      </c>
      <c r="D29" s="329" t="s">
        <v>25</v>
      </c>
      <c r="E29" s="330" t="s">
        <v>26</v>
      </c>
      <c r="F29" s="331"/>
      <c r="G29" s="331"/>
      <c r="H29" s="332">
        <v>2.1</v>
      </c>
      <c r="I29" s="331"/>
      <c r="J29" s="333" t="s">
        <v>27</v>
      </c>
      <c r="K29" s="331" t="s">
        <v>28</v>
      </c>
      <c r="L29" s="295">
        <v>100</v>
      </c>
      <c r="M29" s="124">
        <v>12.92</v>
      </c>
      <c r="N29" s="125">
        <v>1292</v>
      </c>
      <c r="O29" s="334"/>
      <c r="P29" s="335" t="e">
        <v>#VALUE!</v>
      </c>
      <c r="Q29" s="336" t="e">
        <f>IF(J29="PROV SUM",N29,L29*P29)</f>
        <v>#VALUE!</v>
      </c>
      <c r="R29" s="294">
        <v>0</v>
      </c>
      <c r="S29" s="294">
        <v>16.4084</v>
      </c>
      <c r="T29" s="336">
        <f>IF(J29="SC024",N29,IF(ISERROR(S29),"",IF(J29="PROV SUM",N29,L29*S29)))</f>
        <v>1640.8400000000001</v>
      </c>
      <c r="U29" s="112"/>
      <c r="V29" s="331" t="s">
        <v>28</v>
      </c>
      <c r="W29" s="295">
        <v>110</v>
      </c>
      <c r="X29" s="294">
        <v>16.4084</v>
      </c>
      <c r="Y29" s="335">
        <f t="shared" si="0"/>
        <v>1804.924</v>
      </c>
      <c r="Z29" s="18"/>
      <c r="AA29" s="343">
        <v>1</v>
      </c>
      <c r="AB29" s="344">
        <f t="shared" si="1"/>
        <v>1804.924</v>
      </c>
      <c r="AC29" s="345">
        <v>1</v>
      </c>
      <c r="AD29" s="346">
        <f t="shared" si="2"/>
        <v>1804.924</v>
      </c>
      <c r="AE29" s="347">
        <f t="shared" si="3"/>
        <v>0</v>
      </c>
    </row>
    <row r="30" spans="1:32" ht="30" x14ac:dyDescent="0.25">
      <c r="A30" s="21"/>
      <c r="B30" s="328" t="s">
        <v>271</v>
      </c>
      <c r="C30" s="328" t="s">
        <v>24</v>
      </c>
      <c r="D30" s="329" t="s">
        <v>25</v>
      </c>
      <c r="E30" s="330" t="s">
        <v>29</v>
      </c>
      <c r="F30" s="331"/>
      <c r="G30" s="331"/>
      <c r="H30" s="332">
        <v>2.5</v>
      </c>
      <c r="I30" s="331"/>
      <c r="J30" s="333" t="s">
        <v>30</v>
      </c>
      <c r="K30" s="331" t="s">
        <v>31</v>
      </c>
      <c r="L30" s="295">
        <v>1</v>
      </c>
      <c r="M30" s="124">
        <v>420</v>
      </c>
      <c r="N30" s="125">
        <v>420</v>
      </c>
      <c r="O30" s="334"/>
      <c r="P30" s="335" t="e">
        <v>#VALUE!</v>
      </c>
      <c r="Q30" s="336" t="e">
        <f>IF(J30="PROV SUM",N30,L30*P30)</f>
        <v>#VALUE!</v>
      </c>
      <c r="R30" s="294">
        <v>0</v>
      </c>
      <c r="S30" s="294">
        <v>533.4</v>
      </c>
      <c r="T30" s="336">
        <f>IF(J30="SC024",N30,IF(ISERROR(S30),"",IF(J30="PROV SUM",N30,L30*S30)))</f>
        <v>533.4</v>
      </c>
      <c r="U30" s="112"/>
      <c r="V30" s="331" t="s">
        <v>31</v>
      </c>
      <c r="W30" s="295">
        <v>1</v>
      </c>
      <c r="X30" s="294">
        <v>533.4</v>
      </c>
      <c r="Y30" s="335">
        <f t="shared" si="0"/>
        <v>533.4</v>
      </c>
      <c r="Z30" s="18"/>
      <c r="AA30" s="343">
        <v>1</v>
      </c>
      <c r="AB30" s="344">
        <f t="shared" si="1"/>
        <v>533.4</v>
      </c>
      <c r="AC30" s="345">
        <v>1</v>
      </c>
      <c r="AD30" s="346">
        <f t="shared" si="2"/>
        <v>533.4</v>
      </c>
      <c r="AE30" s="347">
        <f t="shared" si="3"/>
        <v>0</v>
      </c>
    </row>
    <row r="31" spans="1:32" x14ac:dyDescent="0.25">
      <c r="A31" s="21"/>
      <c r="B31" s="328" t="s">
        <v>271</v>
      </c>
      <c r="C31" s="328" t="s">
        <v>24</v>
      </c>
      <c r="D31" s="329" t="s">
        <v>25</v>
      </c>
      <c r="E31" s="330" t="s">
        <v>32</v>
      </c>
      <c r="F31" s="331"/>
      <c r="G31" s="331"/>
      <c r="H31" s="332">
        <v>2.6</v>
      </c>
      <c r="I31" s="331"/>
      <c r="J31" s="333" t="s">
        <v>33</v>
      </c>
      <c r="K31" s="331" t="s">
        <v>31</v>
      </c>
      <c r="L31" s="295">
        <v>1</v>
      </c>
      <c r="M31" s="124">
        <v>50</v>
      </c>
      <c r="N31" s="125">
        <v>50</v>
      </c>
      <c r="O31" s="334"/>
      <c r="P31" s="335" t="e">
        <v>#VALUE!</v>
      </c>
      <c r="Q31" s="336" t="e">
        <f>IF(J31="PROV SUM",N31,L31*P31)</f>
        <v>#VALUE!</v>
      </c>
      <c r="R31" s="294">
        <v>0</v>
      </c>
      <c r="S31" s="294">
        <v>63.5</v>
      </c>
      <c r="T31" s="336">
        <f>IF(J31="SC024",N31,IF(ISERROR(S31),"",IF(J31="PROV SUM",N31,L31*S31)))</f>
        <v>63.5</v>
      </c>
      <c r="U31" s="112"/>
      <c r="V31" s="331" t="s">
        <v>31</v>
      </c>
      <c r="W31" s="295">
        <v>1</v>
      </c>
      <c r="X31" s="294">
        <v>63.5</v>
      </c>
      <c r="Y31" s="335">
        <f t="shared" si="0"/>
        <v>63.5</v>
      </c>
      <c r="Z31" s="18"/>
      <c r="AA31" s="343">
        <v>1</v>
      </c>
      <c r="AB31" s="344">
        <f t="shared" si="1"/>
        <v>63.5</v>
      </c>
      <c r="AC31" s="345">
        <v>0</v>
      </c>
      <c r="AD31" s="346">
        <f t="shared" si="2"/>
        <v>0</v>
      </c>
      <c r="AE31" s="347">
        <f t="shared" si="3"/>
        <v>63.5</v>
      </c>
      <c r="AF31" s="622" t="s">
        <v>794</v>
      </c>
    </row>
    <row r="32" spans="1:32" x14ac:dyDescent="0.25">
      <c r="A32" s="21"/>
      <c r="B32" s="328" t="s">
        <v>271</v>
      </c>
      <c r="C32" s="328" t="s">
        <v>24</v>
      </c>
      <c r="D32" s="329" t="s">
        <v>25</v>
      </c>
      <c r="E32" s="330" t="s">
        <v>43</v>
      </c>
      <c r="F32" s="331"/>
      <c r="G32" s="331"/>
      <c r="H32" s="332">
        <v>2.17</v>
      </c>
      <c r="I32" s="331"/>
      <c r="J32" s="333" t="s">
        <v>44</v>
      </c>
      <c r="K32" s="331" t="s">
        <v>31</v>
      </c>
      <c r="L32" s="295">
        <v>1</v>
      </c>
      <c r="M32" s="124">
        <v>842</v>
      </c>
      <c r="N32" s="125">
        <v>842</v>
      </c>
      <c r="O32" s="334"/>
      <c r="P32" s="335" t="e">
        <v>#VALUE!</v>
      </c>
      <c r="Q32" s="336" t="e">
        <f>IF(J32="PROV SUM",N32,L32*P32)</f>
        <v>#VALUE!</v>
      </c>
      <c r="R32" s="294">
        <v>0</v>
      </c>
      <c r="S32" s="294">
        <v>1069.3399999999999</v>
      </c>
      <c r="T32" s="336">
        <f>IF(J32="SC024",N32,IF(ISERROR(S32),"",IF(J32="PROV SUM",N32,L32*S32)))</f>
        <v>1069.3399999999999</v>
      </c>
      <c r="U32" s="112"/>
      <c r="V32" s="331" t="s">
        <v>31</v>
      </c>
      <c r="W32" s="295">
        <v>1</v>
      </c>
      <c r="X32" s="294">
        <v>1069.3399999999999</v>
      </c>
      <c r="Y32" s="335">
        <f t="shared" si="0"/>
        <v>1069.3399999999999</v>
      </c>
      <c r="Z32" s="18"/>
      <c r="AA32" s="343">
        <v>1</v>
      </c>
      <c r="AB32" s="344">
        <f t="shared" si="1"/>
        <v>1069.3399999999999</v>
      </c>
      <c r="AC32" s="345">
        <v>1</v>
      </c>
      <c r="AD32" s="346">
        <f t="shared" si="2"/>
        <v>1069.3399999999999</v>
      </c>
      <c r="AE32" s="347">
        <f t="shared" si="3"/>
        <v>0</v>
      </c>
    </row>
    <row r="33" spans="1:33" x14ac:dyDescent="0.25">
      <c r="A33" s="21"/>
      <c r="B33" s="328" t="s">
        <v>34</v>
      </c>
      <c r="C33" s="328" t="s">
        <v>24</v>
      </c>
      <c r="D33" s="329" t="s">
        <v>25</v>
      </c>
      <c r="E33" s="330" t="s">
        <v>41</v>
      </c>
      <c r="F33" s="331"/>
      <c r="G33" s="331"/>
      <c r="H33" s="332"/>
      <c r="I33" s="331"/>
      <c r="J33" s="333"/>
      <c r="K33" s="331"/>
      <c r="L33" s="295"/>
      <c r="M33" s="124"/>
      <c r="N33" s="125"/>
      <c r="O33" s="334"/>
      <c r="P33" s="335"/>
      <c r="Q33" s="336"/>
      <c r="R33" s="294"/>
      <c r="S33" s="294"/>
      <c r="T33" s="336"/>
      <c r="U33" s="112"/>
      <c r="V33" s="331" t="s">
        <v>311</v>
      </c>
      <c r="W33" s="295">
        <v>1</v>
      </c>
      <c r="X33" s="294">
        <v>482.346</v>
      </c>
      <c r="Y33" s="335">
        <f t="shared" si="0"/>
        <v>482.346</v>
      </c>
      <c r="Z33" s="18"/>
      <c r="AA33" s="343">
        <v>1</v>
      </c>
      <c r="AB33" s="344">
        <f t="shared" si="1"/>
        <v>482.346</v>
      </c>
      <c r="AC33" s="345">
        <v>0</v>
      </c>
      <c r="AD33" s="346">
        <f t="shared" si="2"/>
        <v>0</v>
      </c>
      <c r="AE33" s="347">
        <f t="shared" si="3"/>
        <v>482.346</v>
      </c>
      <c r="AF33" s="622" t="s">
        <v>798</v>
      </c>
      <c r="AG33" s="622"/>
    </row>
    <row r="34" spans="1:33" x14ac:dyDescent="0.25">
      <c r="A34" s="21"/>
      <c r="B34" s="328"/>
      <c r="C34" s="328" t="s">
        <v>24</v>
      </c>
      <c r="D34" s="329" t="s">
        <v>25</v>
      </c>
      <c r="E34" s="330" t="s">
        <v>53</v>
      </c>
      <c r="F34" s="331"/>
      <c r="G34" s="331"/>
      <c r="H34" s="332"/>
      <c r="I34" s="331"/>
      <c r="J34" s="333"/>
      <c r="K34" s="331"/>
      <c r="L34" s="295"/>
      <c r="M34" s="124"/>
      <c r="N34" s="125"/>
      <c r="O34" s="334"/>
      <c r="P34" s="335"/>
      <c r="Q34" s="336"/>
      <c r="R34" s="294"/>
      <c r="S34" s="294"/>
      <c r="T34" s="336"/>
      <c r="U34" s="112"/>
      <c r="V34" s="331" t="s">
        <v>757</v>
      </c>
      <c r="W34" s="295">
        <v>24</v>
      </c>
      <c r="X34" s="294">
        <v>20.637499999999999</v>
      </c>
      <c r="Y34" s="335">
        <f t="shared" si="0"/>
        <v>495.29999999999995</v>
      </c>
      <c r="Z34" s="18"/>
      <c r="AA34" s="343">
        <v>1</v>
      </c>
      <c r="AB34" s="344">
        <f t="shared" si="1"/>
        <v>495.29999999999995</v>
      </c>
      <c r="AC34" s="345">
        <v>0</v>
      </c>
      <c r="AD34" s="346">
        <f t="shared" ref="AD34" si="4">Y34*AC34</f>
        <v>0</v>
      </c>
      <c r="AE34" s="347">
        <f t="shared" ref="AE34" si="5">AB34-AD34</f>
        <v>495.29999999999995</v>
      </c>
      <c r="AF34" s="622" t="s">
        <v>794</v>
      </c>
    </row>
    <row r="35" spans="1:33" ht="60" x14ac:dyDescent="0.25">
      <c r="A35" s="21"/>
      <c r="B35" s="353" t="s">
        <v>271</v>
      </c>
      <c r="C35" s="328" t="s">
        <v>24</v>
      </c>
      <c r="D35" s="329" t="s">
        <v>25</v>
      </c>
      <c r="E35" s="330" t="s">
        <v>382</v>
      </c>
      <c r="F35" s="331"/>
      <c r="G35" s="331"/>
      <c r="H35" s="332"/>
      <c r="I35" s="331"/>
      <c r="J35" s="333" t="s">
        <v>383</v>
      </c>
      <c r="K35" s="331" t="s">
        <v>31</v>
      </c>
      <c r="L35" s="295"/>
      <c r="M35" s="124">
        <v>4.8300000000000003E-2</v>
      </c>
      <c r="N35" s="125">
        <v>0</v>
      </c>
      <c r="O35" s="334"/>
      <c r="P35" s="335" t="e">
        <v>#VALUE!</v>
      </c>
      <c r="Q35" s="336" t="e">
        <f>IF(J35="PROV SUM",N35,L35*P35)</f>
        <v>#VALUE!</v>
      </c>
      <c r="R35" s="294" t="e">
        <v>#N/A</v>
      </c>
      <c r="S35" s="294" t="e">
        <v>#N/A</v>
      </c>
      <c r="T35" s="336">
        <f>IF(J35="SC024",N35,IF(ISERROR(S35),"",IF(J35="PROV SUM",N35,L35*S35)))</f>
        <v>0</v>
      </c>
      <c r="U35" s="112"/>
      <c r="V35" s="331" t="s">
        <v>416</v>
      </c>
      <c r="W35" s="295">
        <v>12.9</v>
      </c>
      <c r="X35" s="376">
        <f>SUM(Y29+Y30+Y31)*0.0483</f>
        <v>116.0080992</v>
      </c>
      <c r="Y35" s="335">
        <f>X35*W35</f>
        <v>1496.50447968</v>
      </c>
      <c r="Z35" s="18"/>
      <c r="AA35" s="343">
        <v>1</v>
      </c>
      <c r="AB35" s="344">
        <f t="shared" si="1"/>
        <v>1496.50447968</v>
      </c>
      <c r="AC35" s="345">
        <v>0</v>
      </c>
      <c r="AD35" s="346">
        <f t="shared" si="2"/>
        <v>0</v>
      </c>
      <c r="AE35" s="347">
        <f>AB35-AD35</f>
        <v>1496.50447968</v>
      </c>
      <c r="AF35" s="626" t="s">
        <v>794</v>
      </c>
    </row>
    <row r="36" spans="1:33" x14ac:dyDescent="0.25">
      <c r="A36" s="21"/>
      <c r="B36" s="327" t="s">
        <v>271</v>
      </c>
      <c r="C36" s="328" t="s">
        <v>312</v>
      </c>
      <c r="D36" s="329" t="s">
        <v>378</v>
      </c>
      <c r="E36" s="330"/>
      <c r="F36" s="331"/>
      <c r="G36" s="331"/>
      <c r="H36" s="332"/>
      <c r="I36" s="331"/>
      <c r="J36" s="333"/>
      <c r="K36" s="331"/>
      <c r="L36" s="295"/>
      <c r="M36" s="333"/>
      <c r="N36" s="125"/>
      <c r="O36" s="334"/>
      <c r="P36" s="354"/>
      <c r="Q36" s="355"/>
      <c r="R36" s="355"/>
      <c r="S36" s="355"/>
      <c r="T36" s="355"/>
      <c r="U36" s="112"/>
      <c r="V36" s="331"/>
      <c r="W36" s="295"/>
      <c r="X36" s="355"/>
      <c r="Y36" s="335">
        <f t="shared" si="0"/>
        <v>0</v>
      </c>
      <c r="Z36" s="18"/>
      <c r="AA36" s="343">
        <v>0</v>
      </c>
      <c r="AB36" s="344">
        <f t="shared" si="1"/>
        <v>0</v>
      </c>
      <c r="AC36" s="345">
        <v>0</v>
      </c>
      <c r="AD36" s="346">
        <f t="shared" si="2"/>
        <v>0</v>
      </c>
      <c r="AE36" s="347">
        <f t="shared" si="3"/>
        <v>0</v>
      </c>
    </row>
    <row r="37" spans="1:33" ht="60" x14ac:dyDescent="0.25">
      <c r="A37" s="21"/>
      <c r="B37" s="327" t="s">
        <v>271</v>
      </c>
      <c r="C37" s="328" t="s">
        <v>312</v>
      </c>
      <c r="D37" s="329" t="s">
        <v>25</v>
      </c>
      <c r="E37" s="330" t="s">
        <v>313</v>
      </c>
      <c r="F37" s="331"/>
      <c r="G37" s="331"/>
      <c r="H37" s="332">
        <v>7.4000000000000199</v>
      </c>
      <c r="I37" s="331"/>
      <c r="J37" s="333" t="s">
        <v>314</v>
      </c>
      <c r="K37" s="331" t="s">
        <v>79</v>
      </c>
      <c r="L37" s="295">
        <v>18</v>
      </c>
      <c r="M37" s="356">
        <v>58.8</v>
      </c>
      <c r="N37" s="125">
        <v>1058.4000000000001</v>
      </c>
      <c r="O37" s="334"/>
      <c r="P37" s="335" t="e">
        <v>#VALUE!</v>
      </c>
      <c r="Q37" s="336" t="e">
        <f>IF(J37="PROV SUM",N37,L37*P37)</f>
        <v>#VALUE!</v>
      </c>
      <c r="R37" s="294">
        <v>0</v>
      </c>
      <c r="S37" s="294">
        <v>48.351239999999997</v>
      </c>
      <c r="T37" s="336">
        <f>IF(J37="SC024",N37,IF(ISERROR(S37),"",IF(J37="PROV SUM",N37,L37*S37)))</f>
        <v>870.32231999999999</v>
      </c>
      <c r="U37" s="112"/>
      <c r="V37" s="331" t="s">
        <v>79</v>
      </c>
      <c r="W37" s="295">
        <v>18</v>
      </c>
      <c r="X37" s="294">
        <v>48.351239999999997</v>
      </c>
      <c r="Y37" s="335">
        <f>W37*X37</f>
        <v>870.32231999999999</v>
      </c>
      <c r="Z37" s="18"/>
      <c r="AA37" s="343">
        <v>1</v>
      </c>
      <c r="AB37" s="344">
        <f t="shared" si="1"/>
        <v>870.32231999999999</v>
      </c>
      <c r="AC37" s="345">
        <v>1</v>
      </c>
      <c r="AD37" s="346">
        <f>Y37*AC37</f>
        <v>870.32231999999999</v>
      </c>
      <c r="AE37" s="347">
        <f t="shared" si="3"/>
        <v>0</v>
      </c>
    </row>
    <row r="38" spans="1:33" ht="30" x14ac:dyDescent="0.25">
      <c r="A38" s="21"/>
      <c r="B38" s="327" t="s">
        <v>271</v>
      </c>
      <c r="C38" s="328" t="s">
        <v>164</v>
      </c>
      <c r="D38" s="329" t="s">
        <v>25</v>
      </c>
      <c r="E38" s="330" t="s">
        <v>671</v>
      </c>
      <c r="F38" s="331"/>
      <c r="G38" s="331"/>
      <c r="H38" s="332"/>
      <c r="I38" s="331"/>
      <c r="J38" s="333"/>
      <c r="K38" s="331"/>
      <c r="L38" s="295"/>
      <c r="M38" s="356"/>
      <c r="N38" s="125"/>
      <c r="O38" s="334"/>
      <c r="P38" s="335"/>
      <c r="Q38" s="336"/>
      <c r="R38" s="294"/>
      <c r="S38" s="294"/>
      <c r="T38" s="336"/>
      <c r="U38" s="112"/>
      <c r="V38" s="331" t="s">
        <v>674</v>
      </c>
      <c r="W38" s="295">
        <v>11</v>
      </c>
      <c r="X38" s="294">
        <v>143.43</v>
      </c>
      <c r="Y38" s="335">
        <f t="shared" ref="Y38:Y49" si="6">W38*X38</f>
        <v>1577.73</v>
      </c>
      <c r="Z38" s="18"/>
      <c r="AA38" s="343">
        <v>1</v>
      </c>
      <c r="AB38" s="344">
        <f t="shared" ref="AB38:AB49" si="7">Y38*AA38</f>
        <v>1577.73</v>
      </c>
      <c r="AC38" s="345">
        <v>1</v>
      </c>
      <c r="AD38" s="346">
        <f t="shared" ref="AD38:AD49" si="8">Y38*AC38</f>
        <v>1577.73</v>
      </c>
      <c r="AE38" s="347">
        <f t="shared" ref="AE38:AE49" si="9">AB38-AD38</f>
        <v>0</v>
      </c>
    </row>
    <row r="39" spans="1:33" ht="60" x14ac:dyDescent="0.25">
      <c r="A39" s="21"/>
      <c r="B39" s="327" t="s">
        <v>271</v>
      </c>
      <c r="C39" s="328" t="s">
        <v>164</v>
      </c>
      <c r="D39" s="329" t="s">
        <v>25</v>
      </c>
      <c r="E39" s="330" t="s">
        <v>187</v>
      </c>
      <c r="F39" s="331"/>
      <c r="G39" s="331"/>
      <c r="H39" s="332"/>
      <c r="I39" s="331"/>
      <c r="J39" s="333"/>
      <c r="K39" s="331"/>
      <c r="L39" s="295"/>
      <c r="M39" s="356"/>
      <c r="N39" s="125"/>
      <c r="O39" s="334"/>
      <c r="P39" s="335"/>
      <c r="Q39" s="336"/>
      <c r="R39" s="294"/>
      <c r="S39" s="294"/>
      <c r="T39" s="336"/>
      <c r="U39" s="112"/>
      <c r="V39" s="331" t="s">
        <v>674</v>
      </c>
      <c r="W39" s="295">
        <v>11</v>
      </c>
      <c r="X39" s="294">
        <v>6.41</v>
      </c>
      <c r="Y39" s="335">
        <f t="shared" si="6"/>
        <v>70.510000000000005</v>
      </c>
      <c r="Z39" s="18"/>
      <c r="AA39" s="343">
        <v>1</v>
      </c>
      <c r="AB39" s="344">
        <f t="shared" si="7"/>
        <v>70.510000000000005</v>
      </c>
      <c r="AC39" s="345">
        <v>1</v>
      </c>
      <c r="AD39" s="346">
        <f t="shared" si="8"/>
        <v>70.510000000000005</v>
      </c>
      <c r="AE39" s="347">
        <f t="shared" si="9"/>
        <v>0</v>
      </c>
    </row>
    <row r="40" spans="1:33" ht="120" x14ac:dyDescent="0.25">
      <c r="A40" s="21"/>
      <c r="B40" s="327" t="s">
        <v>271</v>
      </c>
      <c r="C40" s="358" t="s">
        <v>72</v>
      </c>
      <c r="D40" s="329" t="s">
        <v>25</v>
      </c>
      <c r="E40" s="330" t="s">
        <v>663</v>
      </c>
      <c r="F40" s="331"/>
      <c r="G40" s="331"/>
      <c r="H40" s="332"/>
      <c r="I40" s="331"/>
      <c r="J40" s="333"/>
      <c r="K40" s="331"/>
      <c r="L40" s="295"/>
      <c r="M40" s="356"/>
      <c r="N40" s="125"/>
      <c r="O40" s="334"/>
      <c r="P40" s="335"/>
      <c r="Q40" s="336"/>
      <c r="R40" s="294"/>
      <c r="S40" s="294"/>
      <c r="T40" s="336"/>
      <c r="U40" s="112"/>
      <c r="V40" s="331" t="s">
        <v>79</v>
      </c>
      <c r="W40" s="295">
        <v>57</v>
      </c>
      <c r="X40" s="294">
        <v>69.040000000000006</v>
      </c>
      <c r="Y40" s="335">
        <f t="shared" si="6"/>
        <v>3935.28</v>
      </c>
      <c r="Z40" s="18"/>
      <c r="AA40" s="343">
        <v>1</v>
      </c>
      <c r="AB40" s="344">
        <f t="shared" si="7"/>
        <v>3935.28</v>
      </c>
      <c r="AC40" s="345">
        <v>1</v>
      </c>
      <c r="AD40" s="346">
        <f t="shared" si="8"/>
        <v>3935.28</v>
      </c>
      <c r="AE40" s="347">
        <f t="shared" si="9"/>
        <v>0</v>
      </c>
    </row>
    <row r="41" spans="1:33" ht="30" x14ac:dyDescent="0.25">
      <c r="A41" s="21"/>
      <c r="B41" s="327" t="s">
        <v>271</v>
      </c>
      <c r="C41" s="358" t="s">
        <v>72</v>
      </c>
      <c r="D41" s="329" t="s">
        <v>25</v>
      </c>
      <c r="E41" s="330" t="s">
        <v>664</v>
      </c>
      <c r="F41" s="331"/>
      <c r="G41" s="331"/>
      <c r="H41" s="332"/>
      <c r="I41" s="331"/>
      <c r="J41" s="333"/>
      <c r="K41" s="331"/>
      <c r="L41" s="295"/>
      <c r="M41" s="356"/>
      <c r="N41" s="125"/>
      <c r="O41" s="334"/>
      <c r="P41" s="335"/>
      <c r="Q41" s="336"/>
      <c r="R41" s="294"/>
      <c r="S41" s="294"/>
      <c r="T41" s="336"/>
      <c r="U41" s="112"/>
      <c r="V41" s="331" t="s">
        <v>75</v>
      </c>
      <c r="W41" s="295">
        <v>80</v>
      </c>
      <c r="X41" s="294">
        <v>11.016</v>
      </c>
      <c r="Y41" s="335">
        <f t="shared" si="6"/>
        <v>881.28</v>
      </c>
      <c r="Z41" s="18"/>
      <c r="AA41" s="343">
        <v>1</v>
      </c>
      <c r="AB41" s="344">
        <f t="shared" si="7"/>
        <v>881.28</v>
      </c>
      <c r="AC41" s="345">
        <v>1</v>
      </c>
      <c r="AD41" s="346">
        <f t="shared" si="8"/>
        <v>881.28</v>
      </c>
      <c r="AE41" s="347">
        <f t="shared" si="9"/>
        <v>0</v>
      </c>
    </row>
    <row r="42" spans="1:33" ht="60" x14ac:dyDescent="0.25">
      <c r="A42" s="21"/>
      <c r="B42" s="327" t="s">
        <v>271</v>
      </c>
      <c r="C42" s="358" t="s">
        <v>72</v>
      </c>
      <c r="D42" s="329" t="s">
        <v>25</v>
      </c>
      <c r="E42" s="330" t="s">
        <v>665</v>
      </c>
      <c r="F42" s="331"/>
      <c r="G42" s="331"/>
      <c r="H42" s="332"/>
      <c r="I42" s="331"/>
      <c r="J42" s="333"/>
      <c r="K42" s="331"/>
      <c r="L42" s="295"/>
      <c r="M42" s="356"/>
      <c r="N42" s="125"/>
      <c r="O42" s="334"/>
      <c r="P42" s="335"/>
      <c r="Q42" s="336"/>
      <c r="R42" s="294"/>
      <c r="S42" s="294"/>
      <c r="T42" s="336"/>
      <c r="U42" s="112"/>
      <c r="V42" s="331" t="s">
        <v>104</v>
      </c>
      <c r="W42" s="295">
        <v>11</v>
      </c>
      <c r="X42" s="294">
        <v>15.103999999999999</v>
      </c>
      <c r="Y42" s="335">
        <f t="shared" si="6"/>
        <v>166.14400000000001</v>
      </c>
      <c r="Z42" s="18"/>
      <c r="AA42" s="343">
        <v>1</v>
      </c>
      <c r="AB42" s="344">
        <f t="shared" si="7"/>
        <v>166.14400000000001</v>
      </c>
      <c r="AC42" s="345">
        <v>1</v>
      </c>
      <c r="AD42" s="346">
        <f t="shared" si="8"/>
        <v>166.14400000000001</v>
      </c>
      <c r="AE42" s="347">
        <f t="shared" si="9"/>
        <v>0</v>
      </c>
    </row>
    <row r="43" spans="1:33" ht="60" x14ac:dyDescent="0.25">
      <c r="A43" s="21"/>
      <c r="B43" s="327" t="s">
        <v>271</v>
      </c>
      <c r="C43" s="358" t="s">
        <v>72</v>
      </c>
      <c r="D43" s="329" t="s">
        <v>25</v>
      </c>
      <c r="E43" s="330" t="s">
        <v>666</v>
      </c>
      <c r="F43" s="331"/>
      <c r="G43" s="331"/>
      <c r="H43" s="332"/>
      <c r="I43" s="331"/>
      <c r="J43" s="333"/>
      <c r="K43" s="331"/>
      <c r="L43" s="295"/>
      <c r="M43" s="356"/>
      <c r="N43" s="125"/>
      <c r="O43" s="334"/>
      <c r="P43" s="335"/>
      <c r="Q43" s="336"/>
      <c r="R43" s="294"/>
      <c r="S43" s="294"/>
      <c r="T43" s="336"/>
      <c r="U43" s="112"/>
      <c r="V43" s="331" t="s">
        <v>104</v>
      </c>
      <c r="W43" s="295">
        <v>11</v>
      </c>
      <c r="X43" s="294">
        <v>21.847999999999999</v>
      </c>
      <c r="Y43" s="335">
        <f t="shared" si="6"/>
        <v>240.32799999999997</v>
      </c>
      <c r="Z43" s="18"/>
      <c r="AA43" s="343">
        <v>1</v>
      </c>
      <c r="AB43" s="344">
        <f t="shared" si="7"/>
        <v>240.32799999999997</v>
      </c>
      <c r="AC43" s="345">
        <v>1</v>
      </c>
      <c r="AD43" s="346">
        <f t="shared" si="8"/>
        <v>240.32799999999997</v>
      </c>
      <c r="AE43" s="347">
        <f t="shared" si="9"/>
        <v>0</v>
      </c>
    </row>
    <row r="44" spans="1:33" ht="75" x14ac:dyDescent="0.25">
      <c r="A44" s="21"/>
      <c r="B44" s="327" t="s">
        <v>271</v>
      </c>
      <c r="C44" s="358" t="s">
        <v>72</v>
      </c>
      <c r="D44" s="329" t="s">
        <v>25</v>
      </c>
      <c r="E44" s="330" t="s">
        <v>667</v>
      </c>
      <c r="F44" s="331"/>
      <c r="G44" s="331"/>
      <c r="H44" s="332"/>
      <c r="I44" s="331"/>
      <c r="J44" s="333"/>
      <c r="K44" s="331"/>
      <c r="L44" s="295"/>
      <c r="M44" s="356"/>
      <c r="N44" s="125"/>
      <c r="O44" s="334"/>
      <c r="P44" s="335"/>
      <c r="Q44" s="336"/>
      <c r="R44" s="294"/>
      <c r="S44" s="294"/>
      <c r="T44" s="336"/>
      <c r="U44" s="112"/>
      <c r="V44" s="331" t="s">
        <v>139</v>
      </c>
      <c r="W44" s="295">
        <v>2</v>
      </c>
      <c r="X44" s="294">
        <v>130.12800000000001</v>
      </c>
      <c r="Y44" s="335">
        <f t="shared" si="6"/>
        <v>260.25600000000003</v>
      </c>
      <c r="Z44" s="18"/>
      <c r="AA44" s="343">
        <v>1</v>
      </c>
      <c r="AB44" s="344">
        <f t="shared" si="7"/>
        <v>260.25600000000003</v>
      </c>
      <c r="AC44" s="345">
        <v>1</v>
      </c>
      <c r="AD44" s="346">
        <f t="shared" si="8"/>
        <v>260.25600000000003</v>
      </c>
      <c r="AE44" s="347">
        <f t="shared" si="9"/>
        <v>0</v>
      </c>
    </row>
    <row r="45" spans="1:33" ht="30" x14ac:dyDescent="0.25">
      <c r="A45" s="21"/>
      <c r="B45" s="327" t="s">
        <v>271</v>
      </c>
      <c r="C45" s="358" t="s">
        <v>72</v>
      </c>
      <c r="D45" s="329" t="s">
        <v>25</v>
      </c>
      <c r="E45" s="330" t="s">
        <v>681</v>
      </c>
      <c r="F45" s="331"/>
      <c r="G45" s="331"/>
      <c r="H45" s="332"/>
      <c r="I45" s="331"/>
      <c r="J45" s="333"/>
      <c r="K45" s="331"/>
      <c r="L45" s="295"/>
      <c r="M45" s="356"/>
      <c r="N45" s="125"/>
      <c r="O45" s="334"/>
      <c r="P45" s="335"/>
      <c r="Q45" s="336"/>
      <c r="R45" s="294"/>
      <c r="S45" s="294"/>
      <c r="T45" s="336"/>
      <c r="U45" s="112"/>
      <c r="V45" s="331" t="s">
        <v>79</v>
      </c>
      <c r="W45" s="295">
        <v>10</v>
      </c>
      <c r="X45" s="294">
        <v>16.103999999999999</v>
      </c>
      <c r="Y45" s="335">
        <f t="shared" si="6"/>
        <v>161.04</v>
      </c>
      <c r="Z45" s="18"/>
      <c r="AA45" s="343">
        <v>1</v>
      </c>
      <c r="AB45" s="344">
        <f t="shared" si="7"/>
        <v>161.04</v>
      </c>
      <c r="AC45" s="345">
        <v>1</v>
      </c>
      <c r="AD45" s="346">
        <f t="shared" si="8"/>
        <v>161.04</v>
      </c>
      <c r="AE45" s="347">
        <f t="shared" si="9"/>
        <v>0</v>
      </c>
    </row>
    <row r="46" spans="1:33" ht="45" x14ac:dyDescent="0.25">
      <c r="A46" s="21"/>
      <c r="B46" s="327" t="s">
        <v>271</v>
      </c>
      <c r="C46" s="358" t="s">
        <v>72</v>
      </c>
      <c r="D46" s="329" t="s">
        <v>25</v>
      </c>
      <c r="E46" s="330" t="s">
        <v>668</v>
      </c>
      <c r="F46" s="331"/>
      <c r="G46" s="331"/>
      <c r="H46" s="332"/>
      <c r="I46" s="331"/>
      <c r="J46" s="333"/>
      <c r="K46" s="331"/>
      <c r="L46" s="295"/>
      <c r="M46" s="356"/>
      <c r="N46" s="125"/>
      <c r="O46" s="334"/>
      <c r="P46" s="335"/>
      <c r="Q46" s="336"/>
      <c r="R46" s="294"/>
      <c r="S46" s="294"/>
      <c r="T46" s="336"/>
      <c r="U46" s="112"/>
      <c r="V46" s="331" t="s">
        <v>79</v>
      </c>
      <c r="W46" s="295">
        <v>47</v>
      </c>
      <c r="X46" s="294">
        <v>8.6880000000000006</v>
      </c>
      <c r="Y46" s="335">
        <f t="shared" si="6"/>
        <v>408.33600000000001</v>
      </c>
      <c r="Z46" s="18"/>
      <c r="AA46" s="343">
        <v>1</v>
      </c>
      <c r="AB46" s="344">
        <f t="shared" si="7"/>
        <v>408.33600000000001</v>
      </c>
      <c r="AC46" s="345">
        <v>1</v>
      </c>
      <c r="AD46" s="346">
        <f t="shared" si="8"/>
        <v>408.33600000000001</v>
      </c>
      <c r="AE46" s="347">
        <f t="shared" si="9"/>
        <v>0</v>
      </c>
    </row>
    <row r="47" spans="1:33" ht="60" x14ac:dyDescent="0.25">
      <c r="A47" s="21"/>
      <c r="B47" s="327" t="s">
        <v>271</v>
      </c>
      <c r="C47" s="358" t="s">
        <v>72</v>
      </c>
      <c r="D47" s="329" t="s">
        <v>25</v>
      </c>
      <c r="E47" s="330" t="s">
        <v>323</v>
      </c>
      <c r="F47" s="331"/>
      <c r="G47" s="331"/>
      <c r="H47" s="332"/>
      <c r="I47" s="331"/>
      <c r="J47" s="333"/>
      <c r="K47" s="331"/>
      <c r="L47" s="295"/>
      <c r="M47" s="356"/>
      <c r="N47" s="125"/>
      <c r="O47" s="334"/>
      <c r="P47" s="335"/>
      <c r="Q47" s="336"/>
      <c r="R47" s="294"/>
      <c r="S47" s="294"/>
      <c r="T47" s="336"/>
      <c r="U47" s="112"/>
      <c r="V47" s="331" t="s">
        <v>104</v>
      </c>
      <c r="W47" s="295">
        <v>1</v>
      </c>
      <c r="X47" s="294">
        <v>55.655999999999999</v>
      </c>
      <c r="Y47" s="335">
        <f t="shared" si="6"/>
        <v>55.655999999999999</v>
      </c>
      <c r="Z47" s="18"/>
      <c r="AA47" s="343">
        <v>1</v>
      </c>
      <c r="AB47" s="344">
        <f t="shared" si="7"/>
        <v>55.655999999999999</v>
      </c>
      <c r="AC47" s="345">
        <v>1</v>
      </c>
      <c r="AD47" s="346">
        <f t="shared" si="8"/>
        <v>55.655999999999999</v>
      </c>
      <c r="AE47" s="347">
        <f t="shared" si="9"/>
        <v>0</v>
      </c>
    </row>
    <row r="48" spans="1:33" ht="30" x14ac:dyDescent="0.25">
      <c r="A48" s="21"/>
      <c r="B48" s="327" t="s">
        <v>271</v>
      </c>
      <c r="C48" s="358" t="s">
        <v>72</v>
      </c>
      <c r="D48" s="329" t="s">
        <v>25</v>
      </c>
      <c r="E48" s="330" t="s">
        <v>670</v>
      </c>
      <c r="F48" s="331"/>
      <c r="G48" s="331"/>
      <c r="H48" s="332"/>
      <c r="I48" s="331"/>
      <c r="J48" s="333"/>
      <c r="K48" s="331"/>
      <c r="L48" s="295"/>
      <c r="M48" s="356"/>
      <c r="N48" s="125"/>
      <c r="O48" s="334"/>
      <c r="P48" s="335"/>
      <c r="Q48" s="336"/>
      <c r="R48" s="294"/>
      <c r="S48" s="294"/>
      <c r="T48" s="336"/>
      <c r="U48" s="112"/>
      <c r="V48" s="331" t="s">
        <v>79</v>
      </c>
      <c r="W48" s="295">
        <v>10</v>
      </c>
      <c r="X48" s="294">
        <v>17.832000000000001</v>
      </c>
      <c r="Y48" s="335">
        <f t="shared" si="6"/>
        <v>178.32</v>
      </c>
      <c r="Z48" s="18"/>
      <c r="AA48" s="343">
        <v>1</v>
      </c>
      <c r="AB48" s="344">
        <f t="shared" si="7"/>
        <v>178.32</v>
      </c>
      <c r="AC48" s="345">
        <v>1</v>
      </c>
      <c r="AD48" s="346">
        <f t="shared" si="8"/>
        <v>178.32</v>
      </c>
      <c r="AE48" s="347">
        <f t="shared" si="9"/>
        <v>0</v>
      </c>
    </row>
    <row r="49" spans="1:31" x14ac:dyDescent="0.25">
      <c r="A49" s="21"/>
      <c r="B49" s="327" t="s">
        <v>271</v>
      </c>
      <c r="C49" s="358" t="s">
        <v>72</v>
      </c>
      <c r="D49" s="329" t="s">
        <v>25</v>
      </c>
      <c r="E49" s="330" t="s">
        <v>717</v>
      </c>
      <c r="F49" s="331"/>
      <c r="G49" s="331"/>
      <c r="H49" s="332"/>
      <c r="I49" s="331"/>
      <c r="J49" s="333"/>
      <c r="K49" s="331"/>
      <c r="L49" s="295"/>
      <c r="M49" s="356"/>
      <c r="N49" s="125"/>
      <c r="O49" s="334"/>
      <c r="P49" s="335"/>
      <c r="Q49" s="336"/>
      <c r="R49" s="294"/>
      <c r="S49" s="294"/>
      <c r="T49" s="336"/>
      <c r="U49" s="112"/>
      <c r="V49" s="331" t="s">
        <v>75</v>
      </c>
      <c r="W49" s="295">
        <v>1</v>
      </c>
      <c r="X49" s="294">
        <v>35.607999999999997</v>
      </c>
      <c r="Y49" s="335">
        <f t="shared" si="6"/>
        <v>35.607999999999997</v>
      </c>
      <c r="Z49" s="18"/>
      <c r="AA49" s="343">
        <v>1</v>
      </c>
      <c r="AB49" s="344">
        <f t="shared" si="7"/>
        <v>35.607999999999997</v>
      </c>
      <c r="AC49" s="345">
        <v>1</v>
      </c>
      <c r="AD49" s="346">
        <f t="shared" si="8"/>
        <v>35.607999999999997</v>
      </c>
      <c r="AE49" s="347">
        <f t="shared" si="9"/>
        <v>0</v>
      </c>
    </row>
    <row r="50" spans="1:31" x14ac:dyDescent="0.25">
      <c r="A50" s="21"/>
      <c r="B50" s="327"/>
      <c r="C50" s="328"/>
      <c r="D50" s="329"/>
      <c r="E50" s="330"/>
      <c r="F50" s="331"/>
      <c r="G50" s="331"/>
      <c r="H50" s="332"/>
      <c r="I50" s="331"/>
      <c r="J50" s="333"/>
      <c r="K50" s="331"/>
      <c r="L50" s="295"/>
      <c r="M50" s="356"/>
      <c r="N50" s="125"/>
      <c r="O50" s="334"/>
      <c r="P50" s="335"/>
      <c r="Q50" s="336"/>
      <c r="R50" s="294"/>
      <c r="S50" s="294"/>
      <c r="T50" s="336"/>
      <c r="U50" s="112"/>
      <c r="V50" s="331"/>
      <c r="W50" s="295"/>
      <c r="X50" s="294"/>
      <c r="Y50" s="335"/>
      <c r="Z50" s="18"/>
      <c r="AA50" s="343"/>
      <c r="AB50" s="344"/>
      <c r="AC50" s="345"/>
      <c r="AD50" s="346"/>
      <c r="AE50" s="347"/>
    </row>
    <row r="51" spans="1:31" ht="15.75" thickBot="1" x14ac:dyDescent="0.3"/>
    <row r="52" spans="1:31" ht="15.75" thickBot="1" x14ac:dyDescent="0.3">
      <c r="S52" s="68" t="s">
        <v>5</v>
      </c>
      <c r="T52" s="69">
        <f>SUM(T11:T50)</f>
        <v>6106.8111509999999</v>
      </c>
      <c r="U52" s="65"/>
      <c r="V52" s="21"/>
      <c r="W52" s="28"/>
      <c r="X52" s="68" t="s">
        <v>5</v>
      </c>
      <c r="Y52" s="69">
        <f>SUM(Y11:Y50)</f>
        <v>16669.424944679999</v>
      </c>
      <c r="Z52" s="18"/>
      <c r="AA52" s="76"/>
      <c r="AB52" s="116">
        <f>SUM(AB11:AB50)</f>
        <v>16475.925444680001</v>
      </c>
      <c r="AC52" s="76"/>
      <c r="AD52" s="117">
        <f>SUM(AD11:AD50)</f>
        <v>13538.279445000002</v>
      </c>
      <c r="AE52" s="129">
        <f>SUM(AE11:AE50)</f>
        <v>2937.6459996799999</v>
      </c>
    </row>
    <row r="54" spans="1:31" x14ac:dyDescent="0.25">
      <c r="C54" t="s">
        <v>372</v>
      </c>
      <c r="D54" s="162"/>
      <c r="T54" s="314">
        <f>SUMIF($C$10:$C$50,$C54,T$10:T$50)</f>
        <v>399.99552</v>
      </c>
      <c r="U54" s="65"/>
      <c r="Y54" s="314">
        <f>SUMIF($C$10:$C$50,$C54,Y$10:Y$50)</f>
        <v>399.99552</v>
      </c>
      <c r="AA54" s="317">
        <f>AB54/Y54</f>
        <v>1</v>
      </c>
      <c r="AB54" s="314">
        <f>SUMIF($C$10:$C$50,$C54,AB$10:AB$50)</f>
        <v>399.99552</v>
      </c>
      <c r="AC54" s="317">
        <f>AD54/Y54</f>
        <v>0</v>
      </c>
      <c r="AD54" s="314">
        <f>SUMIF($C$10:$C$50,$C54,AD$10:AD$50)</f>
        <v>0</v>
      </c>
      <c r="AE54" s="314">
        <f>SUMIF($C$10:$C$50,$C54,AE$10:AE$50)</f>
        <v>399.99552</v>
      </c>
    </row>
    <row r="55" spans="1:31" x14ac:dyDescent="0.25">
      <c r="C55" t="s">
        <v>308</v>
      </c>
      <c r="D55" s="162"/>
      <c r="T55" s="314">
        <f t="shared" ref="T55:T61" si="10">SUMIF($C$10:$C$50,$C55,T$10:T$50)</f>
        <v>222.29999999999998</v>
      </c>
      <c r="U55" s="65"/>
      <c r="Y55" s="314">
        <f t="shared" ref="Y55:Y61" si="11">SUMIF($C$10:$C$50,$C55,Y$10:Y$50)</f>
        <v>222.29999999999998</v>
      </c>
      <c r="AA55" s="317">
        <f t="shared" ref="AA55:AA61" si="12">AB55/Y55</f>
        <v>1</v>
      </c>
      <c r="AB55" s="314">
        <f t="shared" ref="AB55:AB61" si="13">SUMIF($C$10:$C$50,$C55,AB$10:AB$50)</f>
        <v>222.29999999999998</v>
      </c>
      <c r="AC55" s="317">
        <f t="shared" ref="AC55:AC61" si="14">AD55/Y55</f>
        <v>1</v>
      </c>
      <c r="AD55" s="314">
        <f t="shared" ref="AD55:AE61" si="15">SUMIF($C$10:$C$50,$C55,AD$10:AD$50)</f>
        <v>222.29999999999998</v>
      </c>
      <c r="AE55" s="314">
        <f t="shared" si="15"/>
        <v>0</v>
      </c>
    </row>
    <row r="56" spans="1:31" x14ac:dyDescent="0.25">
      <c r="C56" t="s">
        <v>285</v>
      </c>
      <c r="D56" s="162"/>
      <c r="T56" s="314">
        <f t="shared" si="10"/>
        <v>0</v>
      </c>
      <c r="U56" s="65"/>
      <c r="Y56" s="314">
        <f t="shared" si="11"/>
        <v>0</v>
      </c>
      <c r="AA56" s="317" t="e">
        <f t="shared" si="12"/>
        <v>#DIV/0!</v>
      </c>
      <c r="AB56" s="314">
        <f t="shared" si="13"/>
        <v>0</v>
      </c>
      <c r="AC56" s="317" t="e">
        <f t="shared" si="14"/>
        <v>#DIV/0!</v>
      </c>
      <c r="AD56" s="314">
        <f t="shared" si="15"/>
        <v>0</v>
      </c>
      <c r="AE56" s="314">
        <f t="shared" si="15"/>
        <v>0</v>
      </c>
    </row>
    <row r="57" spans="1:31" x14ac:dyDescent="0.25">
      <c r="C57" t="s">
        <v>189</v>
      </c>
      <c r="D57" s="162"/>
      <c r="T57" s="314">
        <f t="shared" si="10"/>
        <v>667.71449999999993</v>
      </c>
      <c r="U57" s="65"/>
      <c r="Y57" s="314">
        <f t="shared" si="11"/>
        <v>667.71449999999993</v>
      </c>
      <c r="AA57" s="317">
        <f t="shared" si="12"/>
        <v>0.71020623335272792</v>
      </c>
      <c r="AB57" s="314">
        <f t="shared" si="13"/>
        <v>474.21499999999997</v>
      </c>
      <c r="AC57" s="317">
        <f t="shared" si="14"/>
        <v>0.71020623335272792</v>
      </c>
      <c r="AD57" s="314">
        <f t="shared" si="15"/>
        <v>474.21499999999997</v>
      </c>
      <c r="AE57" s="314">
        <f t="shared" si="15"/>
        <v>0</v>
      </c>
    </row>
    <row r="58" spans="1:31" x14ac:dyDescent="0.25">
      <c r="C58" t="s">
        <v>72</v>
      </c>
      <c r="D58" s="162"/>
      <c r="T58" s="314">
        <f t="shared" si="10"/>
        <v>46.108685999999999</v>
      </c>
      <c r="U58" s="65"/>
      <c r="Y58" s="314">
        <f t="shared" si="11"/>
        <v>6322.2480000000014</v>
      </c>
      <c r="AA58" s="317">
        <f t="shared" si="12"/>
        <v>1</v>
      </c>
      <c r="AB58" s="314">
        <f t="shared" si="13"/>
        <v>6322.2480000000014</v>
      </c>
      <c r="AC58" s="317">
        <f t="shared" si="14"/>
        <v>1</v>
      </c>
      <c r="AD58" s="314">
        <f t="shared" si="15"/>
        <v>6322.2480000000014</v>
      </c>
      <c r="AE58" s="314">
        <f t="shared" si="15"/>
        <v>0</v>
      </c>
    </row>
    <row r="59" spans="1:31" x14ac:dyDescent="0.25">
      <c r="C59" t="s">
        <v>164</v>
      </c>
      <c r="D59" s="162"/>
      <c r="T59" s="314">
        <f t="shared" si="10"/>
        <v>593.29012499999999</v>
      </c>
      <c r="U59" s="65"/>
      <c r="Y59" s="314">
        <f t="shared" si="11"/>
        <v>2241.5301250000002</v>
      </c>
      <c r="AA59" s="317">
        <f t="shared" si="12"/>
        <v>1</v>
      </c>
      <c r="AB59" s="314">
        <f t="shared" si="13"/>
        <v>2241.5301250000002</v>
      </c>
      <c r="AC59" s="317">
        <f t="shared" si="14"/>
        <v>1</v>
      </c>
      <c r="AD59" s="314">
        <f t="shared" si="15"/>
        <v>2241.5301250000002</v>
      </c>
      <c r="AE59" s="314">
        <f t="shared" si="15"/>
        <v>0</v>
      </c>
    </row>
    <row r="60" spans="1:31" x14ac:dyDescent="0.25">
      <c r="C60" t="s">
        <v>24</v>
      </c>
      <c r="D60" s="162"/>
      <c r="T60" s="314">
        <f t="shared" si="10"/>
        <v>3307.08</v>
      </c>
      <c r="U60" s="65"/>
      <c r="Y60" s="314">
        <f t="shared" si="11"/>
        <v>5945.3144796799997</v>
      </c>
      <c r="AA60" s="317">
        <f t="shared" si="12"/>
        <v>1</v>
      </c>
      <c r="AB60" s="314">
        <f t="shared" si="13"/>
        <v>5945.3144796799997</v>
      </c>
      <c r="AC60" s="317">
        <f t="shared" si="14"/>
        <v>0.57316799837027521</v>
      </c>
      <c r="AD60" s="314">
        <f t="shared" si="15"/>
        <v>3407.6639999999998</v>
      </c>
      <c r="AE60" s="314">
        <f t="shared" si="15"/>
        <v>2537.65047968</v>
      </c>
    </row>
    <row r="61" spans="1:31" x14ac:dyDescent="0.25">
      <c r="C61" t="s">
        <v>312</v>
      </c>
      <c r="D61" s="162"/>
      <c r="T61" s="314">
        <f t="shared" si="10"/>
        <v>870.32231999999999</v>
      </c>
      <c r="U61" s="65"/>
      <c r="Y61" s="314">
        <f t="shared" si="11"/>
        <v>870.32231999999999</v>
      </c>
      <c r="AA61" s="317">
        <f t="shared" si="12"/>
        <v>1</v>
      </c>
      <c r="AB61" s="314">
        <f t="shared" si="13"/>
        <v>870.32231999999999</v>
      </c>
      <c r="AC61" s="317">
        <f t="shared" si="14"/>
        <v>1</v>
      </c>
      <c r="AD61" s="314">
        <f t="shared" si="15"/>
        <v>870.32231999999999</v>
      </c>
      <c r="AE61" s="314">
        <f t="shared" si="15"/>
        <v>0</v>
      </c>
    </row>
  </sheetData>
  <autoFilter ref="B8:AE49" xr:uid="{00000000-0009-0000-0000-000010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5 X26:X27 X11:X12 X14 X17:X21 X23:X24 S37:S50 X37:X50 X29:X34" xr:uid="{00000000-0002-0000-1000-000000000000}">
      <formula1>P11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AG87"/>
  <sheetViews>
    <sheetView topLeftCell="B1" zoomScale="70" zoomScaleNormal="70" workbookViewId="0">
      <pane xSplit="9" ySplit="8" topLeftCell="K57"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6.28515625" customWidth="1"/>
    <col min="33" max="33" width="13.71093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514</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8" t="s">
        <v>765</v>
      </c>
      <c r="AG7" s="618" t="s">
        <v>766</v>
      </c>
    </row>
    <row r="8" spans="1:33" s="279" customFormat="1" ht="75.75" thickBot="1" x14ac:dyDescent="0.3">
      <c r="A8" s="271" t="s">
        <v>377</v>
      </c>
      <c r="B8" s="272" t="s">
        <v>37</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37</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37</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37</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47" si="0">W12*X12</f>
        <v>399.99552</v>
      </c>
      <c r="Z12" s="18"/>
      <c r="AA12" s="343">
        <v>1</v>
      </c>
      <c r="AB12" s="344">
        <f t="shared" ref="AB12:AB52" si="1">Y12*AA12</f>
        <v>399.99552</v>
      </c>
      <c r="AC12" s="345">
        <v>1</v>
      </c>
      <c r="AD12" s="346">
        <f t="shared" ref="AD12:AD52" si="2">Y12*AC12</f>
        <v>399.99552</v>
      </c>
      <c r="AE12" s="347">
        <f t="shared" ref="AE12:AE52" si="3">AB12-AD12</f>
        <v>0</v>
      </c>
    </row>
    <row r="13" spans="1:33" x14ac:dyDescent="0.25">
      <c r="A13" s="15"/>
      <c r="B13" s="353" t="s">
        <v>37</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37</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x14ac:dyDescent="0.25">
      <c r="A15" s="15"/>
      <c r="B15" s="353" t="s">
        <v>37</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f t="shared" si="0"/>
        <v>0</v>
      </c>
      <c r="Z15" s="18"/>
      <c r="AA15" s="343">
        <v>0</v>
      </c>
      <c r="AB15" s="344">
        <f t="shared" si="1"/>
        <v>0</v>
      </c>
      <c r="AC15" s="345">
        <v>0</v>
      </c>
      <c r="AD15" s="346">
        <f t="shared" si="2"/>
        <v>0</v>
      </c>
      <c r="AE15" s="347">
        <f t="shared" si="3"/>
        <v>0</v>
      </c>
    </row>
    <row r="16" spans="1:33" ht="105" x14ac:dyDescent="0.25">
      <c r="A16" s="15"/>
      <c r="B16" s="353" t="s">
        <v>37</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2"/>
        <v>0</v>
      </c>
      <c r="AE16" s="347">
        <f t="shared" si="3"/>
        <v>0</v>
      </c>
    </row>
    <row r="17" spans="1:31" ht="60.75" x14ac:dyDescent="0.25">
      <c r="A17" s="15"/>
      <c r="B17" s="353" t="s">
        <v>37</v>
      </c>
      <c r="C17" s="328" t="s">
        <v>285</v>
      </c>
      <c r="D17" s="329" t="s">
        <v>25</v>
      </c>
      <c r="E17" s="375" t="s">
        <v>500</v>
      </c>
      <c r="F17" s="357"/>
      <c r="G17" s="357"/>
      <c r="H17" s="332">
        <v>5.1540000000000203</v>
      </c>
      <c r="I17" s="357"/>
      <c r="J17" s="333" t="s">
        <v>301</v>
      </c>
      <c r="K17" s="331" t="s">
        <v>79</v>
      </c>
      <c r="L17" s="295">
        <v>6</v>
      </c>
      <c r="M17" s="356">
        <v>16.28</v>
      </c>
      <c r="N17" s="125">
        <v>97.68</v>
      </c>
      <c r="O17" s="334"/>
      <c r="P17" s="335" t="e">
        <v>#VALUE!</v>
      </c>
      <c r="Q17" s="336" t="e">
        <f>IF(J17="PROV SUM",N17,L17*P17)</f>
        <v>#VALUE!</v>
      </c>
      <c r="R17" s="294">
        <v>0</v>
      </c>
      <c r="S17" s="294">
        <v>13.714272000000001</v>
      </c>
      <c r="T17" s="336">
        <f>IF(J17="SC024",N17,IF(ISERROR(S17),"",IF(J17="PROV SUM",N17,L17*S17)))</f>
        <v>82.285632000000007</v>
      </c>
      <c r="U17" s="112"/>
      <c r="V17" s="331" t="s">
        <v>79</v>
      </c>
      <c r="W17" s="295">
        <v>6</v>
      </c>
      <c r="X17" s="294">
        <v>13.714272000000001</v>
      </c>
      <c r="Y17" s="335">
        <f t="shared" si="0"/>
        <v>82.285632000000007</v>
      </c>
      <c r="Z17" s="18"/>
      <c r="AA17" s="343">
        <v>0</v>
      </c>
      <c r="AB17" s="344">
        <f t="shared" si="1"/>
        <v>0</v>
      </c>
      <c r="AC17" s="345">
        <v>0</v>
      </c>
      <c r="AD17" s="346">
        <f t="shared" si="2"/>
        <v>0</v>
      </c>
      <c r="AE17" s="347">
        <f t="shared" si="3"/>
        <v>0</v>
      </c>
    </row>
    <row r="18" spans="1:31" x14ac:dyDescent="0.25">
      <c r="A18" s="15"/>
      <c r="B18" s="353" t="s">
        <v>37</v>
      </c>
      <c r="C18" s="358" t="s">
        <v>189</v>
      </c>
      <c r="D18" s="329" t="s">
        <v>378</v>
      </c>
      <c r="E18" s="330"/>
      <c r="F18" s="357"/>
      <c r="G18" s="357"/>
      <c r="H18" s="332"/>
      <c r="I18" s="357"/>
      <c r="J18" s="333"/>
      <c r="K18" s="331"/>
      <c r="L18" s="295"/>
      <c r="M18" s="333"/>
      <c r="N18" s="295"/>
      <c r="O18" s="334"/>
      <c r="P18" s="333"/>
      <c r="Q18" s="293"/>
      <c r="R18" s="293"/>
      <c r="S18" s="293"/>
      <c r="T18" s="293"/>
      <c r="U18" s="112"/>
      <c r="V18" s="331"/>
      <c r="W18" s="295"/>
      <c r="X18" s="293"/>
      <c r="Y18" s="335">
        <f t="shared" si="0"/>
        <v>0</v>
      </c>
      <c r="Z18" s="18"/>
      <c r="AA18" s="343">
        <v>0</v>
      </c>
      <c r="AB18" s="344">
        <f t="shared" si="1"/>
        <v>0</v>
      </c>
      <c r="AC18" s="345">
        <v>0</v>
      </c>
      <c r="AD18" s="346">
        <f t="shared" si="2"/>
        <v>0</v>
      </c>
      <c r="AE18" s="347">
        <f t="shared" si="3"/>
        <v>0</v>
      </c>
    </row>
    <row r="19" spans="1:31" ht="60" x14ac:dyDescent="0.25">
      <c r="A19" s="15"/>
      <c r="B19" s="353" t="s">
        <v>37</v>
      </c>
      <c r="C19" s="358" t="s">
        <v>189</v>
      </c>
      <c r="D19" s="329" t="s">
        <v>25</v>
      </c>
      <c r="E19" s="330" t="s">
        <v>190</v>
      </c>
      <c r="F19" s="357"/>
      <c r="G19" s="357"/>
      <c r="H19" s="332">
        <v>6.82</v>
      </c>
      <c r="I19" s="357"/>
      <c r="J19" s="333" t="s">
        <v>191</v>
      </c>
      <c r="K19" s="331" t="s">
        <v>104</v>
      </c>
      <c r="L19" s="295">
        <v>4</v>
      </c>
      <c r="M19" s="356">
        <v>44.12</v>
      </c>
      <c r="N19" s="295">
        <v>176.48</v>
      </c>
      <c r="O19" s="334"/>
      <c r="P19" s="335" t="e">
        <v>#VALUE!</v>
      </c>
      <c r="Q19" s="336" t="e">
        <f t="shared" ref="Q19:Q25" si="4">IF(J19="PROV SUM",N19,L19*P19)</f>
        <v>#VALUE!</v>
      </c>
      <c r="R19" s="294">
        <v>0</v>
      </c>
      <c r="S19" s="294">
        <v>31.986999999999998</v>
      </c>
      <c r="T19" s="336">
        <f t="shared" ref="T19:T25" si="5">IF(J19="SC024",N19,IF(ISERROR(S19),"",IF(J19="PROV SUM",N19,L19*S19)))</f>
        <v>127.94799999999999</v>
      </c>
      <c r="U19" s="112"/>
      <c r="V19" s="331" t="s">
        <v>104</v>
      </c>
      <c r="W19" s="295">
        <v>4</v>
      </c>
      <c r="X19" s="294">
        <v>31.986999999999998</v>
      </c>
      <c r="Y19" s="335">
        <f t="shared" si="0"/>
        <v>127.94799999999999</v>
      </c>
      <c r="Z19" s="18"/>
      <c r="AA19" s="343">
        <v>1</v>
      </c>
      <c r="AB19" s="344">
        <f t="shared" si="1"/>
        <v>127.94799999999999</v>
      </c>
      <c r="AC19" s="345">
        <v>1</v>
      </c>
      <c r="AD19" s="346">
        <f t="shared" si="2"/>
        <v>127.94799999999999</v>
      </c>
      <c r="AE19" s="347">
        <f t="shared" si="3"/>
        <v>0</v>
      </c>
    </row>
    <row r="20" spans="1:31" ht="30" x14ac:dyDescent="0.25">
      <c r="A20" s="15"/>
      <c r="B20" s="353" t="s">
        <v>37</v>
      </c>
      <c r="C20" s="358" t="s">
        <v>189</v>
      </c>
      <c r="D20" s="329" t="s">
        <v>25</v>
      </c>
      <c r="E20" s="330" t="s">
        <v>337</v>
      </c>
      <c r="F20" s="357"/>
      <c r="G20" s="357"/>
      <c r="H20" s="332">
        <v>6.91</v>
      </c>
      <c r="I20" s="357"/>
      <c r="J20" s="333" t="s">
        <v>338</v>
      </c>
      <c r="K20" s="331" t="s">
        <v>79</v>
      </c>
      <c r="L20" s="295">
        <v>8</v>
      </c>
      <c r="M20" s="356">
        <v>20.13</v>
      </c>
      <c r="N20" s="295">
        <v>161.04</v>
      </c>
      <c r="O20" s="334"/>
      <c r="P20" s="335" t="e">
        <v>#VALUE!</v>
      </c>
      <c r="Q20" s="336" t="e">
        <f t="shared" si="4"/>
        <v>#VALUE!</v>
      </c>
      <c r="R20" s="294">
        <v>0</v>
      </c>
      <c r="S20" s="294">
        <v>14.594249999999999</v>
      </c>
      <c r="T20" s="336">
        <f t="shared" si="5"/>
        <v>116.75399999999999</v>
      </c>
      <c r="U20" s="112"/>
      <c r="V20" s="331" t="s">
        <v>79</v>
      </c>
      <c r="W20" s="295">
        <v>8</v>
      </c>
      <c r="X20" s="294">
        <v>14.594249999999999</v>
      </c>
      <c r="Y20" s="335">
        <f t="shared" si="0"/>
        <v>116.75399999999999</v>
      </c>
      <c r="Z20" s="18"/>
      <c r="AA20" s="343">
        <v>1</v>
      </c>
      <c r="AB20" s="344">
        <f t="shared" si="1"/>
        <v>116.75399999999999</v>
      </c>
      <c r="AC20" s="345">
        <v>0.5</v>
      </c>
      <c r="AD20" s="346">
        <f t="shared" si="2"/>
        <v>58.376999999999995</v>
      </c>
      <c r="AE20" s="347">
        <f t="shared" si="3"/>
        <v>58.376999999999995</v>
      </c>
    </row>
    <row r="21" spans="1:31" ht="30" x14ac:dyDescent="0.25">
      <c r="A21" s="15"/>
      <c r="B21" s="353" t="s">
        <v>37</v>
      </c>
      <c r="C21" s="358" t="s">
        <v>189</v>
      </c>
      <c r="D21" s="329" t="s">
        <v>25</v>
      </c>
      <c r="E21" s="330" t="s">
        <v>217</v>
      </c>
      <c r="F21" s="357"/>
      <c r="G21" s="357"/>
      <c r="H21" s="332">
        <v>6.1820000000000297</v>
      </c>
      <c r="I21" s="357"/>
      <c r="J21" s="333" t="s">
        <v>218</v>
      </c>
      <c r="K21" s="331" t="s">
        <v>79</v>
      </c>
      <c r="L21" s="295">
        <v>6</v>
      </c>
      <c r="M21" s="356">
        <v>10.17</v>
      </c>
      <c r="N21" s="295">
        <v>61.02</v>
      </c>
      <c r="O21" s="334"/>
      <c r="P21" s="335" t="e">
        <v>#VALUE!</v>
      </c>
      <c r="Q21" s="336" t="e">
        <f t="shared" si="4"/>
        <v>#VALUE!</v>
      </c>
      <c r="R21" s="294">
        <v>0</v>
      </c>
      <c r="S21" s="294">
        <v>8.644499999999999</v>
      </c>
      <c r="T21" s="336">
        <f t="shared" si="5"/>
        <v>51.86699999999999</v>
      </c>
      <c r="U21" s="112"/>
      <c r="V21" s="331" t="s">
        <v>79</v>
      </c>
      <c r="W21" s="295">
        <v>6</v>
      </c>
      <c r="X21" s="294">
        <v>8.644499999999999</v>
      </c>
      <c r="Y21" s="335">
        <f t="shared" si="0"/>
        <v>51.86699999999999</v>
      </c>
      <c r="Z21" s="18"/>
      <c r="AA21" s="343">
        <v>1</v>
      </c>
      <c r="AB21" s="344">
        <f t="shared" si="1"/>
        <v>51.86699999999999</v>
      </c>
      <c r="AC21" s="345">
        <v>1</v>
      </c>
      <c r="AD21" s="346">
        <f t="shared" si="2"/>
        <v>51.86699999999999</v>
      </c>
      <c r="AE21" s="347">
        <f t="shared" si="3"/>
        <v>0</v>
      </c>
    </row>
    <row r="22" spans="1:31" ht="45" x14ac:dyDescent="0.25">
      <c r="A22" s="15"/>
      <c r="B22" s="353" t="s">
        <v>37</v>
      </c>
      <c r="C22" s="358" t="s">
        <v>189</v>
      </c>
      <c r="D22" s="329" t="s">
        <v>25</v>
      </c>
      <c r="E22" s="330" t="s">
        <v>236</v>
      </c>
      <c r="F22" s="357"/>
      <c r="G22" s="357"/>
      <c r="H22" s="332">
        <v>6.2140000000000404</v>
      </c>
      <c r="I22" s="357"/>
      <c r="J22" s="333" t="s">
        <v>237</v>
      </c>
      <c r="K22" s="331" t="s">
        <v>139</v>
      </c>
      <c r="L22" s="295">
        <v>1</v>
      </c>
      <c r="M22" s="356">
        <v>16.98</v>
      </c>
      <c r="N22" s="295">
        <v>16.98</v>
      </c>
      <c r="O22" s="334"/>
      <c r="P22" s="335" t="e">
        <v>#VALUE!</v>
      </c>
      <c r="Q22" s="336" t="e">
        <f t="shared" si="4"/>
        <v>#VALUE!</v>
      </c>
      <c r="R22" s="294">
        <v>0</v>
      </c>
      <c r="S22" s="294">
        <v>14.433</v>
      </c>
      <c r="T22" s="336">
        <f t="shared" si="5"/>
        <v>14.433</v>
      </c>
      <c r="U22" s="112"/>
      <c r="V22" s="331" t="s">
        <v>139</v>
      </c>
      <c r="W22" s="295">
        <v>1</v>
      </c>
      <c r="X22" s="294">
        <v>14.433</v>
      </c>
      <c r="Y22" s="335">
        <f t="shared" si="0"/>
        <v>14.433</v>
      </c>
      <c r="Z22" s="18"/>
      <c r="AA22" s="343">
        <v>1</v>
      </c>
      <c r="AB22" s="344">
        <f t="shared" si="1"/>
        <v>14.433</v>
      </c>
      <c r="AC22" s="345">
        <v>1</v>
      </c>
      <c r="AD22" s="346">
        <f t="shared" si="2"/>
        <v>14.433</v>
      </c>
      <c r="AE22" s="347">
        <f t="shared" si="3"/>
        <v>0</v>
      </c>
    </row>
    <row r="23" spans="1:31" ht="30" x14ac:dyDescent="0.25">
      <c r="A23" s="15"/>
      <c r="B23" s="353" t="s">
        <v>37</v>
      </c>
      <c r="C23" s="358" t="s">
        <v>189</v>
      </c>
      <c r="D23" s="329" t="s">
        <v>25</v>
      </c>
      <c r="E23" s="330" t="s">
        <v>412</v>
      </c>
      <c r="F23" s="357"/>
      <c r="G23" s="357"/>
      <c r="H23" s="332">
        <v>6.2370000000000498</v>
      </c>
      <c r="I23" s="357"/>
      <c r="J23" s="333" t="s">
        <v>253</v>
      </c>
      <c r="K23" s="331" t="s">
        <v>104</v>
      </c>
      <c r="L23" s="295">
        <v>6</v>
      </c>
      <c r="M23" s="356">
        <v>6.28</v>
      </c>
      <c r="N23" s="295">
        <v>37.68</v>
      </c>
      <c r="O23" s="334"/>
      <c r="P23" s="335" t="e">
        <v>#VALUE!</v>
      </c>
      <c r="Q23" s="336" t="e">
        <f t="shared" si="4"/>
        <v>#VALUE!</v>
      </c>
      <c r="R23" s="294">
        <v>0</v>
      </c>
      <c r="S23" s="294">
        <v>5.3380000000000001</v>
      </c>
      <c r="T23" s="336">
        <f t="shared" si="5"/>
        <v>32.027999999999999</v>
      </c>
      <c r="U23" s="112"/>
      <c r="V23" s="331" t="s">
        <v>104</v>
      </c>
      <c r="W23" s="295">
        <v>6</v>
      </c>
      <c r="X23" s="294">
        <v>5.3380000000000001</v>
      </c>
      <c r="Y23" s="335">
        <f t="shared" si="0"/>
        <v>32.027999999999999</v>
      </c>
      <c r="Z23" s="18"/>
      <c r="AA23" s="343">
        <v>1</v>
      </c>
      <c r="AB23" s="344">
        <f t="shared" si="1"/>
        <v>32.027999999999999</v>
      </c>
      <c r="AC23" s="345">
        <v>1</v>
      </c>
      <c r="AD23" s="346">
        <f t="shared" si="2"/>
        <v>32.027999999999999</v>
      </c>
      <c r="AE23" s="347">
        <f t="shared" si="3"/>
        <v>0</v>
      </c>
    </row>
    <row r="24" spans="1:31" ht="45" x14ac:dyDescent="0.25">
      <c r="A24" s="15"/>
      <c r="B24" s="353" t="s">
        <v>37</v>
      </c>
      <c r="C24" s="358" t="s">
        <v>189</v>
      </c>
      <c r="D24" s="329" t="s">
        <v>25</v>
      </c>
      <c r="E24" s="330" t="s">
        <v>256</v>
      </c>
      <c r="F24" s="357"/>
      <c r="G24" s="357"/>
      <c r="H24" s="332">
        <v>6.2390000000000496</v>
      </c>
      <c r="I24" s="357"/>
      <c r="J24" s="333" t="s">
        <v>257</v>
      </c>
      <c r="K24" s="331" t="s">
        <v>139</v>
      </c>
      <c r="L24" s="295">
        <v>2</v>
      </c>
      <c r="M24" s="356">
        <v>39.28</v>
      </c>
      <c r="N24" s="295">
        <v>78.56</v>
      </c>
      <c r="O24" s="334"/>
      <c r="P24" s="335" t="e">
        <v>#VALUE!</v>
      </c>
      <c r="Q24" s="336" t="e">
        <f t="shared" si="4"/>
        <v>#VALUE!</v>
      </c>
      <c r="R24" s="294">
        <v>0</v>
      </c>
      <c r="S24" s="294">
        <v>33.387999999999998</v>
      </c>
      <c r="T24" s="336">
        <f t="shared" si="5"/>
        <v>66.775999999999996</v>
      </c>
      <c r="U24" s="112"/>
      <c r="V24" s="331" t="s">
        <v>139</v>
      </c>
      <c r="W24" s="295">
        <v>2</v>
      </c>
      <c r="X24" s="294">
        <v>33.387999999999998</v>
      </c>
      <c r="Y24" s="335">
        <f t="shared" si="0"/>
        <v>66.775999999999996</v>
      </c>
      <c r="Z24" s="18"/>
      <c r="AA24" s="343">
        <v>1</v>
      </c>
      <c r="AB24" s="344">
        <f t="shared" si="1"/>
        <v>66.775999999999996</v>
      </c>
      <c r="AC24" s="345">
        <v>1</v>
      </c>
      <c r="AD24" s="346">
        <f t="shared" si="2"/>
        <v>66.775999999999996</v>
      </c>
      <c r="AE24" s="347">
        <f t="shared" si="3"/>
        <v>0</v>
      </c>
    </row>
    <row r="25" spans="1:31" ht="30" x14ac:dyDescent="0.25">
      <c r="A25" s="15"/>
      <c r="B25" s="353" t="s">
        <v>37</v>
      </c>
      <c r="C25" s="358" t="s">
        <v>189</v>
      </c>
      <c r="D25" s="329" t="s">
        <v>25</v>
      </c>
      <c r="E25" s="330" t="s">
        <v>433</v>
      </c>
      <c r="F25" s="357"/>
      <c r="G25" s="357"/>
      <c r="H25" s="332">
        <v>6.2620000000000502</v>
      </c>
      <c r="I25" s="357"/>
      <c r="J25" s="333" t="s">
        <v>270</v>
      </c>
      <c r="K25" s="331" t="s">
        <v>79</v>
      </c>
      <c r="L25" s="295">
        <v>16</v>
      </c>
      <c r="M25" s="356">
        <v>16.86</v>
      </c>
      <c r="N25" s="295">
        <v>269.76</v>
      </c>
      <c r="O25" s="334"/>
      <c r="P25" s="335" t="e">
        <v>#VALUE!</v>
      </c>
      <c r="Q25" s="336" t="e">
        <f t="shared" si="4"/>
        <v>#VALUE!</v>
      </c>
      <c r="R25" s="294">
        <v>0</v>
      </c>
      <c r="S25" s="294">
        <v>14.331</v>
      </c>
      <c r="T25" s="336">
        <f t="shared" si="5"/>
        <v>229.29599999999999</v>
      </c>
      <c r="U25" s="112"/>
      <c r="V25" s="331" t="s">
        <v>79</v>
      </c>
      <c r="W25" s="295">
        <v>16</v>
      </c>
      <c r="X25" s="294">
        <v>14.331</v>
      </c>
      <c r="Y25" s="335">
        <f t="shared" si="0"/>
        <v>229.29599999999999</v>
      </c>
      <c r="Z25" s="18"/>
      <c r="AA25" s="343">
        <v>1</v>
      </c>
      <c r="AB25" s="344">
        <f t="shared" si="1"/>
        <v>229.29599999999999</v>
      </c>
      <c r="AC25" s="345">
        <v>1</v>
      </c>
      <c r="AD25" s="346">
        <f t="shared" si="2"/>
        <v>229.29599999999999</v>
      </c>
      <c r="AE25" s="347">
        <f t="shared" si="3"/>
        <v>0</v>
      </c>
    </row>
    <row r="26" spans="1:31" x14ac:dyDescent="0.25">
      <c r="A26" s="15"/>
      <c r="B26" s="353" t="s">
        <v>37</v>
      </c>
      <c r="C26" s="358" t="s">
        <v>72</v>
      </c>
      <c r="D26" s="329" t="s">
        <v>378</v>
      </c>
      <c r="E26" s="330"/>
      <c r="F26" s="357"/>
      <c r="G26" s="357"/>
      <c r="H26" s="332"/>
      <c r="I26" s="357"/>
      <c r="J26" s="333"/>
      <c r="K26" s="331"/>
      <c r="L26" s="295"/>
      <c r="M26" s="333"/>
      <c r="N26" s="295"/>
      <c r="O26" s="359"/>
      <c r="P26" s="333"/>
      <c r="Q26" s="293"/>
      <c r="R26" s="293"/>
      <c r="S26" s="293"/>
      <c r="T26" s="293"/>
      <c r="U26" s="112"/>
      <c r="V26" s="331"/>
      <c r="W26" s="295"/>
      <c r="X26" s="293"/>
      <c r="Y26" s="335">
        <f t="shared" si="0"/>
        <v>0</v>
      </c>
      <c r="Z26" s="18"/>
      <c r="AA26" s="343">
        <v>0</v>
      </c>
      <c r="AB26" s="344">
        <f t="shared" si="1"/>
        <v>0</v>
      </c>
      <c r="AC26" s="345">
        <v>0</v>
      </c>
      <c r="AD26" s="346">
        <f t="shared" si="2"/>
        <v>0</v>
      </c>
      <c r="AE26" s="347">
        <f t="shared" si="3"/>
        <v>0</v>
      </c>
    </row>
    <row r="27" spans="1:31" ht="75" x14ac:dyDescent="0.25">
      <c r="A27" s="15"/>
      <c r="B27" s="353" t="s">
        <v>37</v>
      </c>
      <c r="C27" s="358" t="s">
        <v>72</v>
      </c>
      <c r="D27" s="329" t="s">
        <v>25</v>
      </c>
      <c r="E27" s="330" t="s">
        <v>92</v>
      </c>
      <c r="F27" s="357"/>
      <c r="G27" s="357"/>
      <c r="H27" s="332">
        <v>3.2149999999999901</v>
      </c>
      <c r="I27" s="357"/>
      <c r="J27" s="333" t="s">
        <v>93</v>
      </c>
      <c r="K27" s="331" t="s">
        <v>79</v>
      </c>
      <c r="L27" s="295">
        <v>50</v>
      </c>
      <c r="M27" s="356">
        <v>30.56</v>
      </c>
      <c r="N27" s="295">
        <v>1528</v>
      </c>
      <c r="O27" s="359"/>
      <c r="P27" s="335" t="e">
        <v>#VALUE!</v>
      </c>
      <c r="Q27" s="336" t="e">
        <f>IF(J27="PROV SUM",N27,L27*P27)</f>
        <v>#VALUE!</v>
      </c>
      <c r="R27" s="294">
        <v>0</v>
      </c>
      <c r="S27" s="294">
        <v>24.448</v>
      </c>
      <c r="T27" s="336">
        <f>IF(J27="SC024",N27,IF(ISERROR(S27),"",IF(J27="PROV SUM",N27,L27*S27)))</f>
        <v>1222.4000000000001</v>
      </c>
      <c r="U27" s="112"/>
      <c r="V27" s="331" t="s">
        <v>79</v>
      </c>
      <c r="W27" s="295"/>
      <c r="X27" s="294">
        <v>24.448</v>
      </c>
      <c r="Y27" s="335">
        <f t="shared" si="0"/>
        <v>0</v>
      </c>
      <c r="Z27" s="18"/>
      <c r="AA27" s="343">
        <v>1</v>
      </c>
      <c r="AB27" s="344">
        <f t="shared" si="1"/>
        <v>0</v>
      </c>
      <c r="AC27" s="345">
        <v>1</v>
      </c>
      <c r="AD27" s="346">
        <f t="shared" si="2"/>
        <v>0</v>
      </c>
      <c r="AE27" s="347">
        <f t="shared" si="3"/>
        <v>0</v>
      </c>
    </row>
    <row r="28" spans="1:31" x14ac:dyDescent="0.25">
      <c r="A28" s="15"/>
      <c r="B28" s="353" t="s">
        <v>37</v>
      </c>
      <c r="C28" s="358" t="s">
        <v>164</v>
      </c>
      <c r="D28" s="329" t="s">
        <v>378</v>
      </c>
      <c r="E28" s="330"/>
      <c r="F28" s="357"/>
      <c r="G28" s="357"/>
      <c r="H28" s="332"/>
      <c r="I28" s="357"/>
      <c r="J28" s="333"/>
      <c r="K28" s="331"/>
      <c r="L28" s="295"/>
      <c r="M28" s="333"/>
      <c r="N28" s="295"/>
      <c r="O28" s="359"/>
      <c r="P28" s="333"/>
      <c r="Q28" s="293"/>
      <c r="R28" s="293"/>
      <c r="S28" s="293"/>
      <c r="T28" s="293"/>
      <c r="U28" s="112"/>
      <c r="V28" s="331"/>
      <c r="W28" s="295"/>
      <c r="X28" s="293"/>
      <c r="Y28" s="335">
        <f t="shared" si="0"/>
        <v>0</v>
      </c>
      <c r="Z28" s="18"/>
      <c r="AA28" s="343">
        <v>0</v>
      </c>
      <c r="AB28" s="344">
        <f t="shared" si="1"/>
        <v>0</v>
      </c>
      <c r="AC28" s="345">
        <v>0</v>
      </c>
      <c r="AD28" s="346">
        <f t="shared" si="2"/>
        <v>0</v>
      </c>
      <c r="AE28" s="347">
        <f t="shared" si="3"/>
        <v>0</v>
      </c>
    </row>
    <row r="29" spans="1:31" ht="90" x14ac:dyDescent="0.25">
      <c r="A29" s="15"/>
      <c r="B29" s="353" t="s">
        <v>37</v>
      </c>
      <c r="C29" s="358" t="s">
        <v>164</v>
      </c>
      <c r="D29" s="329" t="s">
        <v>25</v>
      </c>
      <c r="E29" s="330" t="s">
        <v>171</v>
      </c>
      <c r="F29" s="357"/>
      <c r="G29" s="357"/>
      <c r="H29" s="332">
        <v>4.8999999999999799</v>
      </c>
      <c r="I29" s="357"/>
      <c r="J29" s="333" t="s">
        <v>172</v>
      </c>
      <c r="K29" s="331" t="s">
        <v>75</v>
      </c>
      <c r="L29" s="295">
        <v>40</v>
      </c>
      <c r="M29" s="356">
        <v>35.61</v>
      </c>
      <c r="N29" s="295">
        <v>1424.4</v>
      </c>
      <c r="O29" s="359"/>
      <c r="P29" s="335" t="e">
        <v>#VALUE!</v>
      </c>
      <c r="Q29" s="336" t="e">
        <f>IF(J29="PROV SUM",N29,L29*P29)</f>
        <v>#VALUE!</v>
      </c>
      <c r="R29" s="294">
        <v>0</v>
      </c>
      <c r="S29" s="294">
        <v>31.568264999999997</v>
      </c>
      <c r="T29" s="336">
        <f>IF(J29="SC024",N29,IF(ISERROR(S29),"",IF(J29="PROV SUM",N29,L29*S29)))</f>
        <v>1262.7305999999999</v>
      </c>
      <c r="U29" s="112"/>
      <c r="V29" s="331" t="s">
        <v>75</v>
      </c>
      <c r="W29" s="295">
        <v>11</v>
      </c>
      <c r="X29" s="294">
        <v>31.568264999999997</v>
      </c>
      <c r="Y29" s="335">
        <f t="shared" si="0"/>
        <v>347.25091499999996</v>
      </c>
      <c r="Z29" s="18"/>
      <c r="AA29" s="343">
        <v>1</v>
      </c>
      <c r="AB29" s="344">
        <f t="shared" si="1"/>
        <v>347.25091499999996</v>
      </c>
      <c r="AC29" s="345">
        <v>1</v>
      </c>
      <c r="AD29" s="346">
        <f t="shared" si="2"/>
        <v>347.25091499999996</v>
      </c>
      <c r="AE29" s="347">
        <f t="shared" si="3"/>
        <v>0</v>
      </c>
    </row>
    <row r="30" spans="1:31" x14ac:dyDescent="0.25">
      <c r="A30" s="15"/>
      <c r="B30" s="353" t="s">
        <v>37</v>
      </c>
      <c r="C30" s="358" t="s">
        <v>24</v>
      </c>
      <c r="D30" s="329" t="s">
        <v>378</v>
      </c>
      <c r="E30" s="330"/>
      <c r="F30" s="357"/>
      <c r="G30" s="357"/>
      <c r="H30" s="332"/>
      <c r="I30" s="357"/>
      <c r="J30" s="333"/>
      <c r="K30" s="331"/>
      <c r="L30" s="295"/>
      <c r="M30" s="333"/>
      <c r="N30" s="295"/>
      <c r="O30" s="359"/>
      <c r="P30" s="333"/>
      <c r="Q30" s="293"/>
      <c r="R30" s="293"/>
      <c r="S30" s="293"/>
      <c r="T30" s="293"/>
      <c r="U30" s="112"/>
      <c r="V30" s="331"/>
      <c r="W30" s="295"/>
      <c r="X30" s="293"/>
      <c r="Y30" s="335">
        <f t="shared" si="0"/>
        <v>0</v>
      </c>
      <c r="Z30" s="18"/>
      <c r="AA30" s="343">
        <v>0</v>
      </c>
      <c r="AB30" s="344">
        <f t="shared" si="1"/>
        <v>0</v>
      </c>
      <c r="AC30" s="345">
        <v>0</v>
      </c>
      <c r="AD30" s="346">
        <f t="shared" si="2"/>
        <v>0</v>
      </c>
      <c r="AE30" s="347">
        <f t="shared" si="3"/>
        <v>0</v>
      </c>
    </row>
    <row r="31" spans="1:31" ht="120" x14ac:dyDescent="0.25">
      <c r="A31" s="21"/>
      <c r="B31" s="328" t="s">
        <v>37</v>
      </c>
      <c r="C31" s="328" t="s">
        <v>24</v>
      </c>
      <c r="D31" s="329" t="s">
        <v>25</v>
      </c>
      <c r="E31" s="330" t="s">
        <v>26</v>
      </c>
      <c r="F31" s="331"/>
      <c r="G31" s="331"/>
      <c r="H31" s="332">
        <v>2.1</v>
      </c>
      <c r="I31" s="331"/>
      <c r="J31" s="333" t="s">
        <v>27</v>
      </c>
      <c r="K31" s="331" t="s">
        <v>28</v>
      </c>
      <c r="L31" s="295">
        <v>106</v>
      </c>
      <c r="M31" s="124">
        <v>12.92</v>
      </c>
      <c r="N31" s="125">
        <v>1369.52</v>
      </c>
      <c r="O31" s="334"/>
      <c r="P31" s="335" t="e">
        <v>#VALUE!</v>
      </c>
      <c r="Q31" s="336" t="e">
        <f>IF(J31="PROV SUM",N31,L31*P31)</f>
        <v>#VALUE!</v>
      </c>
      <c r="R31" s="294">
        <v>0</v>
      </c>
      <c r="S31" s="294">
        <v>16.4084</v>
      </c>
      <c r="T31" s="336">
        <f>IF(J31="SC024",N31,IF(ISERROR(S31),"",IF(J31="PROV SUM",N31,L31*S31)))</f>
        <v>1739.2904000000001</v>
      </c>
      <c r="U31" s="112"/>
      <c r="V31" s="331" t="s">
        <v>28</v>
      </c>
      <c r="W31" s="295">
        <v>205</v>
      </c>
      <c r="X31" s="294">
        <v>16.4084</v>
      </c>
      <c r="Y31" s="335">
        <f t="shared" si="0"/>
        <v>3363.7220000000002</v>
      </c>
      <c r="Z31" s="18"/>
      <c r="AA31" s="343">
        <v>1</v>
      </c>
      <c r="AB31" s="344">
        <f t="shared" si="1"/>
        <v>3363.7220000000002</v>
      </c>
      <c r="AC31" s="345">
        <v>1</v>
      </c>
      <c r="AD31" s="346">
        <f t="shared" si="2"/>
        <v>3363.7220000000002</v>
      </c>
      <c r="AE31" s="347">
        <f t="shared" si="3"/>
        <v>0</v>
      </c>
    </row>
    <row r="32" spans="1:31" ht="30" x14ac:dyDescent="0.25">
      <c r="A32" s="21"/>
      <c r="B32" s="328" t="s">
        <v>37</v>
      </c>
      <c r="C32" s="328" t="s">
        <v>24</v>
      </c>
      <c r="D32" s="329" t="s">
        <v>25</v>
      </c>
      <c r="E32" s="330" t="s">
        <v>29</v>
      </c>
      <c r="F32" s="331"/>
      <c r="G32" s="331"/>
      <c r="H32" s="332">
        <v>2.5</v>
      </c>
      <c r="I32" s="331"/>
      <c r="J32" s="333" t="s">
        <v>30</v>
      </c>
      <c r="K32" s="331" t="s">
        <v>31</v>
      </c>
      <c r="L32" s="295">
        <v>1</v>
      </c>
      <c r="M32" s="124">
        <v>420</v>
      </c>
      <c r="N32" s="125">
        <v>420</v>
      </c>
      <c r="O32" s="334"/>
      <c r="P32" s="335" t="e">
        <v>#VALUE!</v>
      </c>
      <c r="Q32" s="336" t="e">
        <f>IF(J32="PROV SUM",N32,L32*P32)</f>
        <v>#VALUE!</v>
      </c>
      <c r="R32" s="294">
        <v>0</v>
      </c>
      <c r="S32" s="294">
        <v>533.4</v>
      </c>
      <c r="T32" s="336">
        <f>IF(J32="SC024",N32,IF(ISERROR(S32),"",IF(J32="PROV SUM",N32,L32*S32)))</f>
        <v>533.4</v>
      </c>
      <c r="U32" s="112"/>
      <c r="V32" s="331" t="s">
        <v>31</v>
      </c>
      <c r="W32" s="295">
        <v>1</v>
      </c>
      <c r="X32" s="294">
        <v>533.4</v>
      </c>
      <c r="Y32" s="335">
        <f t="shared" si="0"/>
        <v>533.4</v>
      </c>
      <c r="Z32" s="18"/>
      <c r="AA32" s="343">
        <v>1</v>
      </c>
      <c r="AB32" s="344">
        <f t="shared" si="1"/>
        <v>533.4</v>
      </c>
      <c r="AC32" s="345">
        <v>1</v>
      </c>
      <c r="AD32" s="346">
        <f t="shared" si="2"/>
        <v>533.4</v>
      </c>
      <c r="AE32" s="347">
        <f t="shared" si="3"/>
        <v>0</v>
      </c>
    </row>
    <row r="33" spans="1:32" x14ac:dyDescent="0.25">
      <c r="A33" s="21"/>
      <c r="B33" s="328" t="s">
        <v>37</v>
      </c>
      <c r="C33" s="328" t="s">
        <v>24</v>
      </c>
      <c r="D33" s="329" t="s">
        <v>25</v>
      </c>
      <c r="E33" s="330" t="s">
        <v>32</v>
      </c>
      <c r="F33" s="331"/>
      <c r="G33" s="331"/>
      <c r="H33" s="332">
        <v>2.6</v>
      </c>
      <c r="I33" s="331"/>
      <c r="J33" s="333" t="s">
        <v>33</v>
      </c>
      <c r="K33" s="331" t="s">
        <v>31</v>
      </c>
      <c r="L33" s="295">
        <v>1</v>
      </c>
      <c r="M33" s="124">
        <v>50</v>
      </c>
      <c r="N33" s="125">
        <v>50</v>
      </c>
      <c r="O33" s="334"/>
      <c r="P33" s="335" t="e">
        <v>#VALUE!</v>
      </c>
      <c r="Q33" s="336" t="e">
        <f>IF(J33="PROV SUM",N33,L33*P33)</f>
        <v>#VALUE!</v>
      </c>
      <c r="R33" s="294">
        <v>0</v>
      </c>
      <c r="S33" s="294">
        <v>63.5</v>
      </c>
      <c r="T33" s="336">
        <f>IF(J33="SC024",N33,IF(ISERROR(S33),"",IF(J33="PROV SUM",N33,L33*S33)))</f>
        <v>63.5</v>
      </c>
      <c r="U33" s="112"/>
      <c r="V33" s="331" t="s">
        <v>31</v>
      </c>
      <c r="W33" s="295">
        <v>1</v>
      </c>
      <c r="X33" s="294">
        <v>63.5</v>
      </c>
      <c r="Y33" s="335">
        <f t="shared" si="0"/>
        <v>63.5</v>
      </c>
      <c r="Z33" s="18"/>
      <c r="AA33" s="343">
        <v>1</v>
      </c>
      <c r="AB33" s="344">
        <f t="shared" si="1"/>
        <v>63.5</v>
      </c>
      <c r="AC33" s="345">
        <v>0</v>
      </c>
      <c r="AD33" s="346">
        <f t="shared" si="2"/>
        <v>0</v>
      </c>
      <c r="AE33" s="347">
        <f t="shared" si="3"/>
        <v>63.5</v>
      </c>
      <c r="AF33" s="622" t="s">
        <v>794</v>
      </c>
    </row>
    <row r="34" spans="1:32" x14ac:dyDescent="0.25">
      <c r="A34" s="21"/>
      <c r="B34" s="328" t="s">
        <v>37</v>
      </c>
      <c r="C34" s="328" t="s">
        <v>24</v>
      </c>
      <c r="D34" s="329" t="s">
        <v>25</v>
      </c>
      <c r="E34" s="330" t="s">
        <v>38</v>
      </c>
      <c r="F34" s="331"/>
      <c r="G34" s="331"/>
      <c r="H34" s="332">
        <v>2.15</v>
      </c>
      <c r="I34" s="331"/>
      <c r="J34" s="333" t="s">
        <v>39</v>
      </c>
      <c r="K34" s="331" t="s">
        <v>31</v>
      </c>
      <c r="L34" s="295">
        <v>1</v>
      </c>
      <c r="M34" s="124">
        <v>1310</v>
      </c>
      <c r="N34" s="125">
        <v>1310</v>
      </c>
      <c r="O34" s="334"/>
      <c r="P34" s="335" t="e">
        <v>#VALUE!</v>
      </c>
      <c r="Q34" s="336" t="e">
        <f>IF(J34="PROV SUM",N34,L34*P34)</f>
        <v>#VALUE!</v>
      </c>
      <c r="R34" s="294">
        <v>0</v>
      </c>
      <c r="S34" s="294">
        <v>1663.7</v>
      </c>
      <c r="T34" s="336">
        <f>IF(J34="SC024",N34,IF(ISERROR(S34),"",IF(J34="PROV SUM",N34,L34*S34)))</f>
        <v>1663.7</v>
      </c>
      <c r="U34" s="112"/>
      <c r="V34" s="331" t="s">
        <v>31</v>
      </c>
      <c r="W34" s="295">
        <v>1</v>
      </c>
      <c r="X34" s="294">
        <v>1663.7</v>
      </c>
      <c r="Y34" s="335">
        <f t="shared" si="0"/>
        <v>1663.7</v>
      </c>
      <c r="Z34" s="18"/>
      <c r="AA34" s="343">
        <v>1</v>
      </c>
      <c r="AB34" s="344">
        <f t="shared" si="1"/>
        <v>1663.7</v>
      </c>
      <c r="AC34" s="345">
        <v>0</v>
      </c>
      <c r="AD34" s="346">
        <f t="shared" si="2"/>
        <v>0</v>
      </c>
      <c r="AE34" s="347">
        <f t="shared" si="3"/>
        <v>1663.7</v>
      </c>
      <c r="AF34" s="622" t="s">
        <v>794</v>
      </c>
    </row>
    <row r="35" spans="1:32" ht="60" x14ac:dyDescent="0.25">
      <c r="A35" s="21"/>
      <c r="B35" s="328" t="s">
        <v>37</v>
      </c>
      <c r="C35" s="328" t="s">
        <v>24</v>
      </c>
      <c r="D35" s="329" t="s">
        <v>25</v>
      </c>
      <c r="E35" s="330" t="s">
        <v>382</v>
      </c>
      <c r="F35" s="331"/>
      <c r="G35" s="331"/>
      <c r="H35" s="332"/>
      <c r="I35" s="331"/>
      <c r="J35" s="333" t="s">
        <v>383</v>
      </c>
      <c r="K35" s="331" t="s">
        <v>31</v>
      </c>
      <c r="L35" s="295"/>
      <c r="M35" s="124">
        <v>4.8300000000000003E-2</v>
      </c>
      <c r="N35" s="125">
        <v>0</v>
      </c>
      <c r="O35" s="334"/>
      <c r="P35" s="335" t="e">
        <v>#VALUE!</v>
      </c>
      <c r="Q35" s="336" t="e">
        <f>IF(J35="PROV SUM",N35,L35*P35)</f>
        <v>#VALUE!</v>
      </c>
      <c r="R35" s="294" t="e">
        <v>#N/A</v>
      </c>
      <c r="S35" s="294" t="e">
        <v>#N/A</v>
      </c>
      <c r="T35" s="336">
        <f>IF(J35="SC024",N35,IF(ISERROR(S35),"",IF(J35="PROV SUM",N35,L35*S35)))</f>
        <v>0</v>
      </c>
      <c r="U35" s="112"/>
      <c r="V35" s="331" t="s">
        <v>416</v>
      </c>
      <c r="W35" s="295">
        <v>10.3</v>
      </c>
      <c r="X35" s="376">
        <f>SUM(Y31+Y32+Y33+Y34+Y68+Y70)*0.0483</f>
        <v>357.3244626</v>
      </c>
      <c r="Y35" s="335">
        <f>X35*W35</f>
        <v>3680.4419647800005</v>
      </c>
      <c r="Z35" s="18"/>
      <c r="AA35" s="343">
        <v>1</v>
      </c>
      <c r="AB35" s="344">
        <f t="shared" si="1"/>
        <v>3680.4419647800005</v>
      </c>
      <c r="AC35" s="345">
        <v>0</v>
      </c>
      <c r="AD35" s="346">
        <f t="shared" si="2"/>
        <v>0</v>
      </c>
      <c r="AE35" s="347">
        <f t="shared" si="3"/>
        <v>3680.4419647800005</v>
      </c>
      <c r="AF35" s="626" t="s">
        <v>794</v>
      </c>
    </row>
    <row r="36" spans="1:32" x14ac:dyDescent="0.25">
      <c r="A36" s="21"/>
      <c r="B36" s="327" t="s">
        <v>37</v>
      </c>
      <c r="C36" s="328" t="s">
        <v>312</v>
      </c>
      <c r="D36" s="329" t="s">
        <v>378</v>
      </c>
      <c r="E36" s="330"/>
      <c r="F36" s="331"/>
      <c r="G36" s="331"/>
      <c r="H36" s="332"/>
      <c r="I36" s="331"/>
      <c r="J36" s="333"/>
      <c r="K36" s="331"/>
      <c r="L36" s="295"/>
      <c r="M36" s="333"/>
      <c r="N36" s="125"/>
      <c r="O36" s="334"/>
      <c r="P36" s="354"/>
      <c r="Q36" s="355"/>
      <c r="R36" s="355"/>
      <c r="S36" s="355"/>
      <c r="T36" s="355"/>
      <c r="U36" s="112"/>
      <c r="V36" s="331"/>
      <c r="W36" s="295"/>
      <c r="X36" s="355"/>
      <c r="Y36" s="335">
        <f t="shared" si="0"/>
        <v>0</v>
      </c>
      <c r="Z36" s="18"/>
      <c r="AA36" s="343">
        <v>0</v>
      </c>
      <c r="AB36" s="344">
        <f t="shared" si="1"/>
        <v>0</v>
      </c>
      <c r="AC36" s="345">
        <v>0</v>
      </c>
      <c r="AD36" s="346">
        <f t="shared" si="2"/>
        <v>0</v>
      </c>
      <c r="AE36" s="347">
        <f t="shared" si="3"/>
        <v>0</v>
      </c>
    </row>
    <row r="37" spans="1:32" x14ac:dyDescent="0.25">
      <c r="A37" s="21"/>
      <c r="B37" s="327" t="s">
        <v>37</v>
      </c>
      <c r="C37" s="328" t="s">
        <v>312</v>
      </c>
      <c r="D37" s="329" t="s">
        <v>25</v>
      </c>
      <c r="E37" s="330" t="s">
        <v>325</v>
      </c>
      <c r="F37" s="331"/>
      <c r="G37" s="331"/>
      <c r="H37" s="332">
        <v>7.1900000000000297</v>
      </c>
      <c r="I37" s="331"/>
      <c r="J37" s="333" t="s">
        <v>326</v>
      </c>
      <c r="K37" s="331" t="s">
        <v>79</v>
      </c>
      <c r="L37" s="295">
        <v>4</v>
      </c>
      <c r="M37" s="356">
        <v>39.57</v>
      </c>
      <c r="N37" s="125">
        <v>158.28</v>
      </c>
      <c r="O37" s="334"/>
      <c r="P37" s="335" t="e">
        <v>#VALUE!</v>
      </c>
      <c r="Q37" s="336" t="e">
        <f>IF(J37="PROV SUM",N37,L37*P37)</f>
        <v>#VALUE!</v>
      </c>
      <c r="R37" s="294">
        <v>0</v>
      </c>
      <c r="S37" s="294">
        <v>28.68825</v>
      </c>
      <c r="T37" s="336">
        <f>IF(J37="SC024",N37,IF(ISERROR(S37),"",IF(J37="PROV SUM",N37,L37*S37)))</f>
        <v>114.753</v>
      </c>
      <c r="U37" s="112"/>
      <c r="V37" s="331" t="s">
        <v>79</v>
      </c>
      <c r="W37" s="295">
        <v>4</v>
      </c>
      <c r="X37" s="294">
        <v>28.68825</v>
      </c>
      <c r="Y37" s="335">
        <f t="shared" si="0"/>
        <v>114.753</v>
      </c>
      <c r="Z37" s="18"/>
      <c r="AA37" s="343">
        <v>0</v>
      </c>
      <c r="AB37" s="344">
        <f t="shared" si="1"/>
        <v>0</v>
      </c>
      <c r="AC37" s="345">
        <v>0</v>
      </c>
      <c r="AD37" s="346">
        <f t="shared" si="2"/>
        <v>0</v>
      </c>
      <c r="AE37" s="347">
        <f t="shared" si="3"/>
        <v>0</v>
      </c>
    </row>
    <row r="38" spans="1:32" ht="30" x14ac:dyDescent="0.25">
      <c r="A38" s="21"/>
      <c r="B38" s="327" t="s">
        <v>37</v>
      </c>
      <c r="C38" s="328" t="s">
        <v>312</v>
      </c>
      <c r="D38" s="329" t="s">
        <v>25</v>
      </c>
      <c r="E38" s="330" t="s">
        <v>329</v>
      </c>
      <c r="F38" s="331"/>
      <c r="G38" s="331"/>
      <c r="H38" s="332">
        <v>7.2020000000000302</v>
      </c>
      <c r="I38" s="331"/>
      <c r="J38" s="333" t="s">
        <v>330</v>
      </c>
      <c r="K38" s="331" t="s">
        <v>79</v>
      </c>
      <c r="L38" s="295">
        <v>6</v>
      </c>
      <c r="M38" s="333">
        <v>133.12</v>
      </c>
      <c r="N38" s="125">
        <v>798.72</v>
      </c>
      <c r="O38" s="334"/>
      <c r="P38" s="335" t="e">
        <v>#VALUE!</v>
      </c>
      <c r="Q38" s="336" t="e">
        <f>IF(J38="PROV SUM",N38,L38*P38)</f>
        <v>#VALUE!</v>
      </c>
      <c r="R38" s="294">
        <v>0</v>
      </c>
      <c r="S38" s="294">
        <v>96.512</v>
      </c>
      <c r="T38" s="336">
        <f>IF(J38="SC024",N38,IF(ISERROR(S38),"",IF(J38="PROV SUM",N38,L38*S38)))</f>
        <v>579.072</v>
      </c>
      <c r="U38" s="112"/>
      <c r="V38" s="331" t="s">
        <v>79</v>
      </c>
      <c r="W38" s="295">
        <v>6</v>
      </c>
      <c r="X38" s="294">
        <v>96.512</v>
      </c>
      <c r="Y38" s="335">
        <f t="shared" si="0"/>
        <v>579.072</v>
      </c>
      <c r="Z38" s="18"/>
      <c r="AA38" s="343">
        <v>0</v>
      </c>
      <c r="AB38" s="344">
        <f t="shared" si="1"/>
        <v>0</v>
      </c>
      <c r="AC38" s="345">
        <v>0</v>
      </c>
      <c r="AD38" s="346">
        <f t="shared" si="2"/>
        <v>0</v>
      </c>
      <c r="AE38" s="347">
        <f t="shared" si="3"/>
        <v>0</v>
      </c>
    </row>
    <row r="39" spans="1:32" ht="45" x14ac:dyDescent="0.25">
      <c r="A39" s="21"/>
      <c r="B39" s="327" t="s">
        <v>37</v>
      </c>
      <c r="C39" s="328" t="s">
        <v>312</v>
      </c>
      <c r="D39" s="329" t="s">
        <v>25</v>
      </c>
      <c r="E39" s="330" t="s">
        <v>333</v>
      </c>
      <c r="F39" s="331"/>
      <c r="G39" s="331"/>
      <c r="H39" s="332">
        <v>7.2360000000000504</v>
      </c>
      <c r="I39" s="331"/>
      <c r="J39" s="333" t="s">
        <v>334</v>
      </c>
      <c r="K39" s="331" t="s">
        <v>104</v>
      </c>
      <c r="L39" s="295">
        <v>1</v>
      </c>
      <c r="M39" s="333">
        <v>21.51</v>
      </c>
      <c r="N39" s="125">
        <v>21.51</v>
      </c>
      <c r="O39" s="334"/>
      <c r="P39" s="335" t="e">
        <v>#VALUE!</v>
      </c>
      <c r="Q39" s="336" t="e">
        <f>IF(J39="PROV SUM",N39,L39*P39)</f>
        <v>#VALUE!</v>
      </c>
      <c r="R39" s="294">
        <v>0</v>
      </c>
      <c r="S39" s="294">
        <v>15.594750000000001</v>
      </c>
      <c r="T39" s="336">
        <f>IF(J39="SC024",N39,IF(ISERROR(S39),"",IF(J39="PROV SUM",N39,L39*S39)))</f>
        <v>15.594750000000001</v>
      </c>
      <c r="U39" s="112"/>
      <c r="V39" s="331" t="s">
        <v>104</v>
      </c>
      <c r="W39" s="295">
        <v>1</v>
      </c>
      <c r="X39" s="294">
        <v>15.594750000000001</v>
      </c>
      <c r="Y39" s="335">
        <f t="shared" si="0"/>
        <v>15.594750000000001</v>
      </c>
      <c r="Z39" s="18"/>
      <c r="AA39" s="343">
        <v>0</v>
      </c>
      <c r="AB39" s="344">
        <f t="shared" si="1"/>
        <v>0</v>
      </c>
      <c r="AC39" s="345">
        <v>0</v>
      </c>
      <c r="AD39" s="346">
        <f t="shared" si="2"/>
        <v>0</v>
      </c>
      <c r="AE39" s="347">
        <f t="shared" si="3"/>
        <v>0</v>
      </c>
    </row>
    <row r="40" spans="1:32" ht="30.75" x14ac:dyDescent="0.25">
      <c r="A40" s="21"/>
      <c r="B40" s="327" t="s">
        <v>37</v>
      </c>
      <c r="C40" s="328" t="s">
        <v>312</v>
      </c>
      <c r="D40" s="329" t="s">
        <v>25</v>
      </c>
      <c r="E40" s="330" t="s">
        <v>450</v>
      </c>
      <c r="F40" s="331"/>
      <c r="G40" s="331"/>
      <c r="H40" s="332">
        <v>7.3159999999999998</v>
      </c>
      <c r="I40" s="331"/>
      <c r="J40" s="333" t="s">
        <v>379</v>
      </c>
      <c r="K40" s="331" t="s">
        <v>380</v>
      </c>
      <c r="L40" s="295">
        <v>1</v>
      </c>
      <c r="M40" s="356">
        <v>400</v>
      </c>
      <c r="N40" s="125">
        <v>400</v>
      </c>
      <c r="O40" s="334"/>
      <c r="P40" s="335" t="e">
        <v>#VALUE!</v>
      </c>
      <c r="Q40" s="336">
        <f>IF(J40="PROV SUM",N40,L40*P40)</f>
        <v>400</v>
      </c>
      <c r="R40" s="294" t="s">
        <v>381</v>
      </c>
      <c r="S40" s="294" t="s">
        <v>381</v>
      </c>
      <c r="T40" s="336">
        <f>IF(J40="SC024",N40,IF(ISERROR(S40),"",IF(J40="PROV SUM",N40,L40*S40)))</f>
        <v>400</v>
      </c>
      <c r="U40" s="112"/>
      <c r="V40" s="331" t="s">
        <v>380</v>
      </c>
      <c r="W40" s="295">
        <v>1</v>
      </c>
      <c r="X40" s="294">
        <v>400</v>
      </c>
      <c r="Y40" s="335">
        <v>400</v>
      </c>
      <c r="Z40" s="18"/>
      <c r="AA40" s="343">
        <v>0</v>
      </c>
      <c r="AB40" s="344">
        <f t="shared" si="1"/>
        <v>0</v>
      </c>
      <c r="AC40" s="345">
        <v>0</v>
      </c>
      <c r="AD40" s="346">
        <f t="shared" si="2"/>
        <v>0</v>
      </c>
      <c r="AE40" s="347">
        <f t="shared" si="3"/>
        <v>0</v>
      </c>
    </row>
    <row r="41" spans="1:32" x14ac:dyDescent="0.25">
      <c r="A41" s="15"/>
      <c r="B41" s="419" t="s">
        <v>37</v>
      </c>
      <c r="C41" s="140" t="s">
        <v>341</v>
      </c>
      <c r="D41" s="315" t="s">
        <v>378</v>
      </c>
      <c r="E41" s="89"/>
      <c r="F41" s="357"/>
      <c r="G41" s="357"/>
      <c r="H41" s="90"/>
      <c r="I41" s="357"/>
      <c r="J41" s="89"/>
      <c r="K41" s="91"/>
      <c r="L41" s="295"/>
      <c r="M41" s="92"/>
      <c r="N41" s="125"/>
      <c r="O41" s="334"/>
      <c r="P41" s="354"/>
      <c r="Q41" s="355"/>
      <c r="R41" s="355"/>
      <c r="S41" s="355"/>
      <c r="T41" s="355"/>
      <c r="U41" s="112"/>
      <c r="V41" s="91"/>
      <c r="W41" s="295"/>
      <c r="X41" s="355"/>
      <c r="Y41" s="335">
        <f t="shared" si="0"/>
        <v>0</v>
      </c>
      <c r="Z41" s="18"/>
      <c r="AA41" s="343">
        <v>0</v>
      </c>
      <c r="AB41" s="344">
        <f t="shared" si="1"/>
        <v>0</v>
      </c>
      <c r="AC41" s="345">
        <v>0</v>
      </c>
      <c r="AD41" s="346">
        <f t="shared" si="2"/>
        <v>0</v>
      </c>
      <c r="AE41" s="347">
        <f t="shared" si="3"/>
        <v>0</v>
      </c>
    </row>
    <row r="42" spans="1:32" ht="105" x14ac:dyDescent="0.25">
      <c r="A42" s="15"/>
      <c r="B42" s="419" t="s">
        <v>37</v>
      </c>
      <c r="C42" s="140" t="s">
        <v>341</v>
      </c>
      <c r="D42" s="315" t="s">
        <v>25</v>
      </c>
      <c r="E42" s="89" t="s">
        <v>350</v>
      </c>
      <c r="F42" s="331"/>
      <c r="G42" s="331"/>
      <c r="H42" s="90">
        <v>13</v>
      </c>
      <c r="I42" s="331"/>
      <c r="J42" s="89" t="s">
        <v>351</v>
      </c>
      <c r="K42" s="331" t="s">
        <v>311</v>
      </c>
      <c r="L42" s="93">
        <v>2</v>
      </c>
      <c r="M42" s="92">
        <v>222.2</v>
      </c>
      <c r="N42" s="94">
        <v>444.4</v>
      </c>
      <c r="O42" s="334"/>
      <c r="P42" s="335" t="e">
        <v>#VALUE!</v>
      </c>
      <c r="Q42" s="336" t="e">
        <f t="shared" ref="Q42:Q52" si="6">IF(J42="PROV SUM",N42,L42*P42)</f>
        <v>#VALUE!</v>
      </c>
      <c r="R42" s="294">
        <v>0</v>
      </c>
      <c r="S42" s="294">
        <v>196.98029999999997</v>
      </c>
      <c r="T42" s="336">
        <f t="shared" ref="T42:T52" si="7">IF(J42="SC024",N42,IF(ISERROR(S42),"",IF(J42="PROV SUM",N42,L42*S42)))</f>
        <v>393.96059999999994</v>
      </c>
      <c r="U42" s="112"/>
      <c r="V42" s="331" t="s">
        <v>311</v>
      </c>
      <c r="W42" s="93">
        <v>2</v>
      </c>
      <c r="X42" s="294">
        <v>196.98029999999997</v>
      </c>
      <c r="Y42" s="335">
        <f t="shared" si="0"/>
        <v>393.96059999999994</v>
      </c>
      <c r="Z42" s="18"/>
      <c r="AA42" s="343">
        <v>0</v>
      </c>
      <c r="AB42" s="344">
        <f t="shared" si="1"/>
        <v>0</v>
      </c>
      <c r="AC42" s="345">
        <v>0</v>
      </c>
      <c r="AD42" s="346">
        <f t="shared" si="2"/>
        <v>0</v>
      </c>
      <c r="AE42" s="347">
        <f t="shared" si="3"/>
        <v>0</v>
      </c>
    </row>
    <row r="43" spans="1:32" ht="105" x14ac:dyDescent="0.25">
      <c r="A43" s="15"/>
      <c r="B43" s="419" t="s">
        <v>37</v>
      </c>
      <c r="C43" s="140" t="s">
        <v>341</v>
      </c>
      <c r="D43" s="315" t="s">
        <v>25</v>
      </c>
      <c r="E43" s="89" t="s">
        <v>356</v>
      </c>
      <c r="F43" s="357"/>
      <c r="G43" s="357"/>
      <c r="H43" s="90">
        <v>27</v>
      </c>
      <c r="I43" s="357"/>
      <c r="J43" s="89" t="s">
        <v>357</v>
      </c>
      <c r="K43" s="91" t="s">
        <v>311</v>
      </c>
      <c r="L43" s="93">
        <v>1</v>
      </c>
      <c r="M43" s="92">
        <v>22.53</v>
      </c>
      <c r="N43" s="94">
        <v>22.53</v>
      </c>
      <c r="O43" s="334"/>
      <c r="P43" s="335" t="e">
        <v>#VALUE!</v>
      </c>
      <c r="Q43" s="336" t="e">
        <f t="shared" si="6"/>
        <v>#VALUE!</v>
      </c>
      <c r="R43" s="294">
        <v>0</v>
      </c>
      <c r="S43" s="294">
        <v>19.150500000000001</v>
      </c>
      <c r="T43" s="336">
        <f t="shared" si="7"/>
        <v>19.150500000000001</v>
      </c>
      <c r="U43" s="112"/>
      <c r="V43" s="379" t="s">
        <v>311</v>
      </c>
      <c r="W43" s="93">
        <v>1</v>
      </c>
      <c r="X43" s="294">
        <v>19.150500000000001</v>
      </c>
      <c r="Y43" s="335">
        <f t="shared" si="0"/>
        <v>19.150500000000001</v>
      </c>
      <c r="Z43" s="18"/>
      <c r="AA43" s="343">
        <v>0</v>
      </c>
      <c r="AB43" s="344">
        <f t="shared" si="1"/>
        <v>0</v>
      </c>
      <c r="AC43" s="345">
        <v>0</v>
      </c>
      <c r="AD43" s="346">
        <f t="shared" si="2"/>
        <v>0</v>
      </c>
      <c r="AE43" s="347">
        <f t="shared" si="3"/>
        <v>0</v>
      </c>
    </row>
    <row r="44" spans="1:32" ht="120" x14ac:dyDescent="0.25">
      <c r="A44" s="15"/>
      <c r="B44" s="419" t="s">
        <v>37</v>
      </c>
      <c r="C44" s="140" t="s">
        <v>341</v>
      </c>
      <c r="D44" s="315" t="s">
        <v>25</v>
      </c>
      <c r="E44" s="89" t="s">
        <v>358</v>
      </c>
      <c r="F44" s="357"/>
      <c r="G44" s="357"/>
      <c r="H44" s="90">
        <v>41</v>
      </c>
      <c r="I44" s="357"/>
      <c r="J44" s="89" t="s">
        <v>359</v>
      </c>
      <c r="K44" s="91" t="s">
        <v>311</v>
      </c>
      <c r="L44" s="93">
        <v>1</v>
      </c>
      <c r="M44" s="92">
        <v>29.34</v>
      </c>
      <c r="N44" s="94">
        <v>29.34</v>
      </c>
      <c r="O44" s="334"/>
      <c r="P44" s="335" t="e">
        <v>#VALUE!</v>
      </c>
      <c r="Q44" s="336" t="e">
        <f t="shared" si="6"/>
        <v>#VALUE!</v>
      </c>
      <c r="R44" s="294">
        <v>0</v>
      </c>
      <c r="S44" s="294">
        <v>24.939</v>
      </c>
      <c r="T44" s="336">
        <f t="shared" si="7"/>
        <v>24.939</v>
      </c>
      <c r="U44" s="112"/>
      <c r="V44" s="379" t="s">
        <v>311</v>
      </c>
      <c r="W44" s="93">
        <v>1</v>
      </c>
      <c r="X44" s="294">
        <v>24.939</v>
      </c>
      <c r="Y44" s="335">
        <f t="shared" si="0"/>
        <v>24.939</v>
      </c>
      <c r="Z44" s="18"/>
      <c r="AA44" s="343">
        <v>0</v>
      </c>
      <c r="AB44" s="344">
        <f t="shared" si="1"/>
        <v>0</v>
      </c>
      <c r="AC44" s="345">
        <v>0</v>
      </c>
      <c r="AD44" s="346">
        <f t="shared" si="2"/>
        <v>0</v>
      </c>
      <c r="AE44" s="347">
        <f t="shared" si="3"/>
        <v>0</v>
      </c>
    </row>
    <row r="45" spans="1:32" ht="90" x14ac:dyDescent="0.25">
      <c r="A45" s="15"/>
      <c r="B45" s="419" t="s">
        <v>37</v>
      </c>
      <c r="C45" s="140" t="s">
        <v>341</v>
      </c>
      <c r="D45" s="315" t="s">
        <v>25</v>
      </c>
      <c r="E45" s="89" t="s">
        <v>366</v>
      </c>
      <c r="F45" s="357"/>
      <c r="G45" s="357"/>
      <c r="H45" s="90">
        <v>115</v>
      </c>
      <c r="I45" s="357"/>
      <c r="J45" s="89" t="s">
        <v>367</v>
      </c>
      <c r="K45" s="91" t="s">
        <v>311</v>
      </c>
      <c r="L45" s="93">
        <v>2</v>
      </c>
      <c r="M45" s="92">
        <v>70.11</v>
      </c>
      <c r="N45" s="94">
        <v>140.22</v>
      </c>
      <c r="O45" s="334"/>
      <c r="P45" s="335" t="e">
        <v>#VALUE!</v>
      </c>
      <c r="Q45" s="336" t="e">
        <f t="shared" si="6"/>
        <v>#VALUE!</v>
      </c>
      <c r="R45" s="294">
        <v>0</v>
      </c>
      <c r="S45" s="294">
        <v>56.088000000000001</v>
      </c>
      <c r="T45" s="336">
        <f t="shared" si="7"/>
        <v>112.176</v>
      </c>
      <c r="U45" s="112"/>
      <c r="V45" s="379" t="s">
        <v>311</v>
      </c>
      <c r="W45" s="93">
        <v>2</v>
      </c>
      <c r="X45" s="294">
        <v>56.088000000000001</v>
      </c>
      <c r="Y45" s="335">
        <f t="shared" si="0"/>
        <v>112.176</v>
      </c>
      <c r="Z45" s="18"/>
      <c r="AA45" s="343">
        <v>0</v>
      </c>
      <c r="AB45" s="344">
        <f t="shared" si="1"/>
        <v>0</v>
      </c>
      <c r="AC45" s="345">
        <v>0</v>
      </c>
      <c r="AD45" s="346">
        <f t="shared" si="2"/>
        <v>0</v>
      </c>
      <c r="AE45" s="347">
        <f t="shared" si="3"/>
        <v>0</v>
      </c>
    </row>
    <row r="46" spans="1:32" ht="75.75" x14ac:dyDescent="0.25">
      <c r="A46" s="15"/>
      <c r="B46" s="419" t="s">
        <v>37</v>
      </c>
      <c r="C46" s="140" t="s">
        <v>341</v>
      </c>
      <c r="D46" s="315" t="s">
        <v>25</v>
      </c>
      <c r="E46" s="95" t="s">
        <v>342</v>
      </c>
      <c r="F46" s="357"/>
      <c r="G46" s="357"/>
      <c r="H46" s="90">
        <v>180</v>
      </c>
      <c r="I46" s="357"/>
      <c r="J46" s="96" t="s">
        <v>343</v>
      </c>
      <c r="K46" s="91" t="s">
        <v>311</v>
      </c>
      <c r="L46" s="93">
        <v>1</v>
      </c>
      <c r="M46" s="92">
        <v>62.11</v>
      </c>
      <c r="N46" s="94">
        <v>62.11</v>
      </c>
      <c r="O46" s="334"/>
      <c r="P46" s="335" t="e">
        <v>#VALUE!</v>
      </c>
      <c r="Q46" s="336" t="e">
        <f t="shared" si="6"/>
        <v>#VALUE!</v>
      </c>
      <c r="R46" s="294">
        <v>0</v>
      </c>
      <c r="S46" s="294">
        <v>55.060514999999995</v>
      </c>
      <c r="T46" s="336">
        <f t="shared" si="7"/>
        <v>55.060514999999995</v>
      </c>
      <c r="U46" s="112"/>
      <c r="V46" s="379" t="s">
        <v>311</v>
      </c>
      <c r="W46" s="93">
        <v>1</v>
      </c>
      <c r="X46" s="294">
        <v>55.060514999999995</v>
      </c>
      <c r="Y46" s="335">
        <f t="shared" si="0"/>
        <v>55.060514999999995</v>
      </c>
      <c r="Z46" s="18"/>
      <c r="AA46" s="343">
        <v>0</v>
      </c>
      <c r="AB46" s="344">
        <f t="shared" si="1"/>
        <v>0</v>
      </c>
      <c r="AC46" s="345">
        <v>0</v>
      </c>
      <c r="AD46" s="346">
        <f t="shared" si="2"/>
        <v>0</v>
      </c>
      <c r="AE46" s="347">
        <f t="shared" si="3"/>
        <v>0</v>
      </c>
    </row>
    <row r="47" spans="1:32" ht="90.75" x14ac:dyDescent="0.25">
      <c r="A47" s="15"/>
      <c r="B47" s="419" t="s">
        <v>37</v>
      </c>
      <c r="C47" s="140" t="s">
        <v>341</v>
      </c>
      <c r="D47" s="315" t="s">
        <v>25</v>
      </c>
      <c r="E47" s="95" t="s">
        <v>370</v>
      </c>
      <c r="F47" s="357"/>
      <c r="G47" s="357"/>
      <c r="H47" s="90">
        <v>186</v>
      </c>
      <c r="I47" s="357"/>
      <c r="J47" s="97" t="s">
        <v>371</v>
      </c>
      <c r="K47" s="91" t="s">
        <v>311</v>
      </c>
      <c r="L47" s="93">
        <v>1</v>
      </c>
      <c r="M47" s="92">
        <v>86.88</v>
      </c>
      <c r="N47" s="94">
        <v>86.88</v>
      </c>
      <c r="O47" s="334"/>
      <c r="P47" s="335" t="e">
        <v>#VALUE!</v>
      </c>
      <c r="Q47" s="336" t="e">
        <f t="shared" si="6"/>
        <v>#VALUE!</v>
      </c>
      <c r="R47" s="294">
        <v>0</v>
      </c>
      <c r="S47" s="294">
        <v>69.504000000000005</v>
      </c>
      <c r="T47" s="336">
        <f t="shared" si="7"/>
        <v>69.504000000000005</v>
      </c>
      <c r="U47" s="112"/>
      <c r="V47" s="379" t="s">
        <v>311</v>
      </c>
      <c r="W47" s="93">
        <v>1</v>
      </c>
      <c r="X47" s="294">
        <v>69.504000000000005</v>
      </c>
      <c r="Y47" s="335">
        <f t="shared" si="0"/>
        <v>69.504000000000005</v>
      </c>
      <c r="Z47" s="18"/>
      <c r="AA47" s="343">
        <v>0</v>
      </c>
      <c r="AB47" s="344">
        <f t="shared" si="1"/>
        <v>0</v>
      </c>
      <c r="AC47" s="345">
        <v>0</v>
      </c>
      <c r="AD47" s="346">
        <f t="shared" si="2"/>
        <v>0</v>
      </c>
      <c r="AE47" s="347">
        <f>AB47-AD47</f>
        <v>0</v>
      </c>
    </row>
    <row r="48" spans="1:32" x14ac:dyDescent="0.25">
      <c r="A48" s="15"/>
      <c r="B48" s="419" t="s">
        <v>37</v>
      </c>
      <c r="C48" s="140" t="s">
        <v>341</v>
      </c>
      <c r="D48" s="315" t="s">
        <v>25</v>
      </c>
      <c r="E48" s="98" t="s">
        <v>424</v>
      </c>
      <c r="F48" s="357"/>
      <c r="G48" s="357"/>
      <c r="H48" s="90">
        <v>190</v>
      </c>
      <c r="I48" s="357"/>
      <c r="J48" s="99" t="s">
        <v>379</v>
      </c>
      <c r="K48" s="91" t="s">
        <v>311</v>
      </c>
      <c r="L48" s="93">
        <v>1</v>
      </c>
      <c r="M48" s="100">
        <v>1500</v>
      </c>
      <c r="N48" s="94">
        <v>1500</v>
      </c>
      <c r="O48" s="334"/>
      <c r="P48" s="335" t="e">
        <v>#VALUE!</v>
      </c>
      <c r="Q48" s="336">
        <f t="shared" si="6"/>
        <v>1500</v>
      </c>
      <c r="R48" s="294" t="s">
        <v>381</v>
      </c>
      <c r="S48" s="294" t="s">
        <v>381</v>
      </c>
      <c r="T48" s="336">
        <f t="shared" si="7"/>
        <v>1500</v>
      </c>
      <c r="U48" s="112"/>
      <c r="V48" s="379" t="s">
        <v>311</v>
      </c>
      <c r="W48" s="93">
        <v>1</v>
      </c>
      <c r="X48" s="294">
        <v>1500</v>
      </c>
      <c r="Y48" s="335">
        <v>1500</v>
      </c>
      <c r="Z48" s="18"/>
      <c r="AA48" s="343">
        <v>0</v>
      </c>
      <c r="AB48" s="344">
        <f t="shared" si="1"/>
        <v>0</v>
      </c>
      <c r="AC48" s="345">
        <v>0</v>
      </c>
      <c r="AD48" s="346">
        <f t="shared" si="2"/>
        <v>0</v>
      </c>
      <c r="AE48" s="347">
        <f t="shared" si="3"/>
        <v>0</v>
      </c>
      <c r="AF48" t="s">
        <v>802</v>
      </c>
    </row>
    <row r="49" spans="1:32" ht="26.25" x14ac:dyDescent="0.25">
      <c r="A49" s="15"/>
      <c r="B49" s="419" t="s">
        <v>37</v>
      </c>
      <c r="C49" s="140" t="s">
        <v>341</v>
      </c>
      <c r="D49" s="315" t="s">
        <v>25</v>
      </c>
      <c r="E49" s="101" t="s">
        <v>425</v>
      </c>
      <c r="F49" s="357"/>
      <c r="G49" s="357"/>
      <c r="H49" s="90">
        <v>191</v>
      </c>
      <c r="I49" s="357"/>
      <c r="J49" s="99" t="s">
        <v>379</v>
      </c>
      <c r="K49" s="91" t="s">
        <v>311</v>
      </c>
      <c r="L49" s="93">
        <v>1</v>
      </c>
      <c r="M49" s="100">
        <v>100</v>
      </c>
      <c r="N49" s="94">
        <v>100</v>
      </c>
      <c r="O49" s="334"/>
      <c r="P49" s="335" t="e">
        <v>#VALUE!</v>
      </c>
      <c r="Q49" s="336">
        <f t="shared" si="6"/>
        <v>100</v>
      </c>
      <c r="R49" s="294" t="s">
        <v>381</v>
      </c>
      <c r="S49" s="294" t="s">
        <v>381</v>
      </c>
      <c r="T49" s="336">
        <f t="shared" si="7"/>
        <v>100</v>
      </c>
      <c r="U49" s="112"/>
      <c r="V49" s="379" t="s">
        <v>311</v>
      </c>
      <c r="W49" s="93">
        <v>1</v>
      </c>
      <c r="X49" s="294">
        <v>100</v>
      </c>
      <c r="Y49" s="335">
        <v>100</v>
      </c>
      <c r="Z49" s="18"/>
      <c r="AA49" s="343">
        <v>0</v>
      </c>
      <c r="AB49" s="344">
        <f t="shared" si="1"/>
        <v>0</v>
      </c>
      <c r="AC49" s="345">
        <v>0</v>
      </c>
      <c r="AD49" s="346">
        <f t="shared" si="2"/>
        <v>0</v>
      </c>
      <c r="AE49" s="347">
        <f t="shared" si="3"/>
        <v>0</v>
      </c>
      <c r="AF49" s="617" t="s">
        <v>802</v>
      </c>
    </row>
    <row r="50" spans="1:32" x14ac:dyDescent="0.25">
      <c r="A50" s="21"/>
      <c r="B50" s="419" t="s">
        <v>37</v>
      </c>
      <c r="C50" s="140" t="s">
        <v>341</v>
      </c>
      <c r="D50" s="315" t="s">
        <v>25</v>
      </c>
      <c r="E50" s="101" t="s">
        <v>426</v>
      </c>
      <c r="F50" s="331"/>
      <c r="G50" s="331"/>
      <c r="H50" s="90">
        <v>192</v>
      </c>
      <c r="I50" s="331"/>
      <c r="J50" s="99" t="s">
        <v>379</v>
      </c>
      <c r="K50" s="91" t="s">
        <v>311</v>
      </c>
      <c r="L50" s="93">
        <v>1</v>
      </c>
      <c r="M50" s="100">
        <v>100</v>
      </c>
      <c r="N50" s="94">
        <v>100</v>
      </c>
      <c r="O50" s="334"/>
      <c r="P50" s="335" t="e">
        <v>#VALUE!</v>
      </c>
      <c r="Q50" s="336">
        <f t="shared" si="6"/>
        <v>100</v>
      </c>
      <c r="R50" s="294" t="s">
        <v>381</v>
      </c>
      <c r="S50" s="294" t="s">
        <v>381</v>
      </c>
      <c r="T50" s="336">
        <f t="shared" si="7"/>
        <v>100</v>
      </c>
      <c r="U50" s="112"/>
      <c r="V50" s="379" t="s">
        <v>311</v>
      </c>
      <c r="W50" s="93">
        <v>1</v>
      </c>
      <c r="X50" s="294">
        <v>100</v>
      </c>
      <c r="Y50" s="335">
        <v>100</v>
      </c>
      <c r="Z50" s="18"/>
      <c r="AA50" s="343">
        <v>0</v>
      </c>
      <c r="AB50" s="344">
        <f t="shared" si="1"/>
        <v>0</v>
      </c>
      <c r="AC50" s="345">
        <v>0</v>
      </c>
      <c r="AD50" s="346">
        <f t="shared" si="2"/>
        <v>0</v>
      </c>
      <c r="AE50" s="347">
        <f t="shared" si="3"/>
        <v>0</v>
      </c>
      <c r="AF50" s="617" t="s">
        <v>802</v>
      </c>
    </row>
    <row r="51" spans="1:32" x14ac:dyDescent="0.25">
      <c r="A51" s="21"/>
      <c r="B51" s="419" t="s">
        <v>37</v>
      </c>
      <c r="C51" s="140" t="s">
        <v>341</v>
      </c>
      <c r="D51" s="315" t="s">
        <v>25</v>
      </c>
      <c r="E51" s="101" t="s">
        <v>427</v>
      </c>
      <c r="F51" s="331"/>
      <c r="G51" s="331"/>
      <c r="H51" s="90">
        <v>193</v>
      </c>
      <c r="I51" s="331"/>
      <c r="J51" s="99" t="s">
        <v>379</v>
      </c>
      <c r="K51" s="91" t="s">
        <v>311</v>
      </c>
      <c r="L51" s="93">
        <v>1</v>
      </c>
      <c r="M51" s="100">
        <v>100</v>
      </c>
      <c r="N51" s="94">
        <v>100</v>
      </c>
      <c r="O51" s="334"/>
      <c r="P51" s="335" t="e">
        <v>#VALUE!</v>
      </c>
      <c r="Q51" s="336">
        <f t="shared" si="6"/>
        <v>100</v>
      </c>
      <c r="R51" s="294" t="s">
        <v>381</v>
      </c>
      <c r="S51" s="294" t="s">
        <v>381</v>
      </c>
      <c r="T51" s="336">
        <f t="shared" si="7"/>
        <v>100</v>
      </c>
      <c r="U51" s="112"/>
      <c r="V51" s="379" t="s">
        <v>311</v>
      </c>
      <c r="W51" s="93">
        <v>1</v>
      </c>
      <c r="X51" s="294">
        <v>100</v>
      </c>
      <c r="Y51" s="335">
        <v>100</v>
      </c>
      <c r="Z51" s="18"/>
      <c r="AA51" s="343">
        <v>0</v>
      </c>
      <c r="AB51" s="344">
        <f t="shared" si="1"/>
        <v>0</v>
      </c>
      <c r="AC51" s="345">
        <v>0</v>
      </c>
      <c r="AD51" s="346">
        <f t="shared" si="2"/>
        <v>0</v>
      </c>
      <c r="AE51" s="347">
        <f t="shared" si="3"/>
        <v>0</v>
      </c>
      <c r="AF51" s="617" t="s">
        <v>802</v>
      </c>
    </row>
    <row r="52" spans="1:32" x14ac:dyDescent="0.25">
      <c r="A52" s="21"/>
      <c r="B52" s="419" t="s">
        <v>37</v>
      </c>
      <c r="C52" s="140" t="s">
        <v>341</v>
      </c>
      <c r="D52" s="315" t="s">
        <v>25</v>
      </c>
      <c r="E52" s="101" t="s">
        <v>428</v>
      </c>
      <c r="F52" s="331"/>
      <c r="G52" s="331"/>
      <c r="H52" s="90">
        <v>194</v>
      </c>
      <c r="I52" s="331"/>
      <c r="J52" s="99" t="s">
        <v>379</v>
      </c>
      <c r="K52" s="91" t="s">
        <v>311</v>
      </c>
      <c r="L52" s="93">
        <v>1</v>
      </c>
      <c r="M52" s="100">
        <v>350</v>
      </c>
      <c r="N52" s="94">
        <v>350</v>
      </c>
      <c r="O52" s="334"/>
      <c r="P52" s="335" t="e">
        <v>#VALUE!</v>
      </c>
      <c r="Q52" s="336">
        <f t="shared" si="6"/>
        <v>350</v>
      </c>
      <c r="R52" s="294" t="s">
        <v>381</v>
      </c>
      <c r="S52" s="294" t="s">
        <v>381</v>
      </c>
      <c r="T52" s="336">
        <f t="shared" si="7"/>
        <v>350</v>
      </c>
      <c r="U52" s="112"/>
      <c r="V52" s="379" t="s">
        <v>311</v>
      </c>
      <c r="W52" s="93">
        <v>1</v>
      </c>
      <c r="X52" s="294">
        <v>350</v>
      </c>
      <c r="Y52" s="335">
        <v>350</v>
      </c>
      <c r="Z52" s="18"/>
      <c r="AA52" s="343">
        <v>0</v>
      </c>
      <c r="AB52" s="344">
        <f t="shared" si="1"/>
        <v>0</v>
      </c>
      <c r="AC52" s="345">
        <v>0</v>
      </c>
      <c r="AD52" s="346">
        <f t="shared" si="2"/>
        <v>0</v>
      </c>
      <c r="AE52" s="347">
        <f t="shared" si="3"/>
        <v>0</v>
      </c>
      <c r="AF52" s="617" t="s">
        <v>802</v>
      </c>
    </row>
    <row r="53" spans="1:32" ht="77.25" x14ac:dyDescent="0.25">
      <c r="A53" s="21"/>
      <c r="B53" s="419" t="s">
        <v>37</v>
      </c>
      <c r="C53" s="140" t="s">
        <v>164</v>
      </c>
      <c r="D53" s="315" t="s">
        <v>25</v>
      </c>
      <c r="E53" s="101" t="s">
        <v>169</v>
      </c>
      <c r="F53" s="331"/>
      <c r="G53" s="331"/>
      <c r="H53" s="90"/>
      <c r="I53" s="331"/>
      <c r="J53" s="99"/>
      <c r="K53" s="91"/>
      <c r="L53" s="93"/>
      <c r="M53" s="100"/>
      <c r="N53" s="94"/>
      <c r="O53" s="334"/>
      <c r="P53" s="335"/>
      <c r="Q53" s="336"/>
      <c r="R53" s="294"/>
      <c r="S53" s="294"/>
      <c r="T53" s="336"/>
      <c r="U53" s="112"/>
      <c r="V53" s="379" t="s">
        <v>653</v>
      </c>
      <c r="W53" s="93">
        <v>7</v>
      </c>
      <c r="X53" s="294">
        <v>25.75</v>
      </c>
      <c r="Y53" s="335">
        <f t="shared" ref="Y53:Y73" si="8">W53*X53</f>
        <v>180.25</v>
      </c>
      <c r="Z53" s="18"/>
      <c r="AA53" s="343">
        <v>1</v>
      </c>
      <c r="AB53" s="344">
        <f t="shared" ref="AB53:AB73" si="9">Y53*AA53</f>
        <v>180.25</v>
      </c>
      <c r="AC53" s="345">
        <v>1</v>
      </c>
      <c r="AD53" s="346">
        <f t="shared" ref="AD53:AD73" si="10">Y53*AC53</f>
        <v>180.25</v>
      </c>
      <c r="AE53" s="347">
        <f t="shared" ref="AE53:AE73" si="11">AB53-AD53</f>
        <v>0</v>
      </c>
    </row>
    <row r="54" spans="1:32" ht="90" x14ac:dyDescent="0.25">
      <c r="A54" s="21"/>
      <c r="B54" s="419" t="s">
        <v>37</v>
      </c>
      <c r="C54" s="140" t="s">
        <v>72</v>
      </c>
      <c r="D54" s="315" t="s">
        <v>25</v>
      </c>
      <c r="E54" s="101" t="s">
        <v>663</v>
      </c>
      <c r="F54" s="331"/>
      <c r="G54" s="331"/>
      <c r="H54" s="90"/>
      <c r="I54" s="331"/>
      <c r="J54" s="99"/>
      <c r="K54" s="91"/>
      <c r="L54" s="93"/>
      <c r="M54" s="100"/>
      <c r="N54" s="94"/>
      <c r="O54" s="334"/>
      <c r="P54" s="335"/>
      <c r="Q54" s="336"/>
      <c r="R54" s="294"/>
      <c r="S54" s="294"/>
      <c r="T54" s="336"/>
      <c r="U54" s="112"/>
      <c r="V54" s="379" t="s">
        <v>79</v>
      </c>
      <c r="W54" s="93">
        <v>61</v>
      </c>
      <c r="X54" s="294">
        <v>69.040000000000006</v>
      </c>
      <c r="Y54" s="335">
        <f t="shared" si="8"/>
        <v>4211.4400000000005</v>
      </c>
      <c r="Z54" s="18"/>
      <c r="AA54" s="343">
        <v>1</v>
      </c>
      <c r="AB54" s="344">
        <f t="shared" si="9"/>
        <v>4211.4400000000005</v>
      </c>
      <c r="AC54" s="345">
        <v>1</v>
      </c>
      <c r="AD54" s="346">
        <f t="shared" si="10"/>
        <v>4211.4400000000005</v>
      </c>
      <c r="AE54" s="347">
        <f t="shared" si="11"/>
        <v>0</v>
      </c>
    </row>
    <row r="55" spans="1:32" ht="26.25" x14ac:dyDescent="0.25">
      <c r="A55" s="21"/>
      <c r="B55" s="419" t="s">
        <v>37</v>
      </c>
      <c r="C55" s="140" t="s">
        <v>72</v>
      </c>
      <c r="D55" s="315" t="s">
        <v>25</v>
      </c>
      <c r="E55" s="101" t="s">
        <v>664</v>
      </c>
      <c r="F55" s="331"/>
      <c r="G55" s="331"/>
      <c r="H55" s="90"/>
      <c r="I55" s="331"/>
      <c r="J55" s="99"/>
      <c r="K55" s="91"/>
      <c r="L55" s="93"/>
      <c r="M55" s="100"/>
      <c r="N55" s="94"/>
      <c r="O55" s="334"/>
      <c r="P55" s="335"/>
      <c r="Q55" s="336"/>
      <c r="R55" s="294"/>
      <c r="S55" s="294"/>
      <c r="T55" s="336"/>
      <c r="U55" s="112"/>
      <c r="V55" s="379" t="s">
        <v>75</v>
      </c>
      <c r="W55" s="93">
        <v>36</v>
      </c>
      <c r="X55" s="294">
        <v>11.016</v>
      </c>
      <c r="Y55" s="335">
        <f t="shared" si="8"/>
        <v>396.57600000000002</v>
      </c>
      <c r="Z55" s="18"/>
      <c r="AA55" s="343">
        <v>1</v>
      </c>
      <c r="AB55" s="344">
        <f t="shared" si="9"/>
        <v>396.57600000000002</v>
      </c>
      <c r="AC55" s="345">
        <v>1</v>
      </c>
      <c r="AD55" s="346">
        <f t="shared" si="10"/>
        <v>396.57600000000002</v>
      </c>
      <c r="AE55" s="347">
        <f t="shared" si="11"/>
        <v>0</v>
      </c>
    </row>
    <row r="56" spans="1:32" ht="64.5" x14ac:dyDescent="0.25">
      <c r="A56" s="21"/>
      <c r="B56" s="419" t="s">
        <v>37</v>
      </c>
      <c r="C56" s="140" t="s">
        <v>72</v>
      </c>
      <c r="D56" s="315" t="s">
        <v>25</v>
      </c>
      <c r="E56" s="101" t="s">
        <v>667</v>
      </c>
      <c r="F56" s="331"/>
      <c r="G56" s="331"/>
      <c r="H56" s="90"/>
      <c r="I56" s="331"/>
      <c r="J56" s="99"/>
      <c r="K56" s="91"/>
      <c r="L56" s="93"/>
      <c r="M56" s="100"/>
      <c r="N56" s="94"/>
      <c r="O56" s="334"/>
      <c r="P56" s="335"/>
      <c r="Q56" s="336"/>
      <c r="R56" s="294"/>
      <c r="S56" s="294"/>
      <c r="T56" s="336"/>
      <c r="U56" s="112"/>
      <c r="V56" s="379" t="s">
        <v>139</v>
      </c>
      <c r="W56" s="93">
        <v>2</v>
      </c>
      <c r="X56" s="294">
        <v>130.12800000000001</v>
      </c>
      <c r="Y56" s="335">
        <f t="shared" si="8"/>
        <v>260.25600000000003</v>
      </c>
      <c r="Z56" s="18"/>
      <c r="AA56" s="343">
        <v>1</v>
      </c>
      <c r="AB56" s="344">
        <f t="shared" si="9"/>
        <v>260.25600000000003</v>
      </c>
      <c r="AC56" s="345">
        <v>1</v>
      </c>
      <c r="AD56" s="346">
        <f t="shared" si="10"/>
        <v>260.25600000000003</v>
      </c>
      <c r="AE56" s="347">
        <f t="shared" si="11"/>
        <v>0</v>
      </c>
    </row>
    <row r="57" spans="1:32" ht="39" x14ac:dyDescent="0.25">
      <c r="A57" s="21"/>
      <c r="B57" s="419" t="s">
        <v>37</v>
      </c>
      <c r="C57" s="140" t="s">
        <v>72</v>
      </c>
      <c r="D57" s="315" t="s">
        <v>25</v>
      </c>
      <c r="E57" s="101" t="s">
        <v>699</v>
      </c>
      <c r="F57" s="331"/>
      <c r="G57" s="331"/>
      <c r="H57" s="90"/>
      <c r="I57" s="331"/>
      <c r="J57" s="99"/>
      <c r="K57" s="91"/>
      <c r="L57" s="93"/>
      <c r="M57" s="100"/>
      <c r="N57" s="94"/>
      <c r="O57" s="334"/>
      <c r="P57" s="335"/>
      <c r="Q57" s="336"/>
      <c r="R57" s="294"/>
      <c r="S57" s="294"/>
      <c r="T57" s="336"/>
      <c r="U57" s="112"/>
      <c r="V57" s="379" t="s">
        <v>104</v>
      </c>
      <c r="W57" s="93">
        <v>9</v>
      </c>
      <c r="X57" s="294">
        <v>138.38</v>
      </c>
      <c r="Y57" s="335">
        <f t="shared" si="8"/>
        <v>1245.42</v>
      </c>
      <c r="Z57" s="18"/>
      <c r="AA57" s="343">
        <v>1</v>
      </c>
      <c r="AB57" s="344">
        <f t="shared" si="9"/>
        <v>1245.42</v>
      </c>
      <c r="AC57" s="345">
        <v>0</v>
      </c>
      <c r="AD57" s="346">
        <f t="shared" si="10"/>
        <v>0</v>
      </c>
      <c r="AE57" s="347">
        <f t="shared" si="11"/>
        <v>1245.42</v>
      </c>
      <c r="AF57" s="626" t="s">
        <v>783</v>
      </c>
    </row>
    <row r="58" spans="1:32" x14ac:dyDescent="0.25">
      <c r="A58" s="21"/>
      <c r="B58" s="419" t="s">
        <v>37</v>
      </c>
      <c r="C58" s="140" t="s">
        <v>72</v>
      </c>
      <c r="D58" s="315" t="s">
        <v>25</v>
      </c>
      <c r="E58" s="101" t="s">
        <v>711</v>
      </c>
      <c r="F58" s="331"/>
      <c r="G58" s="331"/>
      <c r="H58" s="90"/>
      <c r="I58" s="331"/>
      <c r="J58" s="99"/>
      <c r="K58" s="91"/>
      <c r="L58" s="93"/>
      <c r="M58" s="100"/>
      <c r="N58" s="94"/>
      <c r="O58" s="334"/>
      <c r="P58" s="335"/>
      <c r="Q58" s="336"/>
      <c r="R58" s="294"/>
      <c r="S58" s="294"/>
      <c r="T58" s="336"/>
      <c r="U58" s="112"/>
      <c r="V58" s="379" t="s">
        <v>104</v>
      </c>
      <c r="W58" s="93">
        <v>9</v>
      </c>
      <c r="X58" s="294">
        <v>69.191999999999993</v>
      </c>
      <c r="Y58" s="335">
        <f t="shared" si="8"/>
        <v>622.72799999999995</v>
      </c>
      <c r="Z58" s="18"/>
      <c r="AA58" s="343">
        <v>1</v>
      </c>
      <c r="AB58" s="344">
        <f t="shared" si="9"/>
        <v>622.72799999999995</v>
      </c>
      <c r="AC58" s="345">
        <v>0</v>
      </c>
      <c r="AD58" s="346">
        <f t="shared" si="10"/>
        <v>0</v>
      </c>
      <c r="AE58" s="347">
        <f t="shared" si="11"/>
        <v>622.72799999999995</v>
      </c>
      <c r="AF58" s="626" t="s">
        <v>783</v>
      </c>
    </row>
    <row r="59" spans="1:32" ht="26.25" x14ac:dyDescent="0.25">
      <c r="A59" s="21"/>
      <c r="B59" s="419" t="s">
        <v>37</v>
      </c>
      <c r="C59" s="140" t="s">
        <v>72</v>
      </c>
      <c r="D59" s="315" t="s">
        <v>25</v>
      </c>
      <c r="E59" s="101" t="s">
        <v>701</v>
      </c>
      <c r="F59" s="331"/>
      <c r="G59" s="331"/>
      <c r="H59" s="90"/>
      <c r="I59" s="331"/>
      <c r="J59" s="99"/>
      <c r="K59" s="91"/>
      <c r="L59" s="93"/>
      <c r="M59" s="100"/>
      <c r="N59" s="94"/>
      <c r="O59" s="334"/>
      <c r="P59" s="335"/>
      <c r="Q59" s="336"/>
      <c r="R59" s="294"/>
      <c r="S59" s="294"/>
      <c r="T59" s="336"/>
      <c r="U59" s="112"/>
      <c r="V59" s="379" t="s">
        <v>104</v>
      </c>
      <c r="W59" s="93">
        <v>12</v>
      </c>
      <c r="X59" s="294">
        <v>165</v>
      </c>
      <c r="Y59" s="335">
        <f t="shared" si="8"/>
        <v>1980</v>
      </c>
      <c r="Z59" s="18"/>
      <c r="AA59" s="343">
        <v>1</v>
      </c>
      <c r="AB59" s="344">
        <f t="shared" si="9"/>
        <v>1980</v>
      </c>
      <c r="AC59" s="345">
        <v>0</v>
      </c>
      <c r="AD59" s="346">
        <f t="shared" si="10"/>
        <v>0</v>
      </c>
      <c r="AE59" s="347">
        <f t="shared" si="11"/>
        <v>1980</v>
      </c>
      <c r="AF59" s="626" t="s">
        <v>783</v>
      </c>
    </row>
    <row r="60" spans="1:32" ht="39" x14ac:dyDescent="0.25">
      <c r="A60" s="21"/>
      <c r="B60" s="419" t="s">
        <v>37</v>
      </c>
      <c r="C60" s="140" t="s">
        <v>72</v>
      </c>
      <c r="D60" s="315" t="s">
        <v>25</v>
      </c>
      <c r="E60" s="101" t="s">
        <v>702</v>
      </c>
      <c r="F60" s="331"/>
      <c r="G60" s="331"/>
      <c r="H60" s="90"/>
      <c r="I60" s="331"/>
      <c r="J60" s="99"/>
      <c r="K60" s="91"/>
      <c r="L60" s="93"/>
      <c r="M60" s="100"/>
      <c r="N60" s="94"/>
      <c r="O60" s="334"/>
      <c r="P60" s="335"/>
      <c r="Q60" s="336"/>
      <c r="R60" s="294"/>
      <c r="S60" s="294"/>
      <c r="T60" s="336"/>
      <c r="U60" s="112"/>
      <c r="V60" s="379" t="s">
        <v>104</v>
      </c>
      <c r="W60" s="93">
        <v>31</v>
      </c>
      <c r="X60" s="294">
        <v>46.472000000000008</v>
      </c>
      <c r="Y60" s="335">
        <f t="shared" si="8"/>
        <v>1440.6320000000003</v>
      </c>
      <c r="Z60" s="18"/>
      <c r="AA60" s="343">
        <v>1</v>
      </c>
      <c r="AB60" s="344">
        <f t="shared" si="9"/>
        <v>1440.6320000000003</v>
      </c>
      <c r="AC60" s="345">
        <v>0</v>
      </c>
      <c r="AD60" s="346">
        <f t="shared" si="10"/>
        <v>0</v>
      </c>
      <c r="AE60" s="347">
        <f t="shared" si="11"/>
        <v>1440.6320000000003</v>
      </c>
      <c r="AF60" s="626" t="s">
        <v>783</v>
      </c>
    </row>
    <row r="61" spans="1:32" ht="39" x14ac:dyDescent="0.25">
      <c r="A61" s="21"/>
      <c r="B61" s="419" t="s">
        <v>37</v>
      </c>
      <c r="C61" s="140" t="s">
        <v>72</v>
      </c>
      <c r="D61" s="315" t="s">
        <v>25</v>
      </c>
      <c r="E61" s="101" t="s">
        <v>712</v>
      </c>
      <c r="F61" s="331"/>
      <c r="G61" s="331"/>
      <c r="H61" s="90"/>
      <c r="I61" s="331"/>
      <c r="J61" s="99"/>
      <c r="K61" s="91"/>
      <c r="L61" s="93"/>
      <c r="M61" s="100"/>
      <c r="N61" s="94"/>
      <c r="O61" s="334"/>
      <c r="P61" s="335"/>
      <c r="Q61" s="336"/>
      <c r="R61" s="294"/>
      <c r="S61" s="294"/>
      <c r="T61" s="336"/>
      <c r="U61" s="112"/>
      <c r="V61" s="379" t="s">
        <v>79</v>
      </c>
      <c r="W61" s="93">
        <v>1</v>
      </c>
      <c r="X61" s="294">
        <v>108.512</v>
      </c>
      <c r="Y61" s="335">
        <f t="shared" si="8"/>
        <v>108.512</v>
      </c>
      <c r="Z61" s="18"/>
      <c r="AA61" s="343">
        <v>1</v>
      </c>
      <c r="AB61" s="344">
        <f t="shared" si="9"/>
        <v>108.512</v>
      </c>
      <c r="AC61" s="345">
        <v>1</v>
      </c>
      <c r="AD61" s="346">
        <f t="shared" si="10"/>
        <v>108.512</v>
      </c>
      <c r="AE61" s="347">
        <f t="shared" si="11"/>
        <v>0</v>
      </c>
    </row>
    <row r="62" spans="1:32" ht="39" x14ac:dyDescent="0.25">
      <c r="A62" s="21"/>
      <c r="B62" s="419" t="s">
        <v>37</v>
      </c>
      <c r="C62" s="140" t="s">
        <v>72</v>
      </c>
      <c r="D62" s="315" t="s">
        <v>25</v>
      </c>
      <c r="E62" s="101" t="s">
        <v>669</v>
      </c>
      <c r="F62" s="331"/>
      <c r="G62" s="331"/>
      <c r="H62" s="90"/>
      <c r="I62" s="331"/>
      <c r="J62" s="99"/>
      <c r="K62" s="91"/>
      <c r="L62" s="93"/>
      <c r="M62" s="100"/>
      <c r="N62" s="94"/>
      <c r="O62" s="334"/>
      <c r="P62" s="335"/>
      <c r="Q62" s="336"/>
      <c r="R62" s="294"/>
      <c r="S62" s="294"/>
      <c r="T62" s="336"/>
      <c r="U62" s="112"/>
      <c r="V62" s="379" t="s">
        <v>104</v>
      </c>
      <c r="W62" s="93">
        <v>1</v>
      </c>
      <c r="X62" s="294">
        <v>55.655999999999999</v>
      </c>
      <c r="Y62" s="335">
        <f t="shared" si="8"/>
        <v>55.655999999999999</v>
      </c>
      <c r="Z62" s="18"/>
      <c r="AA62" s="343">
        <v>1</v>
      </c>
      <c r="AB62" s="344">
        <f t="shared" si="9"/>
        <v>55.655999999999999</v>
      </c>
      <c r="AC62" s="345">
        <v>0</v>
      </c>
      <c r="AD62" s="346">
        <f t="shared" si="10"/>
        <v>0</v>
      </c>
      <c r="AE62" s="347">
        <f t="shared" si="11"/>
        <v>55.655999999999999</v>
      </c>
      <c r="AF62" s="626" t="s">
        <v>783</v>
      </c>
    </row>
    <row r="63" spans="1:32" ht="26.25" x14ac:dyDescent="0.25">
      <c r="A63" s="21"/>
      <c r="B63" s="419" t="s">
        <v>37</v>
      </c>
      <c r="C63" s="140" t="s">
        <v>72</v>
      </c>
      <c r="D63" s="315" t="s">
        <v>25</v>
      </c>
      <c r="E63" s="101" t="s">
        <v>689</v>
      </c>
      <c r="F63" s="331"/>
      <c r="G63" s="331"/>
      <c r="H63" s="90"/>
      <c r="I63" s="331"/>
      <c r="J63" s="99"/>
      <c r="K63" s="91"/>
      <c r="L63" s="93"/>
      <c r="M63" s="100"/>
      <c r="N63" s="94"/>
      <c r="O63" s="334"/>
      <c r="P63" s="335"/>
      <c r="Q63" s="336"/>
      <c r="R63" s="294"/>
      <c r="S63" s="294"/>
      <c r="T63" s="336"/>
      <c r="U63" s="112"/>
      <c r="V63" s="379" t="s">
        <v>79</v>
      </c>
      <c r="W63" s="93">
        <v>8</v>
      </c>
      <c r="X63" s="294">
        <v>10</v>
      </c>
      <c r="Y63" s="335">
        <f t="shared" si="8"/>
        <v>80</v>
      </c>
      <c r="Z63" s="18"/>
      <c r="AA63" s="343">
        <v>1</v>
      </c>
      <c r="AB63" s="344">
        <f t="shared" si="9"/>
        <v>80</v>
      </c>
      <c r="AC63" s="345">
        <v>1</v>
      </c>
      <c r="AD63" s="346">
        <f t="shared" si="10"/>
        <v>80</v>
      </c>
      <c r="AE63" s="347">
        <f t="shared" si="11"/>
        <v>0</v>
      </c>
    </row>
    <row r="64" spans="1:32" ht="39" x14ac:dyDescent="0.25">
      <c r="A64" s="21"/>
      <c r="B64" s="419" t="s">
        <v>37</v>
      </c>
      <c r="C64" s="140" t="s">
        <v>72</v>
      </c>
      <c r="D64" s="315" t="s">
        <v>25</v>
      </c>
      <c r="E64" s="101" t="s">
        <v>690</v>
      </c>
      <c r="F64" s="331"/>
      <c r="G64" s="331"/>
      <c r="H64" s="90"/>
      <c r="I64" s="331"/>
      <c r="J64" s="99"/>
      <c r="K64" s="91"/>
      <c r="L64" s="93"/>
      <c r="M64" s="100"/>
      <c r="N64" s="94"/>
      <c r="O64" s="334"/>
      <c r="P64" s="335"/>
      <c r="Q64" s="336"/>
      <c r="R64" s="294"/>
      <c r="S64" s="294"/>
      <c r="T64" s="336"/>
      <c r="U64" s="112"/>
      <c r="V64" s="379" t="s">
        <v>79</v>
      </c>
      <c r="W64" s="93">
        <v>8</v>
      </c>
      <c r="X64" s="294">
        <v>23.040000000000003</v>
      </c>
      <c r="Y64" s="335">
        <f t="shared" si="8"/>
        <v>184.32000000000002</v>
      </c>
      <c r="Z64" s="18"/>
      <c r="AA64" s="343">
        <v>1</v>
      </c>
      <c r="AB64" s="344">
        <f t="shared" si="9"/>
        <v>184.32000000000002</v>
      </c>
      <c r="AC64" s="345">
        <v>1</v>
      </c>
      <c r="AD64" s="346">
        <f t="shared" si="10"/>
        <v>184.32000000000002</v>
      </c>
      <c r="AE64" s="347">
        <f t="shared" si="11"/>
        <v>0</v>
      </c>
    </row>
    <row r="65" spans="1:33" ht="39" x14ac:dyDescent="0.25">
      <c r="A65" s="21"/>
      <c r="B65" s="419" t="s">
        <v>37</v>
      </c>
      <c r="C65" s="140" t="s">
        <v>72</v>
      </c>
      <c r="D65" s="315" t="s">
        <v>25</v>
      </c>
      <c r="E65" s="101" t="s">
        <v>691</v>
      </c>
      <c r="F65" s="331"/>
      <c r="G65" s="331"/>
      <c r="H65" s="90"/>
      <c r="I65" s="331"/>
      <c r="J65" s="99"/>
      <c r="K65" s="91"/>
      <c r="L65" s="93"/>
      <c r="M65" s="100"/>
      <c r="N65" s="94"/>
      <c r="O65" s="334"/>
      <c r="P65" s="335"/>
      <c r="Q65" s="336"/>
      <c r="R65" s="294"/>
      <c r="S65" s="294"/>
      <c r="T65" s="336"/>
      <c r="U65" s="112"/>
      <c r="V65" s="379" t="s">
        <v>104</v>
      </c>
      <c r="W65" s="93">
        <v>16</v>
      </c>
      <c r="X65" s="294">
        <v>8.7360000000000007</v>
      </c>
      <c r="Y65" s="335">
        <f t="shared" si="8"/>
        <v>139.77600000000001</v>
      </c>
      <c r="Z65" s="18"/>
      <c r="AA65" s="343">
        <v>1</v>
      </c>
      <c r="AB65" s="344">
        <f t="shared" si="9"/>
        <v>139.77600000000001</v>
      </c>
      <c r="AC65" s="345">
        <v>1</v>
      </c>
      <c r="AD65" s="346">
        <f t="shared" si="10"/>
        <v>139.77600000000001</v>
      </c>
      <c r="AE65" s="347">
        <f t="shared" si="11"/>
        <v>0</v>
      </c>
    </row>
    <row r="66" spans="1:33" ht="26.25" x14ac:dyDescent="0.25">
      <c r="A66" s="21"/>
      <c r="B66" s="419" t="s">
        <v>37</v>
      </c>
      <c r="C66" s="140" t="s">
        <v>72</v>
      </c>
      <c r="D66" s="315" t="s">
        <v>25</v>
      </c>
      <c r="E66" s="101" t="s">
        <v>668</v>
      </c>
      <c r="F66" s="331"/>
      <c r="G66" s="331"/>
      <c r="H66" s="90"/>
      <c r="I66" s="331"/>
      <c r="J66" s="99"/>
      <c r="K66" s="91"/>
      <c r="L66" s="93"/>
      <c r="M66" s="100"/>
      <c r="N66" s="94"/>
      <c r="O66" s="334"/>
      <c r="P66" s="335"/>
      <c r="Q66" s="336"/>
      <c r="R66" s="294"/>
      <c r="S66" s="294"/>
      <c r="T66" s="336"/>
      <c r="U66" s="112"/>
      <c r="V66" s="379" t="s">
        <v>79</v>
      </c>
      <c r="W66" s="93">
        <v>52</v>
      </c>
      <c r="X66" s="294">
        <v>8.6880000000000006</v>
      </c>
      <c r="Y66" s="335">
        <f t="shared" si="8"/>
        <v>451.77600000000001</v>
      </c>
      <c r="Z66" s="18"/>
      <c r="AA66" s="343">
        <v>1</v>
      </c>
      <c r="AB66" s="344">
        <f t="shared" si="9"/>
        <v>451.77600000000001</v>
      </c>
      <c r="AC66" s="345">
        <v>0</v>
      </c>
      <c r="AD66" s="346">
        <f t="shared" si="10"/>
        <v>0</v>
      </c>
      <c r="AE66" s="347">
        <f t="shared" si="11"/>
        <v>451.77600000000001</v>
      </c>
      <c r="AF66" s="622" t="s">
        <v>783</v>
      </c>
    </row>
    <row r="67" spans="1:33" ht="26.25" x14ac:dyDescent="0.25">
      <c r="A67" s="21"/>
      <c r="B67" s="419" t="s">
        <v>37</v>
      </c>
      <c r="C67" s="140" t="s">
        <v>72</v>
      </c>
      <c r="D67" s="315" t="s">
        <v>25</v>
      </c>
      <c r="E67" s="101" t="s">
        <v>670</v>
      </c>
      <c r="F67" s="331"/>
      <c r="G67" s="331"/>
      <c r="H67" s="90"/>
      <c r="I67" s="331"/>
      <c r="J67" s="99"/>
      <c r="K67" s="91"/>
      <c r="L67" s="93"/>
      <c r="M67" s="100"/>
      <c r="N67" s="94"/>
      <c r="O67" s="334"/>
      <c r="P67" s="335"/>
      <c r="Q67" s="336"/>
      <c r="R67" s="294"/>
      <c r="S67" s="294"/>
      <c r="T67" s="336"/>
      <c r="U67" s="112"/>
      <c r="V67" s="379" t="s">
        <v>79</v>
      </c>
      <c r="W67" s="93">
        <v>6</v>
      </c>
      <c r="X67" s="294">
        <v>17.832000000000001</v>
      </c>
      <c r="Y67" s="335">
        <f t="shared" si="8"/>
        <v>106.992</v>
      </c>
      <c r="Z67" s="18"/>
      <c r="AA67" s="343">
        <v>1</v>
      </c>
      <c r="AB67" s="344">
        <f t="shared" si="9"/>
        <v>106.992</v>
      </c>
      <c r="AC67" s="345">
        <v>1</v>
      </c>
      <c r="AD67" s="346">
        <f t="shared" si="10"/>
        <v>106.992</v>
      </c>
      <c r="AE67" s="347">
        <f t="shared" si="11"/>
        <v>0</v>
      </c>
      <c r="AF67" s="622"/>
      <c r="AG67" s="623">
        <v>53.5</v>
      </c>
    </row>
    <row r="68" spans="1:33" x14ac:dyDescent="0.25">
      <c r="A68" s="21"/>
      <c r="B68" s="419" t="s">
        <v>37</v>
      </c>
      <c r="C68" s="140" t="s">
        <v>24</v>
      </c>
      <c r="D68" s="315" t="s">
        <v>25</v>
      </c>
      <c r="E68" s="101" t="s">
        <v>38</v>
      </c>
      <c r="F68" s="331"/>
      <c r="G68" s="331"/>
      <c r="H68" s="90"/>
      <c r="I68" s="331"/>
      <c r="J68" s="99"/>
      <c r="K68" s="91"/>
      <c r="L68" s="93"/>
      <c r="M68" s="100"/>
      <c r="N68" s="94"/>
      <c r="O68" s="334"/>
      <c r="P68" s="335"/>
      <c r="Q68" s="336"/>
      <c r="R68" s="294"/>
      <c r="S68" s="294"/>
      <c r="T68" s="336"/>
      <c r="U68" s="112"/>
      <c r="V68" s="379" t="s">
        <v>311</v>
      </c>
      <c r="W68" s="93">
        <v>1</v>
      </c>
      <c r="X68" s="294">
        <v>1663.7</v>
      </c>
      <c r="Y68" s="335">
        <f t="shared" si="8"/>
        <v>1663.7</v>
      </c>
      <c r="Z68" s="18"/>
      <c r="AA68" s="343">
        <v>1</v>
      </c>
      <c r="AB68" s="344">
        <f t="shared" si="9"/>
        <v>1663.7</v>
      </c>
      <c r="AC68" s="345">
        <v>0</v>
      </c>
      <c r="AD68" s="346">
        <f t="shared" si="10"/>
        <v>0</v>
      </c>
      <c r="AE68" s="347">
        <f t="shared" si="11"/>
        <v>1663.7</v>
      </c>
      <c r="AF68" s="622" t="s">
        <v>794</v>
      </c>
      <c r="AG68" s="622"/>
    </row>
    <row r="69" spans="1:33" x14ac:dyDescent="0.25">
      <c r="A69" s="21"/>
      <c r="B69" s="419" t="s">
        <v>37</v>
      </c>
      <c r="C69" s="140" t="s">
        <v>24</v>
      </c>
      <c r="D69" s="315" t="s">
        <v>25</v>
      </c>
      <c r="E69" s="101" t="s">
        <v>43</v>
      </c>
      <c r="F69" s="331"/>
      <c r="G69" s="331"/>
      <c r="H69" s="90"/>
      <c r="I69" s="331"/>
      <c r="J69" s="99"/>
      <c r="K69" s="91"/>
      <c r="L69" s="93"/>
      <c r="M69" s="100"/>
      <c r="N69" s="94"/>
      <c r="O69" s="334"/>
      <c r="P69" s="335"/>
      <c r="Q69" s="336"/>
      <c r="R69" s="294"/>
      <c r="S69" s="294"/>
      <c r="T69" s="336"/>
      <c r="U69" s="112"/>
      <c r="V69" s="379" t="s">
        <v>311</v>
      </c>
      <c r="W69" s="93">
        <v>1</v>
      </c>
      <c r="X69" s="294">
        <v>1069.3399999999999</v>
      </c>
      <c r="Y69" s="335">
        <f t="shared" si="8"/>
        <v>1069.3399999999999</v>
      </c>
      <c r="Z69" s="18"/>
      <c r="AA69" s="343">
        <v>1</v>
      </c>
      <c r="AB69" s="344">
        <f t="shared" si="9"/>
        <v>1069.3399999999999</v>
      </c>
      <c r="AC69" s="345">
        <v>1</v>
      </c>
      <c r="AD69" s="346">
        <f t="shared" si="10"/>
        <v>1069.3399999999999</v>
      </c>
      <c r="AE69" s="347">
        <f t="shared" si="11"/>
        <v>0</v>
      </c>
      <c r="AF69" s="622"/>
      <c r="AG69" s="622"/>
    </row>
    <row r="70" spans="1:33" x14ac:dyDescent="0.25">
      <c r="A70" s="21"/>
      <c r="B70" s="419" t="s">
        <v>37</v>
      </c>
      <c r="C70" s="140" t="s">
        <v>24</v>
      </c>
      <c r="D70" s="315" t="s">
        <v>25</v>
      </c>
      <c r="E70" s="101" t="s">
        <v>716</v>
      </c>
      <c r="F70" s="331"/>
      <c r="G70" s="331"/>
      <c r="H70" s="90"/>
      <c r="I70" s="331"/>
      <c r="J70" s="99"/>
      <c r="K70" s="91"/>
      <c r="L70" s="93"/>
      <c r="M70" s="100"/>
      <c r="N70" s="94"/>
      <c r="O70" s="334"/>
      <c r="P70" s="335"/>
      <c r="Q70" s="336"/>
      <c r="R70" s="294"/>
      <c r="S70" s="294"/>
      <c r="T70" s="336"/>
      <c r="U70" s="112"/>
      <c r="V70" s="379" t="s">
        <v>311</v>
      </c>
      <c r="W70" s="93">
        <v>1</v>
      </c>
      <c r="X70" s="294">
        <v>110</v>
      </c>
      <c r="Y70" s="335">
        <f t="shared" si="8"/>
        <v>110</v>
      </c>
      <c r="Z70" s="18"/>
      <c r="AA70" s="343">
        <v>1</v>
      </c>
      <c r="AB70" s="344">
        <f t="shared" si="9"/>
        <v>110</v>
      </c>
      <c r="AC70" s="345">
        <v>0</v>
      </c>
      <c r="AD70" s="346">
        <f t="shared" si="10"/>
        <v>0</v>
      </c>
      <c r="AE70" s="347">
        <f t="shared" si="11"/>
        <v>110</v>
      </c>
      <c r="AF70" s="622" t="s">
        <v>794</v>
      </c>
      <c r="AG70" s="622"/>
    </row>
    <row r="71" spans="1:33" ht="26.25" x14ac:dyDescent="0.25">
      <c r="A71" s="21"/>
      <c r="B71" s="419" t="s">
        <v>37</v>
      </c>
      <c r="C71" s="140" t="s">
        <v>308</v>
      </c>
      <c r="D71" s="315" t="s">
        <v>25</v>
      </c>
      <c r="E71" s="101" t="s">
        <v>718</v>
      </c>
      <c r="F71" s="331"/>
      <c r="G71" s="331"/>
      <c r="H71" s="90"/>
      <c r="I71" s="331"/>
      <c r="J71" s="99"/>
      <c r="K71" s="91"/>
      <c r="L71" s="93"/>
      <c r="M71" s="100"/>
      <c r="N71" s="94"/>
      <c r="O71" s="334"/>
      <c r="P71" s="335"/>
      <c r="Q71" s="336"/>
      <c r="R71" s="294"/>
      <c r="S71" s="294"/>
      <c r="T71" s="336"/>
      <c r="U71" s="112"/>
      <c r="V71" s="379" t="s">
        <v>311</v>
      </c>
      <c r="W71" s="93">
        <v>1</v>
      </c>
      <c r="X71" s="294">
        <v>1000</v>
      </c>
      <c r="Y71" s="335">
        <f t="shared" si="8"/>
        <v>1000</v>
      </c>
      <c r="Z71" s="18"/>
      <c r="AA71" s="343">
        <v>0</v>
      </c>
      <c r="AB71" s="344">
        <f t="shared" si="9"/>
        <v>0</v>
      </c>
      <c r="AC71" s="345">
        <v>0</v>
      </c>
      <c r="AD71" s="346">
        <f t="shared" si="10"/>
        <v>0</v>
      </c>
      <c r="AE71" s="347">
        <f t="shared" si="11"/>
        <v>0</v>
      </c>
      <c r="AF71" s="622"/>
      <c r="AG71" s="622"/>
    </row>
    <row r="72" spans="1:33" ht="26.25" x14ac:dyDescent="0.25">
      <c r="A72" s="21"/>
      <c r="B72" s="419" t="s">
        <v>37</v>
      </c>
      <c r="C72" s="140" t="s">
        <v>164</v>
      </c>
      <c r="D72" s="315" t="s">
        <v>25</v>
      </c>
      <c r="E72" s="101" t="s">
        <v>671</v>
      </c>
      <c r="F72" s="331"/>
      <c r="G72" s="331"/>
      <c r="H72" s="90"/>
      <c r="I72" s="331"/>
      <c r="J72" s="99"/>
      <c r="K72" s="91"/>
      <c r="L72" s="93"/>
      <c r="M72" s="100"/>
      <c r="N72" s="94"/>
      <c r="O72" s="334"/>
      <c r="P72" s="335"/>
      <c r="Q72" s="336"/>
      <c r="R72" s="294"/>
      <c r="S72" s="294"/>
      <c r="T72" s="336"/>
      <c r="U72" s="112"/>
      <c r="V72" s="379" t="s">
        <v>674</v>
      </c>
      <c r="W72" s="93">
        <v>18</v>
      </c>
      <c r="X72" s="294">
        <v>143.43</v>
      </c>
      <c r="Y72" s="335">
        <f t="shared" si="8"/>
        <v>2581.7400000000002</v>
      </c>
      <c r="Z72" s="18"/>
      <c r="AA72" s="343">
        <v>1</v>
      </c>
      <c r="AB72" s="344">
        <f t="shared" si="9"/>
        <v>2581.7400000000002</v>
      </c>
      <c r="AC72" s="345">
        <v>1</v>
      </c>
      <c r="AD72" s="346">
        <f t="shared" si="10"/>
        <v>2581.7400000000002</v>
      </c>
      <c r="AE72" s="347">
        <f t="shared" si="11"/>
        <v>0</v>
      </c>
    </row>
    <row r="73" spans="1:33" ht="39" x14ac:dyDescent="0.25">
      <c r="A73" s="21"/>
      <c r="B73" s="419" t="s">
        <v>37</v>
      </c>
      <c r="C73" s="140" t="s">
        <v>164</v>
      </c>
      <c r="D73" s="315" t="s">
        <v>25</v>
      </c>
      <c r="E73" s="101" t="s">
        <v>187</v>
      </c>
      <c r="F73" s="331"/>
      <c r="G73" s="331"/>
      <c r="H73" s="90"/>
      <c r="I73" s="331"/>
      <c r="J73" s="99"/>
      <c r="K73" s="91"/>
      <c r="L73" s="93"/>
      <c r="M73" s="100"/>
      <c r="N73" s="94"/>
      <c r="O73" s="334"/>
      <c r="P73" s="335"/>
      <c r="Q73" s="336"/>
      <c r="R73" s="294"/>
      <c r="S73" s="294"/>
      <c r="T73" s="336"/>
      <c r="U73" s="112"/>
      <c r="V73" s="379" t="s">
        <v>653</v>
      </c>
      <c r="W73" s="93">
        <v>18</v>
      </c>
      <c r="X73" s="294">
        <v>6.41</v>
      </c>
      <c r="Y73" s="335">
        <f t="shared" si="8"/>
        <v>115.38</v>
      </c>
      <c r="Z73" s="18"/>
      <c r="AA73" s="343">
        <v>1</v>
      </c>
      <c r="AB73" s="344">
        <f t="shared" si="9"/>
        <v>115.38</v>
      </c>
      <c r="AC73" s="345">
        <v>1</v>
      </c>
      <c r="AD73" s="346">
        <f t="shared" si="10"/>
        <v>115.38</v>
      </c>
      <c r="AE73" s="347">
        <f t="shared" si="11"/>
        <v>0</v>
      </c>
    </row>
    <row r="74" spans="1:33" ht="15.75" x14ac:dyDescent="0.25">
      <c r="A74" s="21"/>
      <c r="B74" s="86"/>
      <c r="C74" s="89"/>
      <c r="D74" s="88"/>
      <c r="E74" s="101"/>
      <c r="F74" s="331"/>
      <c r="G74" s="331"/>
      <c r="H74" s="90"/>
      <c r="I74" s="331"/>
      <c r="J74" s="99"/>
      <c r="K74" s="91"/>
      <c r="L74" s="93"/>
      <c r="M74" s="100"/>
      <c r="N74" s="94"/>
      <c r="O74" s="334"/>
      <c r="P74" s="335"/>
      <c r="Q74" s="336"/>
      <c r="R74" s="294"/>
      <c r="S74" s="294"/>
      <c r="T74" s="336"/>
      <c r="U74" s="112"/>
      <c r="V74" s="91"/>
      <c r="W74" s="93"/>
      <c r="X74" s="294"/>
      <c r="Y74" s="335"/>
      <c r="Z74" s="18"/>
      <c r="AA74" s="343"/>
      <c r="AB74" s="344"/>
      <c r="AC74" s="345"/>
      <c r="AD74" s="346"/>
      <c r="AE74" s="347"/>
    </row>
    <row r="75" spans="1:33" ht="15.75" thickBot="1" x14ac:dyDescent="0.3">
      <c r="A75" s="21"/>
      <c r="B75" s="378"/>
      <c r="C75" s="23"/>
      <c r="D75" s="24"/>
      <c r="E75" s="25"/>
      <c r="F75" s="21"/>
      <c r="G75" s="21"/>
      <c r="H75" s="26"/>
      <c r="I75" s="21"/>
      <c r="J75" s="27"/>
      <c r="K75" s="21"/>
      <c r="L75" s="28"/>
      <c r="M75" s="27"/>
      <c r="N75" s="17"/>
      <c r="O75" s="18"/>
      <c r="P75" s="16"/>
      <c r="Q75" s="18"/>
      <c r="R75" s="18"/>
      <c r="S75" s="18"/>
      <c r="T75" s="18"/>
    </row>
    <row r="76" spans="1:33" ht="15.75" thickBot="1" x14ac:dyDescent="0.3">
      <c r="A76" s="21"/>
      <c r="B76" s="63"/>
      <c r="C76" s="23"/>
      <c r="D76" s="24"/>
      <c r="E76" s="25"/>
      <c r="F76" s="21"/>
      <c r="G76" s="21"/>
      <c r="H76" s="26"/>
      <c r="I76" s="21"/>
      <c r="J76" s="27"/>
      <c r="K76" s="21"/>
      <c r="L76" s="28"/>
      <c r="M76" s="27"/>
      <c r="N76" s="17"/>
      <c r="O76" s="18"/>
      <c r="P76" s="16"/>
      <c r="Q76" s="18"/>
      <c r="R76" s="18"/>
      <c r="S76" s="68" t="s">
        <v>5</v>
      </c>
      <c r="T76" s="69">
        <f>SUM(T11:T74)</f>
        <v>12170.914517000001</v>
      </c>
      <c r="U76" s="65"/>
      <c r="V76" s="21"/>
      <c r="W76" s="28"/>
      <c r="X76" s="68" t="s">
        <v>5</v>
      </c>
      <c r="Y76" s="69">
        <f>SUM(Y11:Y74)</f>
        <v>33342.402396780002</v>
      </c>
      <c r="Z76" s="18"/>
      <c r="AA76" s="76"/>
      <c r="AB76" s="116">
        <f>SUM(AB11:AB74)</f>
        <v>27917.906399780004</v>
      </c>
      <c r="AC76" s="76"/>
      <c r="AD76" s="117">
        <f>SUM(AD11:AD74)</f>
        <v>14881.975435</v>
      </c>
      <c r="AE76" s="129">
        <f>SUM(AE11:AE74)</f>
        <v>13035.930964780002</v>
      </c>
    </row>
    <row r="78" spans="1:33" x14ac:dyDescent="0.25">
      <c r="C78" t="s">
        <v>372</v>
      </c>
      <c r="T78" s="314">
        <f>SUMIF($C$10:$C$74,$C78,T$10:T$74)</f>
        <v>399.99552</v>
      </c>
      <c r="U78" s="65"/>
      <c r="Y78" s="314">
        <f>SUMIF($C$10:$C$74,$C78,Y$10:Y$74)</f>
        <v>399.99552</v>
      </c>
      <c r="AA78" s="317">
        <f>AB78/Y78</f>
        <v>1</v>
      </c>
      <c r="AB78" s="314">
        <f>SUMIF($C$10:$C$74,$C78,AB$10:AB$74)</f>
        <v>399.99552</v>
      </c>
      <c r="AC78" s="317">
        <f>AD78/Y78</f>
        <v>1</v>
      </c>
      <c r="AD78" s="314">
        <f>SUMIF($C$10:$C$74,$C78,AD$10:AD$74)</f>
        <v>399.99552</v>
      </c>
      <c r="AE78" s="314">
        <f>SUMIF($C$10:$C$74,$C78,AE$10:AE$74)</f>
        <v>0</v>
      </c>
    </row>
    <row r="79" spans="1:33" x14ac:dyDescent="0.25">
      <c r="C79" t="s">
        <v>308</v>
      </c>
      <c r="D79" s="162"/>
      <c r="T79" s="314">
        <f t="shared" ref="T79:T86" si="12">SUMIF($C$10:$C$74,$C79,T$10:T$74)</f>
        <v>222.29999999999998</v>
      </c>
      <c r="U79" s="65"/>
      <c r="Y79" s="314">
        <f t="shared" ref="Y79:Y86" si="13">SUMIF($C$10:$C$74,$C79,Y$10:Y$74)</f>
        <v>1222.3</v>
      </c>
      <c r="AA79" s="317">
        <f t="shared" ref="AA79:AA86" si="14">AB79/Y79</f>
        <v>0.18187024462079684</v>
      </c>
      <c r="AB79" s="314">
        <f t="shared" ref="AB79:AB86" si="15">SUMIF($C$10:$C$74,$C79,AB$10:AB$74)</f>
        <v>222.29999999999998</v>
      </c>
      <c r="AC79" s="317">
        <f t="shared" ref="AC79:AC86" si="16">AD79/Y79</f>
        <v>0.18187024462079684</v>
      </c>
      <c r="AD79" s="314">
        <f t="shared" ref="AD79:AE86" si="17">SUMIF($C$10:$C$74,$C79,AD$10:AD$74)</f>
        <v>222.29999999999998</v>
      </c>
      <c r="AE79" s="314">
        <f t="shared" si="17"/>
        <v>0</v>
      </c>
    </row>
    <row r="80" spans="1:33" x14ac:dyDescent="0.25">
      <c r="C80" t="s">
        <v>285</v>
      </c>
      <c r="D80" s="162"/>
      <c r="T80" s="314">
        <f t="shared" si="12"/>
        <v>490.28563200000002</v>
      </c>
      <c r="U80" s="65"/>
      <c r="Y80" s="314">
        <f t="shared" si="13"/>
        <v>490.28563200000002</v>
      </c>
      <c r="AA80" s="317">
        <f t="shared" si="14"/>
        <v>0</v>
      </c>
      <c r="AB80" s="314">
        <f t="shared" si="15"/>
        <v>0</v>
      </c>
      <c r="AC80" s="317">
        <f t="shared" si="16"/>
        <v>0</v>
      </c>
      <c r="AD80" s="314">
        <f t="shared" si="17"/>
        <v>0</v>
      </c>
      <c r="AE80" s="314">
        <f t="shared" si="17"/>
        <v>0</v>
      </c>
    </row>
    <row r="81" spans="3:31" x14ac:dyDescent="0.25">
      <c r="C81" t="s">
        <v>189</v>
      </c>
      <c r="D81" s="162"/>
      <c r="T81" s="314">
        <f t="shared" si="12"/>
        <v>639.10199999999998</v>
      </c>
      <c r="U81" s="65"/>
      <c r="Y81" s="314">
        <f t="shared" si="13"/>
        <v>639.10199999999998</v>
      </c>
      <c r="AA81" s="317">
        <f t="shared" si="14"/>
        <v>1</v>
      </c>
      <c r="AB81" s="314">
        <f t="shared" si="15"/>
        <v>639.10199999999998</v>
      </c>
      <c r="AC81" s="317">
        <f t="shared" si="16"/>
        <v>0.90865777293765304</v>
      </c>
      <c r="AD81" s="314">
        <f t="shared" si="17"/>
        <v>580.72499999999991</v>
      </c>
      <c r="AE81" s="314">
        <f t="shared" si="17"/>
        <v>58.376999999999995</v>
      </c>
    </row>
    <row r="82" spans="3:31" x14ac:dyDescent="0.25">
      <c r="C82" t="s">
        <v>72</v>
      </c>
      <c r="D82" s="162"/>
      <c r="T82" s="314">
        <f t="shared" si="12"/>
        <v>1222.4000000000001</v>
      </c>
      <c r="U82" s="65"/>
      <c r="Y82" s="314">
        <f t="shared" si="13"/>
        <v>11284.084000000003</v>
      </c>
      <c r="AA82" s="317">
        <f t="shared" si="14"/>
        <v>1</v>
      </c>
      <c r="AB82" s="314">
        <f t="shared" si="15"/>
        <v>11284.084000000003</v>
      </c>
      <c r="AC82" s="317">
        <f t="shared" si="16"/>
        <v>0.48633739344726601</v>
      </c>
      <c r="AD82" s="314">
        <f t="shared" si="17"/>
        <v>5487.8720000000003</v>
      </c>
      <c r="AE82" s="314">
        <f t="shared" si="17"/>
        <v>5796.2120000000004</v>
      </c>
    </row>
    <row r="83" spans="3:31" x14ac:dyDescent="0.25">
      <c r="C83" t="s">
        <v>164</v>
      </c>
      <c r="D83" s="162"/>
      <c r="T83" s="314">
        <f t="shared" si="12"/>
        <v>1262.7305999999999</v>
      </c>
      <c r="U83" s="65"/>
      <c r="Y83" s="314">
        <f t="shared" si="13"/>
        <v>3224.6209150000004</v>
      </c>
      <c r="AA83" s="317">
        <f t="shared" si="14"/>
        <v>1</v>
      </c>
      <c r="AB83" s="314">
        <f t="shared" si="15"/>
        <v>3224.6209150000004</v>
      </c>
      <c r="AC83" s="317">
        <f t="shared" si="16"/>
        <v>1</v>
      </c>
      <c r="AD83" s="314">
        <f t="shared" si="17"/>
        <v>3224.6209150000004</v>
      </c>
      <c r="AE83" s="314">
        <f t="shared" si="17"/>
        <v>0</v>
      </c>
    </row>
    <row r="84" spans="3:31" x14ac:dyDescent="0.25">
      <c r="C84" t="s">
        <v>24</v>
      </c>
      <c r="D84" s="162"/>
      <c r="T84" s="314">
        <f t="shared" si="12"/>
        <v>3999.8904000000002</v>
      </c>
      <c r="U84" s="65"/>
      <c r="Y84" s="314">
        <f t="shared" si="13"/>
        <v>12147.803964780001</v>
      </c>
      <c r="AA84" s="317">
        <f t="shared" si="14"/>
        <v>1</v>
      </c>
      <c r="AB84" s="314">
        <f t="shared" si="15"/>
        <v>12147.803964780001</v>
      </c>
      <c r="AC84" s="317">
        <f t="shared" si="16"/>
        <v>0.40883619906933061</v>
      </c>
      <c r="AD84" s="314">
        <f t="shared" si="17"/>
        <v>4966.4620000000004</v>
      </c>
      <c r="AE84" s="314">
        <f t="shared" si="17"/>
        <v>7181.3419647800001</v>
      </c>
    </row>
    <row r="85" spans="3:31" x14ac:dyDescent="0.25">
      <c r="C85" t="s">
        <v>312</v>
      </c>
      <c r="D85" s="162"/>
      <c r="T85" s="314">
        <f t="shared" si="12"/>
        <v>1109.41975</v>
      </c>
      <c r="U85" s="65"/>
      <c r="Y85" s="314">
        <f t="shared" si="13"/>
        <v>1109.41975</v>
      </c>
      <c r="AA85" s="317">
        <f t="shared" si="14"/>
        <v>0</v>
      </c>
      <c r="AB85" s="314">
        <f t="shared" si="15"/>
        <v>0</v>
      </c>
      <c r="AC85" s="317">
        <f t="shared" si="16"/>
        <v>0</v>
      </c>
      <c r="AD85" s="314">
        <f t="shared" si="17"/>
        <v>0</v>
      </c>
      <c r="AE85" s="314">
        <f t="shared" si="17"/>
        <v>0</v>
      </c>
    </row>
    <row r="86" spans="3:31" x14ac:dyDescent="0.25">
      <c r="C86" t="s">
        <v>341</v>
      </c>
      <c r="D86" s="162"/>
      <c r="T86" s="314">
        <f t="shared" si="12"/>
        <v>2824.7906149999999</v>
      </c>
      <c r="U86" s="65"/>
      <c r="Y86" s="314">
        <f t="shared" si="13"/>
        <v>2824.7906149999999</v>
      </c>
      <c r="AA86" s="317">
        <f t="shared" si="14"/>
        <v>0</v>
      </c>
      <c r="AB86" s="314">
        <f t="shared" si="15"/>
        <v>0</v>
      </c>
      <c r="AC86" s="317">
        <f t="shared" si="16"/>
        <v>0</v>
      </c>
      <c r="AD86" s="314">
        <f t="shared" si="17"/>
        <v>0</v>
      </c>
      <c r="AE86" s="314">
        <f t="shared" si="17"/>
        <v>0</v>
      </c>
    </row>
    <row r="87" spans="3:31" x14ac:dyDescent="0.25">
      <c r="D87" s="162"/>
    </row>
  </sheetData>
  <autoFilter ref="B8:AE73" xr:uid="{00000000-0009-0000-0000-000011000000}"/>
  <mergeCells count="4">
    <mergeCell ref="V7:Y7"/>
    <mergeCell ref="AA7:AB7"/>
    <mergeCell ref="AC7:AD7"/>
    <mergeCell ref="K7:T7"/>
  </mergeCells>
  <dataValidations xWindow="1024" yWindow="660"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X11:X12 X14 X16:X17 X19:X25 X27 X29 X37:X40 X31:X34 X42:X74 S42:S74" xr:uid="{00000000-0002-0000-1100-000000000000}">
      <formula1>P11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AG76"/>
  <sheetViews>
    <sheetView topLeftCell="B1" zoomScale="70" zoomScaleNormal="70" workbookViewId="0">
      <pane xSplit="9" ySplit="8" topLeftCell="V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3" customWidth="1"/>
    <col min="33" max="33" width="19"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515</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9" t="s">
        <v>765</v>
      </c>
      <c r="AG7" s="619" t="s">
        <v>766</v>
      </c>
    </row>
    <row r="8" spans="1:33" s="279" customFormat="1" ht="75.75" thickBot="1" x14ac:dyDescent="0.3">
      <c r="A8" s="271" t="s">
        <v>377</v>
      </c>
      <c r="B8" s="272" t="s">
        <v>200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200</v>
      </c>
      <c r="C10" s="328" t="s">
        <v>372</v>
      </c>
      <c r="D10" s="329" t="s">
        <v>378</v>
      </c>
      <c r="E10" s="330"/>
      <c r="F10" s="331"/>
      <c r="G10" s="331"/>
      <c r="H10" s="332"/>
      <c r="I10" s="331"/>
      <c r="J10" s="333"/>
      <c r="K10" s="333"/>
      <c r="L10" s="333"/>
      <c r="M10" s="333"/>
      <c r="N10" s="333"/>
      <c r="O10" s="334"/>
      <c r="P10" s="354"/>
      <c r="Q10" s="355"/>
      <c r="R10" s="355"/>
      <c r="S10" s="355"/>
      <c r="T10" s="355"/>
      <c r="V10" s="112"/>
      <c r="W10" s="112"/>
      <c r="X10" s="112"/>
      <c r="Y10" s="112"/>
      <c r="AA10" s="377"/>
      <c r="AB10" s="377"/>
      <c r="AC10" s="377"/>
      <c r="AD10" s="377"/>
      <c r="AE10" s="112"/>
    </row>
    <row r="11" spans="1:33" ht="90" x14ac:dyDescent="0.25">
      <c r="A11" s="29"/>
      <c r="B11" s="353" t="s">
        <v>200</v>
      </c>
      <c r="C11" s="328" t="s">
        <v>372</v>
      </c>
      <c r="D11" s="329" t="s">
        <v>25</v>
      </c>
      <c r="E11" s="399" t="s">
        <v>375</v>
      </c>
      <c r="F11" s="331"/>
      <c r="G11" s="331"/>
      <c r="H11" s="332">
        <v>9.1</v>
      </c>
      <c r="I11" s="331"/>
      <c r="J11" s="333" t="s">
        <v>376</v>
      </c>
      <c r="K11" s="331" t="s">
        <v>139</v>
      </c>
      <c r="L11" s="295">
        <v>1</v>
      </c>
      <c r="M11" s="356"/>
      <c r="N11" s="125"/>
      <c r="O11" s="334"/>
      <c r="P11" s="335" t="e">
        <v>#VALUE!</v>
      </c>
      <c r="Q11" s="336" t="e">
        <v>#VALUE!</v>
      </c>
      <c r="R11" s="294">
        <v>0</v>
      </c>
      <c r="S11" s="294">
        <v>0</v>
      </c>
      <c r="T11" s="336">
        <f>S11*L11</f>
        <v>0</v>
      </c>
      <c r="V11" s="331" t="s">
        <v>139</v>
      </c>
      <c r="W11" s="295">
        <v>1</v>
      </c>
      <c r="X11" s="294">
        <v>0</v>
      </c>
      <c r="Y11" s="335">
        <f>X11*W11</f>
        <v>0</v>
      </c>
      <c r="Z11" s="18"/>
      <c r="AA11" s="343">
        <v>0</v>
      </c>
      <c r="AB11" s="344">
        <f>Y11*AA11</f>
        <v>0</v>
      </c>
      <c r="AC11" s="345">
        <v>0</v>
      </c>
      <c r="AD11" s="346">
        <f>Y11*AC11</f>
        <v>0</v>
      </c>
      <c r="AE11" s="347">
        <f>AB11-AD11</f>
        <v>0</v>
      </c>
    </row>
    <row r="12" spans="1:33" ht="45" x14ac:dyDescent="0.25">
      <c r="A12" s="29"/>
      <c r="B12" s="353" t="s">
        <v>200</v>
      </c>
      <c r="C12" s="328" t="s">
        <v>372</v>
      </c>
      <c r="D12" s="329" t="s">
        <v>25</v>
      </c>
      <c r="E12" s="399" t="s">
        <v>668</v>
      </c>
      <c r="F12" s="331"/>
      <c r="G12" s="331"/>
      <c r="H12" s="332">
        <v>9.1999999999999993</v>
      </c>
      <c r="I12" s="331"/>
      <c r="J12" s="333" t="s">
        <v>374</v>
      </c>
      <c r="K12" s="331" t="s">
        <v>79</v>
      </c>
      <c r="L12" s="295">
        <v>46.04</v>
      </c>
      <c r="M12" s="356">
        <v>10.86</v>
      </c>
      <c r="N12" s="356">
        <v>499.99439999999998</v>
      </c>
      <c r="O12" s="334"/>
      <c r="P12" s="335" t="e">
        <v>#VALUE!</v>
      </c>
      <c r="Q12" s="336" t="e">
        <v>#VALUE!</v>
      </c>
      <c r="R12" s="294">
        <v>0</v>
      </c>
      <c r="S12" s="294">
        <v>8.6880000000000006</v>
      </c>
      <c r="T12" s="336">
        <f t="shared" ref="T12:T62" si="0">S12*L12</f>
        <v>399.99552</v>
      </c>
      <c r="V12" s="331" t="s">
        <v>79</v>
      </c>
      <c r="W12" s="295">
        <v>46.04</v>
      </c>
      <c r="X12" s="294">
        <v>8.6880000000000006</v>
      </c>
      <c r="Y12" s="335">
        <f t="shared" ref="Y12:Y32" si="1">X12*W12</f>
        <v>399.99552</v>
      </c>
      <c r="Z12" s="18"/>
      <c r="AA12" s="343">
        <v>0</v>
      </c>
      <c r="AB12" s="344">
        <f t="shared" ref="AB12:AB45" si="2">Y12*AA12</f>
        <v>0</v>
      </c>
      <c r="AC12" s="345">
        <v>0</v>
      </c>
      <c r="AD12" s="346">
        <f t="shared" ref="AD12:AD45" si="3">Y12*AC12</f>
        <v>0</v>
      </c>
      <c r="AE12" s="347">
        <f t="shared" ref="AE12:AE45" si="4">AB12-AD12</f>
        <v>0</v>
      </c>
    </row>
    <row r="13" spans="1:33" x14ac:dyDescent="0.25">
      <c r="A13" s="15"/>
      <c r="B13" s="353" t="s">
        <v>200</v>
      </c>
      <c r="C13" s="328" t="s">
        <v>308</v>
      </c>
      <c r="D13" s="329" t="s">
        <v>378</v>
      </c>
      <c r="E13" s="399"/>
      <c r="F13" s="357"/>
      <c r="G13" s="357"/>
      <c r="H13" s="332"/>
      <c r="I13" s="357"/>
      <c r="J13" s="333"/>
      <c r="K13" s="331"/>
      <c r="L13" s="295"/>
      <c r="M13" s="333"/>
      <c r="N13" s="125"/>
      <c r="O13" s="334"/>
      <c r="P13" s="354"/>
      <c r="Q13" s="355"/>
      <c r="R13" s="355"/>
      <c r="S13" s="355"/>
      <c r="T13" s="336">
        <f t="shared" si="0"/>
        <v>0</v>
      </c>
      <c r="V13" s="331"/>
      <c r="W13" s="295"/>
      <c r="X13" s="355"/>
      <c r="Y13" s="335">
        <f t="shared" si="1"/>
        <v>0</v>
      </c>
      <c r="Z13" s="18"/>
      <c r="AA13" s="343">
        <v>0</v>
      </c>
      <c r="AB13" s="344">
        <f t="shared" si="2"/>
        <v>0</v>
      </c>
      <c r="AC13" s="345">
        <v>0</v>
      </c>
      <c r="AD13" s="346">
        <f t="shared" si="3"/>
        <v>0</v>
      </c>
      <c r="AE13" s="347">
        <f t="shared" si="4"/>
        <v>0</v>
      </c>
    </row>
    <row r="14" spans="1:33" ht="30" x14ac:dyDescent="0.25">
      <c r="A14" s="15"/>
      <c r="B14" s="353" t="s">
        <v>200</v>
      </c>
      <c r="C14" s="328" t="s">
        <v>308</v>
      </c>
      <c r="D14" s="329" t="s">
        <v>25</v>
      </c>
      <c r="E14" s="399" t="s">
        <v>309</v>
      </c>
      <c r="F14" s="357"/>
      <c r="G14" s="357"/>
      <c r="H14" s="332">
        <v>1.3</v>
      </c>
      <c r="I14" s="357"/>
      <c r="J14" s="333" t="s">
        <v>310</v>
      </c>
      <c r="K14" s="331" t="s">
        <v>311</v>
      </c>
      <c r="L14" s="295">
        <v>1</v>
      </c>
      <c r="M14" s="356">
        <v>234</v>
      </c>
      <c r="N14" s="125">
        <v>234</v>
      </c>
      <c r="O14" s="334"/>
      <c r="P14" s="335" t="e">
        <v>#VALUE!</v>
      </c>
      <c r="Q14" s="336" t="e">
        <v>#VALUE!</v>
      </c>
      <c r="R14" s="294">
        <v>0</v>
      </c>
      <c r="S14" s="294">
        <v>222.29999999999998</v>
      </c>
      <c r="T14" s="336">
        <f t="shared" si="0"/>
        <v>222.29999999999998</v>
      </c>
      <c r="V14" s="331" t="s">
        <v>311</v>
      </c>
      <c r="W14" s="295">
        <v>1</v>
      </c>
      <c r="X14" s="294">
        <v>222.29999999999998</v>
      </c>
      <c r="Y14" s="335">
        <f t="shared" si="1"/>
        <v>222.29999999999998</v>
      </c>
      <c r="Z14" s="18"/>
      <c r="AA14" s="343">
        <v>1</v>
      </c>
      <c r="AB14" s="344">
        <f t="shared" si="2"/>
        <v>222.29999999999998</v>
      </c>
      <c r="AC14" s="345">
        <v>1</v>
      </c>
      <c r="AD14" s="346">
        <f t="shared" si="3"/>
        <v>222.29999999999998</v>
      </c>
      <c r="AE14" s="347">
        <f t="shared" si="4"/>
        <v>0</v>
      </c>
    </row>
    <row r="15" spans="1:33" x14ac:dyDescent="0.25">
      <c r="A15" s="15"/>
      <c r="B15" s="353" t="s">
        <v>200</v>
      </c>
      <c r="C15" s="328" t="s">
        <v>285</v>
      </c>
      <c r="D15" s="329" t="s">
        <v>378</v>
      </c>
      <c r="E15" s="399"/>
      <c r="F15" s="357"/>
      <c r="G15" s="357"/>
      <c r="H15" s="332"/>
      <c r="I15" s="357"/>
      <c r="J15" s="333"/>
      <c r="K15" s="331"/>
      <c r="L15" s="295"/>
      <c r="M15" s="333"/>
      <c r="N15" s="125"/>
      <c r="O15" s="334"/>
      <c r="P15" s="354"/>
      <c r="Q15" s="355"/>
      <c r="R15" s="355"/>
      <c r="S15" s="355"/>
      <c r="T15" s="336">
        <f t="shared" si="0"/>
        <v>0</v>
      </c>
      <c r="V15" s="331"/>
      <c r="W15" s="295"/>
      <c r="X15" s="355"/>
      <c r="Y15" s="335">
        <f t="shared" si="1"/>
        <v>0</v>
      </c>
      <c r="Z15" s="18"/>
      <c r="AA15" s="343">
        <v>0</v>
      </c>
      <c r="AB15" s="344">
        <f t="shared" si="2"/>
        <v>0</v>
      </c>
      <c r="AC15" s="345">
        <v>0</v>
      </c>
      <c r="AD15" s="346">
        <f t="shared" si="3"/>
        <v>0</v>
      </c>
      <c r="AE15" s="347">
        <f t="shared" si="4"/>
        <v>0</v>
      </c>
    </row>
    <row r="16" spans="1:33" x14ac:dyDescent="0.25">
      <c r="A16" s="15"/>
      <c r="B16" s="353" t="s">
        <v>200</v>
      </c>
      <c r="C16" s="328"/>
      <c r="D16" s="329"/>
      <c r="E16" s="399"/>
      <c r="F16" s="357"/>
      <c r="G16" s="357"/>
      <c r="H16" s="332"/>
      <c r="I16" s="357"/>
      <c r="J16" s="333"/>
      <c r="K16" s="331"/>
      <c r="L16" s="295"/>
      <c r="M16" s="356"/>
      <c r="N16" s="125"/>
      <c r="O16" s="334"/>
      <c r="P16" s="354"/>
      <c r="Q16" s="355"/>
      <c r="R16" s="355"/>
      <c r="S16" s="355"/>
      <c r="T16" s="336">
        <f t="shared" si="0"/>
        <v>0</v>
      </c>
      <c r="V16" s="331"/>
      <c r="W16" s="295"/>
      <c r="X16" s="355"/>
      <c r="Y16" s="335">
        <f t="shared" si="1"/>
        <v>0</v>
      </c>
      <c r="Z16" s="18"/>
      <c r="AA16" s="343">
        <v>0</v>
      </c>
      <c r="AB16" s="344">
        <f t="shared" si="2"/>
        <v>0</v>
      </c>
      <c r="AC16" s="345">
        <v>0</v>
      </c>
      <c r="AD16" s="346">
        <f t="shared" si="3"/>
        <v>0</v>
      </c>
      <c r="AE16" s="347">
        <f t="shared" si="4"/>
        <v>0</v>
      </c>
    </row>
    <row r="17" spans="1:33" ht="60" x14ac:dyDescent="0.25">
      <c r="A17" s="15"/>
      <c r="B17" s="353" t="s">
        <v>200</v>
      </c>
      <c r="C17" s="358" t="s">
        <v>189</v>
      </c>
      <c r="D17" s="329" t="s">
        <v>378</v>
      </c>
      <c r="E17" s="399" t="s">
        <v>747</v>
      </c>
      <c r="F17" s="357"/>
      <c r="G17" s="357"/>
      <c r="H17" s="332"/>
      <c r="I17" s="357"/>
      <c r="J17" s="333"/>
      <c r="K17" s="331"/>
      <c r="L17" s="295"/>
      <c r="M17" s="333"/>
      <c r="N17" s="295"/>
      <c r="O17" s="334"/>
      <c r="P17" s="333"/>
      <c r="Q17" s="293"/>
      <c r="R17" s="293"/>
      <c r="S17" s="293"/>
      <c r="T17" s="336">
        <f t="shared" si="0"/>
        <v>0</v>
      </c>
      <c r="V17" s="331"/>
      <c r="W17" s="295"/>
      <c r="X17" s="293"/>
      <c r="Y17" s="335">
        <f t="shared" si="1"/>
        <v>0</v>
      </c>
      <c r="Z17" s="18"/>
      <c r="AA17" s="343">
        <v>0</v>
      </c>
      <c r="AB17" s="344">
        <f t="shared" si="2"/>
        <v>0</v>
      </c>
      <c r="AC17" s="345">
        <v>0</v>
      </c>
      <c r="AD17" s="346">
        <f t="shared" si="3"/>
        <v>0</v>
      </c>
      <c r="AE17" s="347">
        <f t="shared" si="4"/>
        <v>0</v>
      </c>
      <c r="AG17" s="622">
        <f>AG18+AG19</f>
        <v>616.64</v>
      </c>
    </row>
    <row r="18" spans="1:33" ht="30" x14ac:dyDescent="0.25">
      <c r="A18" s="15"/>
      <c r="B18" s="353" t="s">
        <v>200</v>
      </c>
      <c r="C18" s="358" t="s">
        <v>189</v>
      </c>
      <c r="D18" s="329" t="s">
        <v>25</v>
      </c>
      <c r="E18" s="399" t="s">
        <v>681</v>
      </c>
      <c r="F18" s="357"/>
      <c r="G18" s="357"/>
      <c r="H18" s="332">
        <v>6.91</v>
      </c>
      <c r="I18" s="357"/>
      <c r="J18" s="333" t="s">
        <v>338</v>
      </c>
      <c r="K18" s="331" t="s">
        <v>79</v>
      </c>
      <c r="L18" s="295">
        <v>2</v>
      </c>
      <c r="M18" s="356">
        <v>20.13</v>
      </c>
      <c r="N18" s="295">
        <v>40.26</v>
      </c>
      <c r="O18" s="334"/>
      <c r="P18" s="335" t="e">
        <v>#VALUE!</v>
      </c>
      <c r="Q18" s="336" t="e">
        <v>#VALUE!</v>
      </c>
      <c r="R18" s="294">
        <v>0</v>
      </c>
      <c r="S18" s="294">
        <v>14.594249999999999</v>
      </c>
      <c r="T18" s="336">
        <f t="shared" si="0"/>
        <v>29.188499999999998</v>
      </c>
      <c r="V18" s="331" t="s">
        <v>79</v>
      </c>
      <c r="W18" s="295">
        <v>29</v>
      </c>
      <c r="X18" s="294">
        <v>14.594249999999999</v>
      </c>
      <c r="Y18" s="335">
        <f t="shared" si="1"/>
        <v>423.23324999999994</v>
      </c>
      <c r="Z18" s="18"/>
      <c r="AA18" s="343">
        <v>1</v>
      </c>
      <c r="AB18" s="344">
        <f t="shared" si="2"/>
        <v>423.23324999999994</v>
      </c>
      <c r="AC18" s="345">
        <v>1</v>
      </c>
      <c r="AD18" s="346">
        <f t="shared" si="3"/>
        <v>423.23324999999994</v>
      </c>
      <c r="AE18" s="347">
        <f t="shared" si="4"/>
        <v>0</v>
      </c>
      <c r="AG18" s="622">
        <v>394.03</v>
      </c>
    </row>
    <row r="19" spans="1:33" ht="75" x14ac:dyDescent="0.25">
      <c r="A19" s="15"/>
      <c r="B19" s="353" t="s">
        <v>200</v>
      </c>
      <c r="C19" s="358" t="s">
        <v>189</v>
      </c>
      <c r="D19" s="329" t="s">
        <v>25</v>
      </c>
      <c r="E19" s="399" t="s">
        <v>748</v>
      </c>
      <c r="F19" s="357"/>
      <c r="G19" s="357"/>
      <c r="H19" s="332">
        <v>6.1170000000000098</v>
      </c>
      <c r="I19" s="357"/>
      <c r="J19" s="333" t="s">
        <v>202</v>
      </c>
      <c r="K19" s="331" t="s">
        <v>104</v>
      </c>
      <c r="L19" s="295">
        <v>4</v>
      </c>
      <c r="M19" s="356">
        <v>38.380000000000003</v>
      </c>
      <c r="N19" s="295">
        <v>153.52000000000001</v>
      </c>
      <c r="O19" s="334"/>
      <c r="P19" s="335" t="e">
        <v>#VALUE!</v>
      </c>
      <c r="Q19" s="336" t="e">
        <v>#VALUE!</v>
      </c>
      <c r="R19" s="294">
        <v>0</v>
      </c>
      <c r="S19" s="294">
        <v>27.825500000000002</v>
      </c>
      <c r="T19" s="336">
        <f t="shared" si="0"/>
        <v>111.30200000000001</v>
      </c>
      <c r="V19" s="331" t="s">
        <v>104</v>
      </c>
      <c r="W19" s="295">
        <v>12</v>
      </c>
      <c r="X19" s="294">
        <v>27.825500000000002</v>
      </c>
      <c r="Y19" s="335">
        <f t="shared" si="1"/>
        <v>333.90600000000001</v>
      </c>
      <c r="Z19" s="18"/>
      <c r="AA19" s="343">
        <v>1</v>
      </c>
      <c r="AB19" s="344">
        <f t="shared" si="2"/>
        <v>333.90600000000001</v>
      </c>
      <c r="AC19" s="345">
        <v>1</v>
      </c>
      <c r="AD19" s="346">
        <f t="shared" si="3"/>
        <v>333.90600000000001</v>
      </c>
      <c r="AE19" s="347">
        <f t="shared" si="4"/>
        <v>0</v>
      </c>
      <c r="AG19" s="622">
        <v>222.61</v>
      </c>
    </row>
    <row r="20" spans="1:33" ht="30" x14ac:dyDescent="0.25">
      <c r="A20" s="15"/>
      <c r="B20" s="353" t="s">
        <v>200</v>
      </c>
      <c r="C20" s="358" t="s">
        <v>189</v>
      </c>
      <c r="D20" s="329" t="s">
        <v>25</v>
      </c>
      <c r="E20" s="399" t="s">
        <v>230</v>
      </c>
      <c r="F20" s="357"/>
      <c r="G20" s="357"/>
      <c r="H20" s="332">
        <v>6.1970000000000303</v>
      </c>
      <c r="I20" s="357"/>
      <c r="J20" s="333" t="s">
        <v>231</v>
      </c>
      <c r="K20" s="331" t="s">
        <v>79</v>
      </c>
      <c r="L20" s="295">
        <v>20</v>
      </c>
      <c r="M20" s="356">
        <v>15.71</v>
      </c>
      <c r="N20" s="295">
        <v>314.2</v>
      </c>
      <c r="O20" s="334"/>
      <c r="P20" s="335" t="e">
        <v>#VALUE!</v>
      </c>
      <c r="Q20" s="336" t="e">
        <v>#VALUE!</v>
      </c>
      <c r="R20" s="294">
        <v>0</v>
      </c>
      <c r="S20" s="294">
        <v>13.3535</v>
      </c>
      <c r="T20" s="336">
        <f t="shared" si="0"/>
        <v>267.07</v>
      </c>
      <c r="V20" s="331" t="s">
        <v>79</v>
      </c>
      <c r="W20" s="295">
        <v>20</v>
      </c>
      <c r="X20" s="294">
        <v>13.3535</v>
      </c>
      <c r="Y20" s="335">
        <f t="shared" si="1"/>
        <v>267.07</v>
      </c>
      <c r="Z20" s="18"/>
      <c r="AA20" s="343">
        <v>1</v>
      </c>
      <c r="AB20" s="344">
        <f t="shared" si="2"/>
        <v>267.07</v>
      </c>
      <c r="AC20" s="345">
        <v>1</v>
      </c>
      <c r="AD20" s="346">
        <f t="shared" si="3"/>
        <v>267.07</v>
      </c>
      <c r="AE20" s="347">
        <f t="shared" si="4"/>
        <v>0</v>
      </c>
    </row>
    <row r="21" spans="1:33" ht="45" x14ac:dyDescent="0.25">
      <c r="A21" s="15"/>
      <c r="B21" s="353" t="s">
        <v>200</v>
      </c>
      <c r="C21" s="358" t="s">
        <v>189</v>
      </c>
      <c r="D21" s="329" t="s">
        <v>25</v>
      </c>
      <c r="E21" s="399" t="s">
        <v>749</v>
      </c>
      <c r="F21" s="357"/>
      <c r="G21" s="357"/>
      <c r="H21" s="332">
        <v>6.2040000000000299</v>
      </c>
      <c r="I21" s="357"/>
      <c r="J21" s="333" t="s">
        <v>235</v>
      </c>
      <c r="K21" s="331" t="s">
        <v>79</v>
      </c>
      <c r="L21" s="295">
        <v>8</v>
      </c>
      <c r="M21" s="356">
        <v>20.51</v>
      </c>
      <c r="N21" s="295">
        <v>164.08</v>
      </c>
      <c r="O21" s="334"/>
      <c r="P21" s="335" t="e">
        <v>#VALUE!</v>
      </c>
      <c r="Q21" s="336" t="e">
        <v>#VALUE!</v>
      </c>
      <c r="R21" s="294">
        <v>0</v>
      </c>
      <c r="S21" s="294">
        <v>17.433500000000002</v>
      </c>
      <c r="T21" s="336">
        <f t="shared" si="0"/>
        <v>139.46800000000002</v>
      </c>
      <c r="V21" s="331" t="s">
        <v>79</v>
      </c>
      <c r="W21" s="295">
        <v>8</v>
      </c>
      <c r="X21" s="294">
        <v>17.433500000000002</v>
      </c>
      <c r="Y21" s="335">
        <f t="shared" si="1"/>
        <v>139.46800000000002</v>
      </c>
      <c r="Z21" s="18"/>
      <c r="AA21" s="343">
        <v>0</v>
      </c>
      <c r="AB21" s="344">
        <f t="shared" si="2"/>
        <v>0</v>
      </c>
      <c r="AC21" s="345">
        <v>0</v>
      </c>
      <c r="AD21" s="346">
        <f t="shared" si="3"/>
        <v>0</v>
      </c>
      <c r="AE21" s="347">
        <f t="shared" si="4"/>
        <v>0</v>
      </c>
    </row>
    <row r="22" spans="1:33" ht="30" x14ac:dyDescent="0.25">
      <c r="A22" s="15"/>
      <c r="B22" s="353" t="s">
        <v>200</v>
      </c>
      <c r="C22" s="358" t="s">
        <v>189</v>
      </c>
      <c r="D22" s="329" t="s">
        <v>25</v>
      </c>
      <c r="E22" s="399" t="s">
        <v>250</v>
      </c>
      <c r="F22" s="357"/>
      <c r="G22" s="357"/>
      <c r="H22" s="332">
        <v>6.2360000000000504</v>
      </c>
      <c r="I22" s="357"/>
      <c r="J22" s="333" t="s">
        <v>251</v>
      </c>
      <c r="K22" s="331" t="s">
        <v>79</v>
      </c>
      <c r="L22" s="295">
        <v>24</v>
      </c>
      <c r="M22" s="356">
        <v>25.87</v>
      </c>
      <c r="N22" s="295">
        <v>620.88</v>
      </c>
      <c r="O22" s="334"/>
      <c r="P22" s="335" t="e">
        <v>#VALUE!</v>
      </c>
      <c r="Q22" s="336" t="e">
        <v>#VALUE!</v>
      </c>
      <c r="R22" s="294">
        <v>0</v>
      </c>
      <c r="S22" s="294">
        <v>21.9895</v>
      </c>
      <c r="T22" s="336">
        <f t="shared" si="0"/>
        <v>527.74800000000005</v>
      </c>
      <c r="V22" s="331" t="s">
        <v>79</v>
      </c>
      <c r="W22" s="295">
        <v>24</v>
      </c>
      <c r="X22" s="294">
        <v>21.9895</v>
      </c>
      <c r="Y22" s="335">
        <f t="shared" si="1"/>
        <v>527.74800000000005</v>
      </c>
      <c r="Z22" s="18"/>
      <c r="AA22" s="343">
        <v>1</v>
      </c>
      <c r="AB22" s="344">
        <f t="shared" si="2"/>
        <v>527.74800000000005</v>
      </c>
      <c r="AC22" s="345">
        <v>1</v>
      </c>
      <c r="AD22" s="346">
        <f t="shared" si="3"/>
        <v>527.74800000000005</v>
      </c>
      <c r="AE22" s="347">
        <f t="shared" si="4"/>
        <v>0</v>
      </c>
    </row>
    <row r="23" spans="1:33" ht="30" x14ac:dyDescent="0.25">
      <c r="A23" s="15"/>
      <c r="B23" s="353" t="s">
        <v>200</v>
      </c>
      <c r="C23" s="358" t="s">
        <v>189</v>
      </c>
      <c r="D23" s="329" t="s">
        <v>25</v>
      </c>
      <c r="E23" s="399" t="s">
        <v>252</v>
      </c>
      <c r="F23" s="357"/>
      <c r="G23" s="357"/>
      <c r="H23" s="332">
        <v>6.2370000000000498</v>
      </c>
      <c r="I23" s="357"/>
      <c r="J23" s="333" t="s">
        <v>253</v>
      </c>
      <c r="K23" s="331" t="s">
        <v>104</v>
      </c>
      <c r="L23" s="295">
        <v>28</v>
      </c>
      <c r="M23" s="356">
        <v>6.28</v>
      </c>
      <c r="N23" s="295">
        <v>175.84</v>
      </c>
      <c r="O23" s="334"/>
      <c r="P23" s="335" t="e">
        <v>#VALUE!</v>
      </c>
      <c r="Q23" s="336" t="e">
        <v>#VALUE!</v>
      </c>
      <c r="R23" s="294">
        <v>0</v>
      </c>
      <c r="S23" s="294">
        <v>5.3380000000000001</v>
      </c>
      <c r="T23" s="336">
        <f t="shared" si="0"/>
        <v>149.464</v>
      </c>
      <c r="V23" s="331" t="s">
        <v>104</v>
      </c>
      <c r="W23" s="295">
        <v>28</v>
      </c>
      <c r="X23" s="294">
        <v>5.3380000000000001</v>
      </c>
      <c r="Y23" s="335">
        <f t="shared" si="1"/>
        <v>149.464</v>
      </c>
      <c r="Z23" s="18"/>
      <c r="AA23" s="343">
        <v>1</v>
      </c>
      <c r="AB23" s="344">
        <f t="shared" si="2"/>
        <v>149.464</v>
      </c>
      <c r="AC23" s="345">
        <v>1</v>
      </c>
      <c r="AD23" s="346">
        <f t="shared" si="3"/>
        <v>149.464</v>
      </c>
      <c r="AE23" s="347">
        <f t="shared" si="4"/>
        <v>0</v>
      </c>
    </row>
    <row r="24" spans="1:33" ht="45" x14ac:dyDescent="0.25">
      <c r="A24" s="15"/>
      <c r="B24" s="353" t="s">
        <v>200</v>
      </c>
      <c r="C24" s="358" t="s">
        <v>189</v>
      </c>
      <c r="D24" s="329" t="s">
        <v>25</v>
      </c>
      <c r="E24" s="399" t="s">
        <v>254</v>
      </c>
      <c r="F24" s="357"/>
      <c r="G24" s="357"/>
      <c r="H24" s="332">
        <v>6.2380000000000502</v>
      </c>
      <c r="I24" s="357"/>
      <c r="J24" s="333" t="s">
        <v>255</v>
      </c>
      <c r="K24" s="331" t="s">
        <v>139</v>
      </c>
      <c r="L24" s="295">
        <v>4</v>
      </c>
      <c r="M24" s="356">
        <v>20.71</v>
      </c>
      <c r="N24" s="295">
        <v>82.84</v>
      </c>
      <c r="O24" s="334"/>
      <c r="P24" s="335" t="e">
        <v>#VALUE!</v>
      </c>
      <c r="Q24" s="336" t="e">
        <v>#VALUE!</v>
      </c>
      <c r="R24" s="294">
        <v>0</v>
      </c>
      <c r="S24" s="294">
        <v>17.6035</v>
      </c>
      <c r="T24" s="336">
        <f t="shared" si="0"/>
        <v>70.414000000000001</v>
      </c>
      <c r="V24" s="331" t="s">
        <v>139</v>
      </c>
      <c r="W24" s="295">
        <v>4</v>
      </c>
      <c r="X24" s="294">
        <v>17.6035</v>
      </c>
      <c r="Y24" s="335">
        <f t="shared" si="1"/>
        <v>70.414000000000001</v>
      </c>
      <c r="Z24" s="18"/>
      <c r="AA24" s="343">
        <v>1</v>
      </c>
      <c r="AB24" s="344">
        <f t="shared" si="2"/>
        <v>70.414000000000001</v>
      </c>
      <c r="AC24" s="345">
        <v>1</v>
      </c>
      <c r="AD24" s="346">
        <f t="shared" si="3"/>
        <v>70.414000000000001</v>
      </c>
      <c r="AE24" s="347">
        <f t="shared" si="4"/>
        <v>0</v>
      </c>
    </row>
    <row r="25" spans="1:33" x14ac:dyDescent="0.25">
      <c r="A25" s="15"/>
      <c r="B25" s="353" t="s">
        <v>200</v>
      </c>
      <c r="C25" s="358" t="s">
        <v>72</v>
      </c>
      <c r="D25" s="329" t="s">
        <v>378</v>
      </c>
      <c r="E25" s="399"/>
      <c r="F25" s="357"/>
      <c r="G25" s="357"/>
      <c r="H25" s="332"/>
      <c r="I25" s="357"/>
      <c r="J25" s="333"/>
      <c r="K25" s="331"/>
      <c r="L25" s="295"/>
      <c r="M25" s="333"/>
      <c r="N25" s="295"/>
      <c r="O25" s="359"/>
      <c r="P25" s="333"/>
      <c r="Q25" s="293"/>
      <c r="R25" s="293"/>
      <c r="S25" s="293"/>
      <c r="T25" s="336">
        <f t="shared" si="0"/>
        <v>0</v>
      </c>
      <c r="V25" s="331"/>
      <c r="W25" s="295"/>
      <c r="X25" s="293"/>
      <c r="Y25" s="335">
        <f t="shared" si="1"/>
        <v>0</v>
      </c>
      <c r="Z25" s="18"/>
      <c r="AA25" s="343">
        <v>0</v>
      </c>
      <c r="AB25" s="344">
        <f t="shared" si="2"/>
        <v>0</v>
      </c>
      <c r="AC25" s="345">
        <v>0</v>
      </c>
      <c r="AD25" s="346">
        <f t="shared" si="3"/>
        <v>0</v>
      </c>
      <c r="AE25" s="347">
        <f t="shared" si="4"/>
        <v>0</v>
      </c>
    </row>
    <row r="26" spans="1:33" ht="75" x14ac:dyDescent="0.25">
      <c r="A26" s="15"/>
      <c r="B26" s="353" t="s">
        <v>200</v>
      </c>
      <c r="C26" s="358" t="s">
        <v>72</v>
      </c>
      <c r="D26" s="329" t="s">
        <v>25</v>
      </c>
      <c r="E26" s="399" t="s">
        <v>750</v>
      </c>
      <c r="F26" s="357"/>
      <c r="G26" s="357"/>
      <c r="H26" s="332">
        <v>3.4340000000000002</v>
      </c>
      <c r="I26" s="357"/>
      <c r="J26" s="99" t="s">
        <v>379</v>
      </c>
      <c r="K26" s="331" t="s">
        <v>79</v>
      </c>
      <c r="L26" s="295">
        <v>30</v>
      </c>
      <c r="M26" s="356">
        <v>30.56</v>
      </c>
      <c r="N26" s="295">
        <v>916.8</v>
      </c>
      <c r="O26" s="359"/>
      <c r="P26" s="335" t="e">
        <v>#VALUE!</v>
      </c>
      <c r="Q26" s="336">
        <v>916.8</v>
      </c>
      <c r="R26" s="294" t="s">
        <v>381</v>
      </c>
      <c r="S26" s="294">
        <v>30.56</v>
      </c>
      <c r="T26" s="336">
        <f t="shared" si="0"/>
        <v>916.8</v>
      </c>
      <c r="V26" s="331" t="s">
        <v>79</v>
      </c>
      <c r="W26" s="295">
        <v>45</v>
      </c>
      <c r="X26" s="294">
        <v>24.45</v>
      </c>
      <c r="Y26" s="335">
        <f t="shared" si="1"/>
        <v>1100.25</v>
      </c>
      <c r="Z26" s="18"/>
      <c r="AA26" s="343">
        <v>1</v>
      </c>
      <c r="AB26" s="344">
        <f t="shared" si="2"/>
        <v>1100.25</v>
      </c>
      <c r="AC26" s="345">
        <v>1</v>
      </c>
      <c r="AD26" s="346">
        <f t="shared" si="3"/>
        <v>1100.25</v>
      </c>
      <c r="AE26" s="347">
        <f t="shared" si="4"/>
        <v>0</v>
      </c>
    </row>
    <row r="27" spans="1:33" x14ac:dyDescent="0.25">
      <c r="A27" s="15"/>
      <c r="B27" s="353" t="s">
        <v>200</v>
      </c>
      <c r="C27" s="358" t="s">
        <v>164</v>
      </c>
      <c r="D27" s="329" t="s">
        <v>378</v>
      </c>
      <c r="E27" s="399"/>
      <c r="F27" s="357"/>
      <c r="G27" s="357"/>
      <c r="H27" s="332"/>
      <c r="I27" s="357"/>
      <c r="J27" s="333"/>
      <c r="K27" s="331"/>
      <c r="L27" s="295"/>
      <c r="M27" s="333"/>
      <c r="N27" s="295"/>
      <c r="O27" s="359"/>
      <c r="P27" s="333"/>
      <c r="Q27" s="293"/>
      <c r="R27" s="293"/>
      <c r="S27" s="293"/>
      <c r="T27" s="336">
        <f t="shared" si="0"/>
        <v>0</v>
      </c>
      <c r="V27" s="331"/>
      <c r="W27" s="295"/>
      <c r="X27" s="293"/>
      <c r="Y27" s="335">
        <f t="shared" si="1"/>
        <v>0</v>
      </c>
      <c r="Z27" s="18"/>
      <c r="AA27" s="343">
        <v>0</v>
      </c>
      <c r="AB27" s="344">
        <f t="shared" si="2"/>
        <v>0</v>
      </c>
      <c r="AC27" s="345">
        <v>0</v>
      </c>
      <c r="AD27" s="346">
        <f t="shared" si="3"/>
        <v>0</v>
      </c>
      <c r="AE27" s="347">
        <f t="shared" si="4"/>
        <v>0</v>
      </c>
    </row>
    <row r="28" spans="1:33" ht="90" x14ac:dyDescent="0.25">
      <c r="A28" s="15"/>
      <c r="B28" s="353" t="s">
        <v>200</v>
      </c>
      <c r="C28" s="358" t="s">
        <v>164</v>
      </c>
      <c r="D28" s="329" t="s">
        <v>25</v>
      </c>
      <c r="E28" s="399" t="s">
        <v>645</v>
      </c>
      <c r="F28" s="357"/>
      <c r="G28" s="357"/>
      <c r="H28" s="332">
        <v>4.8899999999999801</v>
      </c>
      <c r="I28" s="357"/>
      <c r="J28" s="333" t="s">
        <v>170</v>
      </c>
      <c r="K28" s="331" t="s">
        <v>75</v>
      </c>
      <c r="L28" s="295">
        <v>2</v>
      </c>
      <c r="M28" s="356">
        <v>29.05</v>
      </c>
      <c r="N28" s="295">
        <v>58.1</v>
      </c>
      <c r="O28" s="359"/>
      <c r="P28" s="335" t="e">
        <v>#VALUE!</v>
      </c>
      <c r="Q28" s="336" t="e">
        <v>#VALUE!</v>
      </c>
      <c r="R28" s="294">
        <v>0</v>
      </c>
      <c r="S28" s="294">
        <v>25.752824999999998</v>
      </c>
      <c r="T28" s="336">
        <f t="shared" si="0"/>
        <v>51.505649999999996</v>
      </c>
      <c r="V28" s="331" t="s">
        <v>75</v>
      </c>
      <c r="W28" s="295">
        <v>2</v>
      </c>
      <c r="X28" s="294">
        <v>25.752824999999998</v>
      </c>
      <c r="Y28" s="335">
        <f t="shared" si="1"/>
        <v>51.505649999999996</v>
      </c>
      <c r="Z28" s="18"/>
      <c r="AA28" s="343">
        <v>1</v>
      </c>
      <c r="AB28" s="344">
        <f t="shared" si="2"/>
        <v>51.505649999999996</v>
      </c>
      <c r="AC28" s="345">
        <v>1</v>
      </c>
      <c r="AD28" s="346">
        <f t="shared" si="3"/>
        <v>51.505649999999996</v>
      </c>
      <c r="AE28" s="347">
        <f t="shared" si="4"/>
        <v>0</v>
      </c>
    </row>
    <row r="29" spans="1:33" ht="90" x14ac:dyDescent="0.25">
      <c r="A29" s="15"/>
      <c r="B29" s="353" t="s">
        <v>200</v>
      </c>
      <c r="C29" s="358" t="s">
        <v>164</v>
      </c>
      <c r="D29" s="329" t="s">
        <v>25</v>
      </c>
      <c r="E29" s="399" t="s">
        <v>646</v>
      </c>
      <c r="F29" s="357"/>
      <c r="G29" s="357"/>
      <c r="H29" s="332">
        <v>4.8999999999999799</v>
      </c>
      <c r="I29" s="357"/>
      <c r="J29" s="333" t="s">
        <v>172</v>
      </c>
      <c r="K29" s="331" t="s">
        <v>75</v>
      </c>
      <c r="L29" s="295">
        <v>10</v>
      </c>
      <c r="M29" s="356">
        <v>35.61</v>
      </c>
      <c r="N29" s="295">
        <v>356.1</v>
      </c>
      <c r="O29" s="359"/>
      <c r="P29" s="335" t="e">
        <v>#VALUE!</v>
      </c>
      <c r="Q29" s="336" t="e">
        <v>#VALUE!</v>
      </c>
      <c r="R29" s="294">
        <v>0</v>
      </c>
      <c r="S29" s="294">
        <v>31.568264999999997</v>
      </c>
      <c r="T29" s="336">
        <f t="shared" si="0"/>
        <v>315.68264999999997</v>
      </c>
      <c r="V29" s="331" t="s">
        <v>75</v>
      </c>
      <c r="W29" s="295">
        <v>8</v>
      </c>
      <c r="X29" s="294">
        <v>31.568264999999997</v>
      </c>
      <c r="Y29" s="335">
        <f t="shared" si="1"/>
        <v>252.54611999999997</v>
      </c>
      <c r="Z29" s="18"/>
      <c r="AA29" s="343">
        <v>1</v>
      </c>
      <c r="AB29" s="344">
        <f t="shared" si="2"/>
        <v>252.54611999999997</v>
      </c>
      <c r="AC29" s="345">
        <v>1</v>
      </c>
      <c r="AD29" s="346">
        <f t="shared" si="3"/>
        <v>252.54611999999997</v>
      </c>
      <c r="AE29" s="347">
        <f t="shared" si="4"/>
        <v>0</v>
      </c>
    </row>
    <row r="30" spans="1:33" x14ac:dyDescent="0.25">
      <c r="A30" s="15"/>
      <c r="B30" s="353" t="s">
        <v>200</v>
      </c>
      <c r="C30" s="358" t="s">
        <v>24</v>
      </c>
      <c r="D30" s="329" t="s">
        <v>378</v>
      </c>
      <c r="E30" s="399"/>
      <c r="F30" s="357"/>
      <c r="G30" s="357"/>
      <c r="H30" s="332"/>
      <c r="I30" s="357"/>
      <c r="J30" s="333"/>
      <c r="K30" s="331"/>
      <c r="L30" s="295"/>
      <c r="M30" s="333"/>
      <c r="N30" s="295"/>
      <c r="O30" s="359"/>
      <c r="P30" s="333"/>
      <c r="Q30" s="293"/>
      <c r="R30" s="293"/>
      <c r="S30" s="293"/>
      <c r="T30" s="336">
        <f t="shared" si="0"/>
        <v>0</v>
      </c>
      <c r="V30" s="331"/>
      <c r="W30" s="295"/>
      <c r="X30" s="293"/>
      <c r="Y30" s="335">
        <f t="shared" si="1"/>
        <v>0</v>
      </c>
      <c r="Z30" s="18"/>
      <c r="AA30" s="343">
        <v>0</v>
      </c>
      <c r="AB30" s="344">
        <f t="shared" si="2"/>
        <v>0</v>
      </c>
      <c r="AC30" s="345">
        <v>0</v>
      </c>
      <c r="AD30" s="346">
        <f t="shared" si="3"/>
        <v>0</v>
      </c>
      <c r="AE30" s="347">
        <f t="shared" si="4"/>
        <v>0</v>
      </c>
    </row>
    <row r="31" spans="1:33" ht="120" x14ac:dyDescent="0.25">
      <c r="A31" s="21"/>
      <c r="B31" s="328" t="s">
        <v>200</v>
      </c>
      <c r="C31" s="328" t="s">
        <v>24</v>
      </c>
      <c r="D31" s="329" t="s">
        <v>25</v>
      </c>
      <c r="E31" s="399" t="s">
        <v>26</v>
      </c>
      <c r="F31" s="331"/>
      <c r="G31" s="331"/>
      <c r="H31" s="332">
        <v>2.1</v>
      </c>
      <c r="I31" s="331"/>
      <c r="J31" s="333" t="s">
        <v>27</v>
      </c>
      <c r="K31" s="331" t="s">
        <v>28</v>
      </c>
      <c r="L31" s="295">
        <v>70</v>
      </c>
      <c r="M31" s="124">
        <v>12.92</v>
      </c>
      <c r="N31" s="125">
        <v>904.4</v>
      </c>
      <c r="O31" s="334"/>
      <c r="P31" s="335" t="e">
        <v>#VALUE!</v>
      </c>
      <c r="Q31" s="336" t="e">
        <v>#VALUE!</v>
      </c>
      <c r="R31" s="294">
        <v>0</v>
      </c>
      <c r="S31" s="294">
        <v>16.4084</v>
      </c>
      <c r="T31" s="336">
        <f t="shared" si="0"/>
        <v>1148.588</v>
      </c>
      <c r="V31" s="331" t="s">
        <v>28</v>
      </c>
      <c r="W31" s="295">
        <v>190</v>
      </c>
      <c r="X31" s="294">
        <v>16.4084</v>
      </c>
      <c r="Y31" s="335">
        <f t="shared" si="1"/>
        <v>3117.596</v>
      </c>
      <c r="Z31" s="18"/>
      <c r="AA31" s="343">
        <v>1</v>
      </c>
      <c r="AB31" s="344">
        <f t="shared" si="2"/>
        <v>3117.596</v>
      </c>
      <c r="AC31" s="345">
        <v>1</v>
      </c>
      <c r="AD31" s="346">
        <f t="shared" si="3"/>
        <v>3117.596</v>
      </c>
      <c r="AE31" s="347">
        <f t="shared" si="4"/>
        <v>0</v>
      </c>
    </row>
    <row r="32" spans="1:33" ht="30" x14ac:dyDescent="0.25">
      <c r="A32" s="21"/>
      <c r="B32" s="328" t="s">
        <v>200</v>
      </c>
      <c r="C32" s="328" t="s">
        <v>24</v>
      </c>
      <c r="D32" s="329" t="s">
        <v>25</v>
      </c>
      <c r="E32" s="399" t="s">
        <v>29</v>
      </c>
      <c r="F32" s="331"/>
      <c r="G32" s="331"/>
      <c r="H32" s="332">
        <v>2.5</v>
      </c>
      <c r="I32" s="331"/>
      <c r="J32" s="333" t="s">
        <v>30</v>
      </c>
      <c r="K32" s="331" t="s">
        <v>31</v>
      </c>
      <c r="L32" s="295">
        <v>1</v>
      </c>
      <c r="M32" s="124">
        <v>420</v>
      </c>
      <c r="N32" s="125">
        <v>420</v>
      </c>
      <c r="O32" s="334"/>
      <c r="P32" s="335" t="e">
        <v>#VALUE!</v>
      </c>
      <c r="Q32" s="336" t="e">
        <v>#VALUE!</v>
      </c>
      <c r="R32" s="294">
        <v>0</v>
      </c>
      <c r="S32" s="294">
        <v>533.4</v>
      </c>
      <c r="T32" s="336">
        <f t="shared" si="0"/>
        <v>533.4</v>
      </c>
      <c r="V32" s="331" t="s">
        <v>31</v>
      </c>
      <c r="W32" s="295">
        <v>1</v>
      </c>
      <c r="X32" s="294">
        <v>533.4</v>
      </c>
      <c r="Y32" s="335">
        <f t="shared" si="1"/>
        <v>533.4</v>
      </c>
      <c r="Z32" s="18"/>
      <c r="AA32" s="343">
        <v>1</v>
      </c>
      <c r="AB32" s="344">
        <f t="shared" si="2"/>
        <v>533.4</v>
      </c>
      <c r="AC32" s="345">
        <v>1</v>
      </c>
      <c r="AD32" s="346">
        <f t="shared" si="3"/>
        <v>533.4</v>
      </c>
      <c r="AE32" s="347">
        <f t="shared" si="4"/>
        <v>0</v>
      </c>
    </row>
    <row r="33" spans="1:32" ht="60" x14ac:dyDescent="0.25">
      <c r="A33" s="21"/>
      <c r="B33" s="328" t="s">
        <v>200</v>
      </c>
      <c r="C33" s="328" t="s">
        <v>24</v>
      </c>
      <c r="D33" s="329" t="s">
        <v>25</v>
      </c>
      <c r="E33" s="399" t="s">
        <v>382</v>
      </c>
      <c r="F33" s="331"/>
      <c r="G33" s="331"/>
      <c r="H33" s="332"/>
      <c r="I33" s="331"/>
      <c r="J33" s="333" t="s">
        <v>383</v>
      </c>
      <c r="K33" s="331" t="s">
        <v>31</v>
      </c>
      <c r="L33" s="295"/>
      <c r="M33" s="124">
        <v>4.8300000000000003E-2</v>
      </c>
      <c r="N33" s="125">
        <v>0</v>
      </c>
      <c r="O33" s="334"/>
      <c r="P33" s="335" t="e">
        <v>#VALUE!</v>
      </c>
      <c r="Q33" s="336" t="e">
        <v>#VALUE!</v>
      </c>
      <c r="R33" s="294" t="e">
        <v>#N/A</v>
      </c>
      <c r="S33" s="294" t="e">
        <v>#N/A</v>
      </c>
      <c r="T33" s="336"/>
      <c r="V33" s="331" t="s">
        <v>416</v>
      </c>
      <c r="W33" s="295">
        <v>12.3</v>
      </c>
      <c r="X33" s="376">
        <f>SUM(Y31+Y32+Y48+Y50)*0.0483</f>
        <v>262.0128168</v>
      </c>
      <c r="Y33" s="335">
        <f>X33*W33</f>
        <v>3222.7576466400001</v>
      </c>
      <c r="Z33" s="18"/>
      <c r="AA33" s="343">
        <v>1</v>
      </c>
      <c r="AB33" s="344">
        <f t="shared" si="2"/>
        <v>3222.7576466400001</v>
      </c>
      <c r="AC33" s="345">
        <v>0</v>
      </c>
      <c r="AD33" s="346">
        <f t="shared" si="3"/>
        <v>0</v>
      </c>
      <c r="AE33" s="347">
        <f t="shared" si="4"/>
        <v>3222.7576466400001</v>
      </c>
      <c r="AF33" s="655" t="s">
        <v>794</v>
      </c>
    </row>
    <row r="34" spans="1:32" x14ac:dyDescent="0.25">
      <c r="A34" s="21"/>
      <c r="B34" s="327" t="s">
        <v>200</v>
      </c>
      <c r="C34" s="328" t="s">
        <v>312</v>
      </c>
      <c r="D34" s="329" t="s">
        <v>378</v>
      </c>
      <c r="E34" s="399"/>
      <c r="F34" s="331"/>
      <c r="G34" s="331"/>
      <c r="H34" s="332"/>
      <c r="I34" s="331"/>
      <c r="J34" s="333"/>
      <c r="K34" s="331"/>
      <c r="L34" s="295"/>
      <c r="M34" s="333"/>
      <c r="N34" s="125"/>
      <c r="O34" s="334"/>
      <c r="P34" s="354"/>
      <c r="Q34" s="355"/>
      <c r="R34" s="355"/>
      <c r="S34" s="355"/>
      <c r="T34" s="336">
        <f t="shared" si="0"/>
        <v>0</v>
      </c>
      <c r="V34" s="331"/>
      <c r="W34" s="295"/>
      <c r="X34" s="355"/>
      <c r="Y34" s="335">
        <f t="shared" ref="Y34:Y35" si="5">W34*X34</f>
        <v>0</v>
      </c>
      <c r="Z34" s="18"/>
      <c r="AA34" s="343">
        <v>0</v>
      </c>
      <c r="AB34" s="344">
        <f t="shared" si="2"/>
        <v>0</v>
      </c>
      <c r="AC34" s="345">
        <v>0</v>
      </c>
      <c r="AD34" s="346">
        <f t="shared" si="3"/>
        <v>0</v>
      </c>
      <c r="AE34" s="347">
        <f t="shared" si="4"/>
        <v>0</v>
      </c>
    </row>
    <row r="35" spans="1:32" ht="15.75" x14ac:dyDescent="0.25">
      <c r="A35" s="15"/>
      <c r="B35" s="86" t="s">
        <v>200</v>
      </c>
      <c r="C35" s="89" t="s">
        <v>341</v>
      </c>
      <c r="D35" s="88" t="s">
        <v>378</v>
      </c>
      <c r="E35" s="397"/>
      <c r="F35" s="357"/>
      <c r="G35" s="357"/>
      <c r="H35" s="90"/>
      <c r="I35" s="357"/>
      <c r="J35" s="89"/>
      <c r="K35" s="91"/>
      <c r="L35" s="295"/>
      <c r="M35" s="92"/>
      <c r="N35" s="125"/>
      <c r="O35" s="334"/>
      <c r="P35" s="354"/>
      <c r="Q35" s="355"/>
      <c r="R35" s="355"/>
      <c r="S35" s="355"/>
      <c r="T35" s="336">
        <f t="shared" si="0"/>
        <v>0</v>
      </c>
      <c r="V35" s="91"/>
      <c r="W35" s="295"/>
      <c r="X35" s="355"/>
      <c r="Y35" s="335">
        <f t="shared" si="5"/>
        <v>0</v>
      </c>
      <c r="Z35" s="18"/>
      <c r="AA35" s="343">
        <v>0</v>
      </c>
      <c r="AB35" s="344">
        <f t="shared" si="2"/>
        <v>0</v>
      </c>
      <c r="AC35" s="345">
        <v>0</v>
      </c>
      <c r="AD35" s="346">
        <f t="shared" si="3"/>
        <v>0</v>
      </c>
      <c r="AE35" s="347">
        <f t="shared" si="4"/>
        <v>0</v>
      </c>
    </row>
    <row r="36" spans="1:32" ht="45" x14ac:dyDescent="0.25">
      <c r="A36" s="15"/>
      <c r="B36" s="86" t="s">
        <v>200</v>
      </c>
      <c r="C36" s="89" t="s">
        <v>341</v>
      </c>
      <c r="D36" s="88" t="s">
        <v>25</v>
      </c>
      <c r="E36" s="397" t="s">
        <v>364</v>
      </c>
      <c r="F36" s="331"/>
      <c r="G36" s="331"/>
      <c r="H36" s="90">
        <v>93</v>
      </c>
      <c r="I36" s="331"/>
      <c r="J36" s="89" t="s">
        <v>365</v>
      </c>
      <c r="K36" s="331" t="s">
        <v>311</v>
      </c>
      <c r="L36" s="93">
        <v>1</v>
      </c>
      <c r="M36" s="92">
        <v>550</v>
      </c>
      <c r="N36" s="94">
        <v>550</v>
      </c>
      <c r="O36" s="334"/>
      <c r="P36" s="335" t="e">
        <v>#VALUE!</v>
      </c>
      <c r="Q36" s="336" t="e">
        <v>#VALUE!</v>
      </c>
      <c r="R36" s="294">
        <v>0</v>
      </c>
      <c r="S36" s="294">
        <v>440</v>
      </c>
      <c r="T36" s="336">
        <f t="shared" si="0"/>
        <v>440</v>
      </c>
      <c r="V36" s="331" t="s">
        <v>311</v>
      </c>
      <c r="W36" s="93">
        <v>1</v>
      </c>
      <c r="X36" s="294">
        <v>440</v>
      </c>
      <c r="Y36" s="335">
        <f>X36*W36</f>
        <v>440</v>
      </c>
      <c r="Z36" s="18"/>
      <c r="AA36" s="343">
        <v>0</v>
      </c>
      <c r="AB36" s="344">
        <f t="shared" si="2"/>
        <v>0</v>
      </c>
      <c r="AC36" s="345">
        <v>0</v>
      </c>
      <c r="AD36" s="346">
        <f t="shared" si="3"/>
        <v>0</v>
      </c>
      <c r="AE36" s="347">
        <f t="shared" si="4"/>
        <v>0</v>
      </c>
    </row>
    <row r="37" spans="1:32" ht="45" x14ac:dyDescent="0.25">
      <c r="A37" s="15"/>
      <c r="B37" s="86" t="s">
        <v>200</v>
      </c>
      <c r="C37" s="89" t="s">
        <v>341</v>
      </c>
      <c r="D37" s="88" t="s">
        <v>25</v>
      </c>
      <c r="E37" s="397" t="s">
        <v>352</v>
      </c>
      <c r="F37" s="357"/>
      <c r="G37" s="357"/>
      <c r="H37" s="90">
        <v>104</v>
      </c>
      <c r="I37" s="357"/>
      <c r="J37" s="89" t="s">
        <v>353</v>
      </c>
      <c r="K37" s="91" t="s">
        <v>311</v>
      </c>
      <c r="L37" s="93">
        <v>2</v>
      </c>
      <c r="M37" s="92">
        <v>3.44</v>
      </c>
      <c r="N37" s="94">
        <v>6.88</v>
      </c>
      <c r="O37" s="334"/>
      <c r="P37" s="335" t="e">
        <v>#VALUE!</v>
      </c>
      <c r="Q37" s="336" t="e">
        <v>#VALUE!</v>
      </c>
      <c r="R37" s="294">
        <v>0</v>
      </c>
      <c r="S37" s="294">
        <v>3.0495599999999996</v>
      </c>
      <c r="T37" s="336">
        <f t="shared" si="0"/>
        <v>6.0991199999999992</v>
      </c>
      <c r="V37" s="91" t="s">
        <v>311</v>
      </c>
      <c r="W37" s="93">
        <v>2</v>
      </c>
      <c r="X37" s="294">
        <v>3.0495599999999996</v>
      </c>
      <c r="Y37" s="335">
        <f t="shared" ref="Y37:Y62" si="6">X37*W37</f>
        <v>6.0991199999999992</v>
      </c>
      <c r="Z37" s="18"/>
      <c r="AA37" s="343">
        <v>0</v>
      </c>
      <c r="AB37" s="344">
        <f t="shared" si="2"/>
        <v>0</v>
      </c>
      <c r="AC37" s="345">
        <v>0</v>
      </c>
      <c r="AD37" s="346">
        <f t="shared" si="3"/>
        <v>0</v>
      </c>
      <c r="AE37" s="347">
        <f t="shared" si="4"/>
        <v>0</v>
      </c>
    </row>
    <row r="38" spans="1:32" ht="90" x14ac:dyDescent="0.25">
      <c r="A38" s="15"/>
      <c r="B38" s="86" t="s">
        <v>200</v>
      </c>
      <c r="C38" s="89" t="s">
        <v>341</v>
      </c>
      <c r="D38" s="88" t="s">
        <v>25</v>
      </c>
      <c r="E38" s="397" t="s">
        <v>366</v>
      </c>
      <c r="F38" s="357"/>
      <c r="G38" s="357"/>
      <c r="H38" s="90">
        <v>115</v>
      </c>
      <c r="I38" s="357"/>
      <c r="J38" s="89" t="s">
        <v>367</v>
      </c>
      <c r="K38" s="91" t="s">
        <v>311</v>
      </c>
      <c r="L38" s="93">
        <v>2</v>
      </c>
      <c r="M38" s="92">
        <v>70.11</v>
      </c>
      <c r="N38" s="94">
        <v>140.22</v>
      </c>
      <c r="O38" s="334"/>
      <c r="P38" s="335" t="e">
        <v>#VALUE!</v>
      </c>
      <c r="Q38" s="336" t="e">
        <v>#VALUE!</v>
      </c>
      <c r="R38" s="294">
        <v>0</v>
      </c>
      <c r="S38" s="294">
        <v>56.088000000000001</v>
      </c>
      <c r="T38" s="336">
        <f t="shared" si="0"/>
        <v>112.176</v>
      </c>
      <c r="V38" s="91" t="s">
        <v>311</v>
      </c>
      <c r="W38" s="93">
        <v>2</v>
      </c>
      <c r="X38" s="294">
        <v>56.088000000000001</v>
      </c>
      <c r="Y38" s="335">
        <f t="shared" si="6"/>
        <v>112.176</v>
      </c>
      <c r="Z38" s="18"/>
      <c r="AA38" s="343">
        <v>0</v>
      </c>
      <c r="AB38" s="344">
        <f t="shared" si="2"/>
        <v>0</v>
      </c>
      <c r="AC38" s="345">
        <v>0</v>
      </c>
      <c r="AD38" s="346">
        <f t="shared" si="3"/>
        <v>0</v>
      </c>
      <c r="AE38" s="347">
        <f t="shared" si="4"/>
        <v>0</v>
      </c>
    </row>
    <row r="39" spans="1:32" ht="30" x14ac:dyDescent="0.25">
      <c r="A39" s="15"/>
      <c r="B39" s="86" t="s">
        <v>200</v>
      </c>
      <c r="C39" s="89" t="s">
        <v>341</v>
      </c>
      <c r="D39" s="88" t="s">
        <v>25</v>
      </c>
      <c r="E39" s="471" t="s">
        <v>354</v>
      </c>
      <c r="F39" s="357"/>
      <c r="G39" s="357"/>
      <c r="H39" s="90">
        <v>175</v>
      </c>
      <c r="I39" s="357"/>
      <c r="J39" s="96" t="s">
        <v>355</v>
      </c>
      <c r="K39" s="91" t="s">
        <v>311</v>
      </c>
      <c r="L39" s="93">
        <v>1</v>
      </c>
      <c r="M39" s="92">
        <v>9.81</v>
      </c>
      <c r="N39" s="94">
        <v>9.81</v>
      </c>
      <c r="O39" s="334"/>
      <c r="P39" s="335" t="e">
        <v>#VALUE!</v>
      </c>
      <c r="Q39" s="336" t="e">
        <v>#VALUE!</v>
      </c>
      <c r="R39" s="294">
        <v>0</v>
      </c>
      <c r="S39" s="294">
        <v>8.6965649999999997</v>
      </c>
      <c r="T39" s="336">
        <f t="shared" si="0"/>
        <v>8.6965649999999997</v>
      </c>
      <c r="V39" s="91" t="s">
        <v>311</v>
      </c>
      <c r="W39" s="93">
        <v>1</v>
      </c>
      <c r="X39" s="294">
        <v>8.6965649999999997</v>
      </c>
      <c r="Y39" s="335">
        <f t="shared" si="6"/>
        <v>8.6965649999999997</v>
      </c>
      <c r="Z39" s="18"/>
      <c r="AA39" s="343">
        <v>0</v>
      </c>
      <c r="AB39" s="344">
        <f t="shared" si="2"/>
        <v>0</v>
      </c>
      <c r="AC39" s="345">
        <v>0</v>
      </c>
      <c r="AD39" s="346">
        <f t="shared" si="3"/>
        <v>0</v>
      </c>
      <c r="AE39" s="347">
        <f t="shared" si="4"/>
        <v>0</v>
      </c>
    </row>
    <row r="40" spans="1:32" ht="90" x14ac:dyDescent="0.25">
      <c r="A40" s="15"/>
      <c r="B40" s="86" t="s">
        <v>200</v>
      </c>
      <c r="C40" s="89" t="s">
        <v>341</v>
      </c>
      <c r="D40" s="88" t="s">
        <v>25</v>
      </c>
      <c r="E40" s="471" t="s">
        <v>370</v>
      </c>
      <c r="F40" s="357"/>
      <c r="G40" s="357"/>
      <c r="H40" s="90">
        <v>186</v>
      </c>
      <c r="I40" s="357"/>
      <c r="J40" s="97" t="s">
        <v>371</v>
      </c>
      <c r="K40" s="91" t="s">
        <v>311</v>
      </c>
      <c r="L40" s="93">
        <v>1</v>
      </c>
      <c r="M40" s="92">
        <v>86.88</v>
      </c>
      <c r="N40" s="94">
        <v>86.88</v>
      </c>
      <c r="O40" s="334"/>
      <c r="P40" s="335" t="e">
        <v>#VALUE!</v>
      </c>
      <c r="Q40" s="336" t="e">
        <v>#VALUE!</v>
      </c>
      <c r="R40" s="294">
        <v>0</v>
      </c>
      <c r="S40" s="294">
        <v>69.504000000000005</v>
      </c>
      <c r="T40" s="336">
        <f t="shared" si="0"/>
        <v>69.504000000000005</v>
      </c>
      <c r="V40" s="91" t="s">
        <v>311</v>
      </c>
      <c r="W40" s="93">
        <v>1</v>
      </c>
      <c r="X40" s="294">
        <v>69.504000000000005</v>
      </c>
      <c r="Y40" s="335">
        <f t="shared" si="6"/>
        <v>69.504000000000005</v>
      </c>
      <c r="Z40" s="18"/>
      <c r="AA40" s="343">
        <v>0</v>
      </c>
      <c r="AB40" s="344">
        <f t="shared" si="2"/>
        <v>0</v>
      </c>
      <c r="AC40" s="345">
        <v>0</v>
      </c>
      <c r="AD40" s="346">
        <f t="shared" si="3"/>
        <v>0</v>
      </c>
      <c r="AE40" s="347">
        <f t="shared" si="4"/>
        <v>0</v>
      </c>
    </row>
    <row r="41" spans="1:32" ht="30" x14ac:dyDescent="0.25">
      <c r="A41" s="15"/>
      <c r="B41" s="86" t="s">
        <v>200</v>
      </c>
      <c r="C41" s="89" t="s">
        <v>341</v>
      </c>
      <c r="D41" s="88" t="s">
        <v>25</v>
      </c>
      <c r="E41" s="392" t="s">
        <v>751</v>
      </c>
      <c r="F41" s="357"/>
      <c r="G41" s="357"/>
      <c r="H41" s="90">
        <v>190</v>
      </c>
      <c r="I41" s="357"/>
      <c r="J41" s="99" t="s">
        <v>379</v>
      </c>
      <c r="K41" s="91" t="s">
        <v>311</v>
      </c>
      <c r="L41" s="93">
        <v>1</v>
      </c>
      <c r="M41" s="100">
        <v>1500</v>
      </c>
      <c r="N41" s="94">
        <v>1500</v>
      </c>
      <c r="O41" s="334"/>
      <c r="P41" s="335" t="e">
        <v>#VALUE!</v>
      </c>
      <c r="Q41" s="336">
        <v>1500</v>
      </c>
      <c r="R41" s="294" t="s">
        <v>381</v>
      </c>
      <c r="S41" s="294">
        <v>1500</v>
      </c>
      <c r="T41" s="336">
        <f t="shared" si="0"/>
        <v>1500</v>
      </c>
      <c r="V41" s="91" t="s">
        <v>311</v>
      </c>
      <c r="W41" s="93">
        <v>1</v>
      </c>
      <c r="X41" s="294">
        <v>1500</v>
      </c>
      <c r="Y41" s="335">
        <f t="shared" si="6"/>
        <v>1500</v>
      </c>
      <c r="Z41" s="18"/>
      <c r="AA41" s="343">
        <v>0</v>
      </c>
      <c r="AB41" s="344">
        <f t="shared" si="2"/>
        <v>0</v>
      </c>
      <c r="AC41" s="345">
        <v>0</v>
      </c>
      <c r="AD41" s="346">
        <f t="shared" si="3"/>
        <v>0</v>
      </c>
      <c r="AE41" s="347">
        <f t="shared" si="4"/>
        <v>0</v>
      </c>
    </row>
    <row r="42" spans="1:32" ht="30" x14ac:dyDescent="0.25">
      <c r="A42" s="15"/>
      <c r="B42" s="86" t="s">
        <v>200</v>
      </c>
      <c r="C42" s="89" t="s">
        <v>341</v>
      </c>
      <c r="D42" s="88" t="s">
        <v>25</v>
      </c>
      <c r="E42" s="392" t="s">
        <v>752</v>
      </c>
      <c r="F42" s="357"/>
      <c r="G42" s="357"/>
      <c r="H42" s="90">
        <v>191</v>
      </c>
      <c r="I42" s="357"/>
      <c r="J42" s="99" t="s">
        <v>379</v>
      </c>
      <c r="K42" s="91" t="s">
        <v>311</v>
      </c>
      <c r="L42" s="93">
        <v>1</v>
      </c>
      <c r="M42" s="100">
        <v>100</v>
      </c>
      <c r="N42" s="94">
        <v>100</v>
      </c>
      <c r="O42" s="334"/>
      <c r="P42" s="335" t="e">
        <v>#VALUE!</v>
      </c>
      <c r="Q42" s="336">
        <v>100</v>
      </c>
      <c r="R42" s="294" t="s">
        <v>381</v>
      </c>
      <c r="S42" s="294">
        <v>100</v>
      </c>
      <c r="T42" s="336">
        <f t="shared" si="0"/>
        <v>100</v>
      </c>
      <c r="V42" s="91" t="s">
        <v>311</v>
      </c>
      <c r="W42" s="93">
        <v>1</v>
      </c>
      <c r="X42" s="294">
        <v>100</v>
      </c>
      <c r="Y42" s="335">
        <f t="shared" si="6"/>
        <v>100</v>
      </c>
      <c r="Z42" s="18"/>
      <c r="AA42" s="343">
        <v>0</v>
      </c>
      <c r="AB42" s="344">
        <f t="shared" si="2"/>
        <v>0</v>
      </c>
      <c r="AC42" s="345">
        <v>0</v>
      </c>
      <c r="AD42" s="346">
        <f t="shared" si="3"/>
        <v>0</v>
      </c>
      <c r="AE42" s="347">
        <f t="shared" si="4"/>
        <v>0</v>
      </c>
    </row>
    <row r="43" spans="1:32" ht="15.75" x14ac:dyDescent="0.25">
      <c r="A43" s="15"/>
      <c r="B43" s="86" t="s">
        <v>200</v>
      </c>
      <c r="C43" s="89" t="s">
        <v>341</v>
      </c>
      <c r="D43" s="88" t="s">
        <v>25</v>
      </c>
      <c r="E43" s="392" t="s">
        <v>753</v>
      </c>
      <c r="F43" s="357"/>
      <c r="G43" s="357"/>
      <c r="H43" s="90">
        <v>192</v>
      </c>
      <c r="I43" s="357"/>
      <c r="J43" s="99" t="s">
        <v>379</v>
      </c>
      <c r="K43" s="91" t="s">
        <v>311</v>
      </c>
      <c r="L43" s="93">
        <v>1</v>
      </c>
      <c r="M43" s="100">
        <v>100</v>
      </c>
      <c r="N43" s="94">
        <v>100</v>
      </c>
      <c r="O43" s="334"/>
      <c r="P43" s="335" t="e">
        <v>#VALUE!</v>
      </c>
      <c r="Q43" s="336">
        <v>100</v>
      </c>
      <c r="R43" s="294" t="s">
        <v>381</v>
      </c>
      <c r="S43" s="294">
        <v>100</v>
      </c>
      <c r="T43" s="336">
        <f t="shared" si="0"/>
        <v>100</v>
      </c>
      <c r="V43" s="91" t="s">
        <v>311</v>
      </c>
      <c r="W43" s="93">
        <v>1</v>
      </c>
      <c r="X43" s="294">
        <v>100</v>
      </c>
      <c r="Y43" s="335">
        <f t="shared" si="6"/>
        <v>100</v>
      </c>
      <c r="Z43" s="18"/>
      <c r="AA43" s="343">
        <v>0</v>
      </c>
      <c r="AB43" s="344">
        <f t="shared" si="2"/>
        <v>0</v>
      </c>
      <c r="AC43" s="345">
        <v>0</v>
      </c>
      <c r="AD43" s="346">
        <f t="shared" si="3"/>
        <v>0</v>
      </c>
      <c r="AE43" s="347">
        <f t="shared" si="4"/>
        <v>0</v>
      </c>
    </row>
    <row r="44" spans="1:32" ht="15.75" x14ac:dyDescent="0.25">
      <c r="A44" s="21"/>
      <c r="B44" s="86" t="s">
        <v>200</v>
      </c>
      <c r="C44" s="89" t="s">
        <v>341</v>
      </c>
      <c r="D44" s="88" t="s">
        <v>25</v>
      </c>
      <c r="E44" s="392" t="s">
        <v>754</v>
      </c>
      <c r="F44" s="331"/>
      <c r="G44" s="331"/>
      <c r="H44" s="90">
        <v>193</v>
      </c>
      <c r="I44" s="331"/>
      <c r="J44" s="99" t="s">
        <v>379</v>
      </c>
      <c r="K44" s="91" t="s">
        <v>311</v>
      </c>
      <c r="L44" s="93">
        <v>1</v>
      </c>
      <c r="M44" s="100">
        <v>100</v>
      </c>
      <c r="N44" s="94">
        <v>100</v>
      </c>
      <c r="O44" s="334"/>
      <c r="P44" s="335" t="e">
        <v>#VALUE!</v>
      </c>
      <c r="Q44" s="336">
        <v>100</v>
      </c>
      <c r="R44" s="294" t="s">
        <v>381</v>
      </c>
      <c r="S44" s="294">
        <v>100</v>
      </c>
      <c r="T44" s="336">
        <f t="shared" si="0"/>
        <v>100</v>
      </c>
      <c r="V44" s="91" t="s">
        <v>311</v>
      </c>
      <c r="W44" s="93">
        <v>1</v>
      </c>
      <c r="X44" s="294">
        <v>100</v>
      </c>
      <c r="Y44" s="335">
        <f t="shared" si="6"/>
        <v>100</v>
      </c>
      <c r="Z44" s="18"/>
      <c r="AA44" s="343">
        <v>0</v>
      </c>
      <c r="AB44" s="344">
        <f t="shared" si="2"/>
        <v>0</v>
      </c>
      <c r="AC44" s="345">
        <v>0</v>
      </c>
      <c r="AD44" s="346">
        <f t="shared" si="3"/>
        <v>0</v>
      </c>
      <c r="AE44" s="347">
        <f t="shared" si="4"/>
        <v>0</v>
      </c>
    </row>
    <row r="45" spans="1:32" ht="15.75" x14ac:dyDescent="0.25">
      <c r="A45" s="21"/>
      <c r="B45" s="86" t="s">
        <v>200</v>
      </c>
      <c r="C45" s="89" t="s">
        <v>341</v>
      </c>
      <c r="D45" s="88"/>
      <c r="E45" s="392" t="s">
        <v>755</v>
      </c>
      <c r="F45" s="331"/>
      <c r="G45" s="331"/>
      <c r="H45" s="90">
        <v>194</v>
      </c>
      <c r="I45" s="331"/>
      <c r="J45" s="99" t="s">
        <v>379</v>
      </c>
      <c r="K45" s="91" t="s">
        <v>311</v>
      </c>
      <c r="L45" s="93">
        <v>1</v>
      </c>
      <c r="M45" s="100">
        <v>350</v>
      </c>
      <c r="N45" s="94">
        <v>350</v>
      </c>
      <c r="O45" s="334"/>
      <c r="P45" s="335" t="e">
        <v>#VALUE!</v>
      </c>
      <c r="Q45" s="336">
        <v>350</v>
      </c>
      <c r="R45" s="294" t="s">
        <v>381</v>
      </c>
      <c r="S45" s="294">
        <v>350</v>
      </c>
      <c r="T45" s="336">
        <f t="shared" si="0"/>
        <v>350</v>
      </c>
      <c r="V45" s="91" t="s">
        <v>311</v>
      </c>
      <c r="W45" s="93">
        <v>1</v>
      </c>
      <c r="X45" s="294">
        <v>350</v>
      </c>
      <c r="Y45" s="335">
        <f t="shared" si="6"/>
        <v>350</v>
      </c>
      <c r="Z45" s="18"/>
      <c r="AA45" s="343">
        <v>0</v>
      </c>
      <c r="AB45" s="344">
        <f t="shared" si="2"/>
        <v>0</v>
      </c>
      <c r="AC45" s="345">
        <v>0</v>
      </c>
      <c r="AD45" s="346">
        <f t="shared" si="3"/>
        <v>0</v>
      </c>
      <c r="AE45" s="347">
        <f t="shared" si="4"/>
        <v>0</v>
      </c>
    </row>
    <row r="46" spans="1:32" ht="90" x14ac:dyDescent="0.25">
      <c r="A46" s="21"/>
      <c r="B46" s="353" t="s">
        <v>200</v>
      </c>
      <c r="C46" s="358" t="s">
        <v>164</v>
      </c>
      <c r="D46" s="391"/>
      <c r="E46" s="420" t="s">
        <v>719</v>
      </c>
      <c r="F46" s="331"/>
      <c r="G46" s="331"/>
      <c r="H46" s="90"/>
      <c r="I46" s="331"/>
      <c r="J46" s="99"/>
      <c r="K46" s="91"/>
      <c r="L46" s="93"/>
      <c r="M46" s="100"/>
      <c r="N46" s="94"/>
      <c r="O46" s="334"/>
      <c r="P46" s="335"/>
      <c r="Q46" s="336"/>
      <c r="R46" s="294"/>
      <c r="S46" s="294"/>
      <c r="T46" s="336">
        <f t="shared" si="0"/>
        <v>0</v>
      </c>
      <c r="V46" s="411" t="s">
        <v>160</v>
      </c>
      <c r="W46" s="380">
        <v>8</v>
      </c>
      <c r="X46" s="405">
        <v>385.24</v>
      </c>
      <c r="Y46" s="335">
        <f t="shared" si="6"/>
        <v>3081.92</v>
      </c>
      <c r="Z46" s="18"/>
      <c r="AA46" s="343">
        <v>0</v>
      </c>
      <c r="AB46" s="344">
        <f t="shared" ref="AB46:AB62" si="7">Y46*AA46</f>
        <v>0</v>
      </c>
      <c r="AC46" s="345">
        <v>0</v>
      </c>
      <c r="AD46" s="346">
        <f t="shared" ref="AD46:AD62" si="8">Y46*AC46</f>
        <v>0</v>
      </c>
      <c r="AE46" s="347">
        <f t="shared" ref="AE46:AE62" si="9">AB46-AD46</f>
        <v>0</v>
      </c>
    </row>
    <row r="47" spans="1:32" x14ac:dyDescent="0.25">
      <c r="A47" s="21"/>
      <c r="B47" s="353" t="s">
        <v>200</v>
      </c>
      <c r="C47" s="358" t="s">
        <v>164</v>
      </c>
      <c r="D47" s="391"/>
      <c r="E47" s="420" t="s">
        <v>683</v>
      </c>
      <c r="F47" s="331"/>
      <c r="G47" s="331"/>
      <c r="H47" s="90"/>
      <c r="I47" s="331"/>
      <c r="J47" s="99"/>
      <c r="K47" s="91"/>
      <c r="L47" s="93"/>
      <c r="M47" s="100"/>
      <c r="N47" s="94"/>
      <c r="O47" s="334"/>
      <c r="P47" s="335"/>
      <c r="Q47" s="336"/>
      <c r="R47" s="294"/>
      <c r="S47" s="294"/>
      <c r="T47" s="336">
        <f t="shared" si="0"/>
        <v>0</v>
      </c>
      <c r="V47" s="411" t="s">
        <v>311</v>
      </c>
      <c r="W47" s="380">
        <v>1</v>
      </c>
      <c r="X47" s="405">
        <v>300</v>
      </c>
      <c r="Y47" s="335">
        <f t="shared" si="6"/>
        <v>300</v>
      </c>
      <c r="Z47" s="18"/>
      <c r="AA47" s="343">
        <v>0</v>
      </c>
      <c r="AB47" s="344">
        <f t="shared" si="7"/>
        <v>0</v>
      </c>
      <c r="AC47" s="345">
        <v>0</v>
      </c>
      <c r="AD47" s="346">
        <f t="shared" si="8"/>
        <v>0</v>
      </c>
      <c r="AE47" s="347">
        <f t="shared" si="9"/>
        <v>0</v>
      </c>
    </row>
    <row r="48" spans="1:32" x14ac:dyDescent="0.25">
      <c r="A48" s="21"/>
      <c r="B48" s="353" t="s">
        <v>200</v>
      </c>
      <c r="C48" s="397" t="s">
        <v>24</v>
      </c>
      <c r="D48" s="391"/>
      <c r="E48" s="420" t="s">
        <v>38</v>
      </c>
      <c r="F48" s="331"/>
      <c r="G48" s="331"/>
      <c r="H48" s="90"/>
      <c r="I48" s="331"/>
      <c r="J48" s="99"/>
      <c r="K48" s="91"/>
      <c r="L48" s="93"/>
      <c r="M48" s="100"/>
      <c r="N48" s="94"/>
      <c r="O48" s="334"/>
      <c r="P48" s="335"/>
      <c r="Q48" s="336"/>
      <c r="R48" s="294"/>
      <c r="S48" s="294"/>
      <c r="T48" s="336">
        <f t="shared" si="0"/>
        <v>0</v>
      </c>
      <c r="V48" s="411" t="s">
        <v>311</v>
      </c>
      <c r="W48" s="380">
        <v>1</v>
      </c>
      <c r="X48" s="404">
        <v>1663.7</v>
      </c>
      <c r="Y48" s="335">
        <f t="shared" si="6"/>
        <v>1663.7</v>
      </c>
      <c r="Z48" s="18"/>
      <c r="AA48" s="343">
        <v>1</v>
      </c>
      <c r="AB48" s="344">
        <f t="shared" si="7"/>
        <v>1663.7</v>
      </c>
      <c r="AC48" s="345">
        <v>1</v>
      </c>
      <c r="AD48" s="346">
        <f t="shared" si="8"/>
        <v>1663.7</v>
      </c>
      <c r="AE48" s="347">
        <f t="shared" si="9"/>
        <v>0</v>
      </c>
    </row>
    <row r="49" spans="1:32" x14ac:dyDescent="0.25">
      <c r="A49" s="21"/>
      <c r="B49" s="353" t="s">
        <v>200</v>
      </c>
      <c r="C49" s="397" t="s">
        <v>24</v>
      </c>
      <c r="D49" s="391"/>
      <c r="E49" s="420" t="s">
        <v>41</v>
      </c>
      <c r="F49" s="331"/>
      <c r="G49" s="331"/>
      <c r="H49" s="90"/>
      <c r="I49" s="331"/>
      <c r="J49" s="99"/>
      <c r="K49" s="91"/>
      <c r="L49" s="93"/>
      <c r="M49" s="100"/>
      <c r="N49" s="94"/>
      <c r="O49" s="334"/>
      <c r="P49" s="335"/>
      <c r="Q49" s="336"/>
      <c r="R49" s="294"/>
      <c r="S49" s="294"/>
      <c r="T49" s="336">
        <f t="shared" si="0"/>
        <v>0</v>
      </c>
      <c r="V49" s="411" t="s">
        <v>68</v>
      </c>
      <c r="W49" s="380">
        <v>1</v>
      </c>
      <c r="X49" s="405">
        <v>482.35</v>
      </c>
      <c r="Y49" s="335">
        <f t="shared" si="6"/>
        <v>482.35</v>
      </c>
      <c r="Z49" s="18"/>
      <c r="AA49" s="343">
        <v>1</v>
      </c>
      <c r="AB49" s="344">
        <f t="shared" si="7"/>
        <v>482.35</v>
      </c>
      <c r="AC49" s="345">
        <v>1</v>
      </c>
      <c r="AD49" s="346">
        <f t="shared" si="8"/>
        <v>482.35</v>
      </c>
      <c r="AE49" s="347">
        <f t="shared" si="9"/>
        <v>0</v>
      </c>
      <c r="AF49" s="622" t="s">
        <v>794</v>
      </c>
    </row>
    <row r="50" spans="1:32" x14ac:dyDescent="0.25">
      <c r="A50" s="21"/>
      <c r="B50" s="353" t="s">
        <v>200</v>
      </c>
      <c r="C50" s="397" t="s">
        <v>24</v>
      </c>
      <c r="D50" s="391"/>
      <c r="E50" s="420" t="s">
        <v>693</v>
      </c>
      <c r="F50" s="331"/>
      <c r="G50" s="331"/>
      <c r="H50" s="90"/>
      <c r="I50" s="331"/>
      <c r="J50" s="99"/>
      <c r="K50" s="91"/>
      <c r="L50" s="93"/>
      <c r="M50" s="100"/>
      <c r="N50" s="94"/>
      <c r="O50" s="334"/>
      <c r="P50" s="335"/>
      <c r="Q50" s="336"/>
      <c r="R50" s="294"/>
      <c r="S50" s="294"/>
      <c r="T50" s="336">
        <f t="shared" si="0"/>
        <v>0</v>
      </c>
      <c r="V50" s="411" t="s">
        <v>284</v>
      </c>
      <c r="W50" s="380">
        <v>1</v>
      </c>
      <c r="X50" s="405">
        <v>110</v>
      </c>
      <c r="Y50" s="335">
        <f t="shared" si="6"/>
        <v>110</v>
      </c>
      <c r="Z50" s="18"/>
      <c r="AA50" s="343">
        <v>1</v>
      </c>
      <c r="AB50" s="344">
        <f t="shared" si="7"/>
        <v>110</v>
      </c>
      <c r="AC50" s="345">
        <v>1</v>
      </c>
      <c r="AD50" s="346">
        <f t="shared" si="8"/>
        <v>110</v>
      </c>
      <c r="AE50" s="347">
        <f t="shared" si="9"/>
        <v>0</v>
      </c>
      <c r="AF50" s="622" t="s">
        <v>794</v>
      </c>
    </row>
    <row r="51" spans="1:32" x14ac:dyDescent="0.25">
      <c r="A51" s="21"/>
      <c r="B51" s="353" t="s">
        <v>200</v>
      </c>
      <c r="C51" s="397" t="s">
        <v>720</v>
      </c>
      <c r="D51" s="391"/>
      <c r="E51" s="420" t="s">
        <v>721</v>
      </c>
      <c r="F51" s="331"/>
      <c r="G51" s="331"/>
      <c r="H51" s="90"/>
      <c r="I51" s="331"/>
      <c r="J51" s="99"/>
      <c r="K51" s="91"/>
      <c r="L51" s="93"/>
      <c r="M51" s="100"/>
      <c r="N51" s="94"/>
      <c r="O51" s="334"/>
      <c r="P51" s="335"/>
      <c r="Q51" s="336"/>
      <c r="R51" s="294"/>
      <c r="S51" s="294"/>
      <c r="T51" s="336">
        <f t="shared" si="0"/>
        <v>0</v>
      </c>
      <c r="V51" s="411" t="s">
        <v>726</v>
      </c>
      <c r="W51" s="414">
        <v>2</v>
      </c>
      <c r="X51" s="405">
        <v>100</v>
      </c>
      <c r="Y51" s="335">
        <f t="shared" si="6"/>
        <v>200</v>
      </c>
      <c r="Z51" s="18"/>
      <c r="AA51" s="343">
        <v>1</v>
      </c>
      <c r="AB51" s="344">
        <f t="shared" si="7"/>
        <v>200</v>
      </c>
      <c r="AC51" s="345">
        <v>0</v>
      </c>
      <c r="AD51" s="346">
        <f t="shared" si="8"/>
        <v>0</v>
      </c>
      <c r="AE51" s="347">
        <f t="shared" si="9"/>
        <v>200</v>
      </c>
      <c r="AF51" s="622" t="s">
        <v>794</v>
      </c>
    </row>
    <row r="52" spans="1:32" x14ac:dyDescent="0.25">
      <c r="A52" s="21"/>
      <c r="B52" s="353" t="s">
        <v>200</v>
      </c>
      <c r="C52" s="397" t="s">
        <v>72</v>
      </c>
      <c r="D52" s="391"/>
      <c r="E52" s="420" t="s">
        <v>722</v>
      </c>
      <c r="F52" s="331"/>
      <c r="G52" s="331"/>
      <c r="H52" s="90"/>
      <c r="I52" s="331"/>
      <c r="J52" s="99"/>
      <c r="K52" s="91"/>
      <c r="L52" s="93"/>
      <c r="M52" s="100"/>
      <c r="N52" s="94"/>
      <c r="O52" s="334"/>
      <c r="P52" s="335"/>
      <c r="Q52" s="336"/>
      <c r="R52" s="294"/>
      <c r="S52" s="294"/>
      <c r="T52" s="336">
        <f t="shared" si="0"/>
        <v>0</v>
      </c>
      <c r="V52" s="411" t="s">
        <v>311</v>
      </c>
      <c r="W52" s="414">
        <v>1</v>
      </c>
      <c r="X52" s="405">
        <v>500</v>
      </c>
      <c r="Y52" s="335">
        <f t="shared" si="6"/>
        <v>500</v>
      </c>
      <c r="Z52" s="18"/>
      <c r="AA52" s="343">
        <v>0</v>
      </c>
      <c r="AB52" s="344">
        <f t="shared" si="7"/>
        <v>0</v>
      </c>
      <c r="AC52" s="345">
        <v>0</v>
      </c>
      <c r="AD52" s="346">
        <f t="shared" si="8"/>
        <v>0</v>
      </c>
      <c r="AE52" s="347">
        <f t="shared" si="9"/>
        <v>0</v>
      </c>
    </row>
    <row r="53" spans="1:32" x14ac:dyDescent="0.25">
      <c r="A53" s="21"/>
      <c r="B53" s="353" t="s">
        <v>200</v>
      </c>
      <c r="C53" s="397" t="s">
        <v>341</v>
      </c>
      <c r="D53" s="391"/>
      <c r="E53" s="402" t="s">
        <v>705</v>
      </c>
      <c r="F53" s="331"/>
      <c r="G53" s="331"/>
      <c r="H53" s="90"/>
      <c r="I53" s="331"/>
      <c r="J53" s="99"/>
      <c r="K53" s="91"/>
      <c r="L53" s="93"/>
      <c r="M53" s="100"/>
      <c r="N53" s="94"/>
      <c r="O53" s="334"/>
      <c r="P53" s="335"/>
      <c r="Q53" s="336"/>
      <c r="R53" s="294"/>
      <c r="S53" s="294"/>
      <c r="T53" s="336">
        <f t="shared" si="0"/>
        <v>0</v>
      </c>
      <c r="V53" s="411" t="s">
        <v>311</v>
      </c>
      <c r="W53" s="380">
        <v>1</v>
      </c>
      <c r="X53" s="405">
        <v>500</v>
      </c>
      <c r="Y53" s="335">
        <f t="shared" si="6"/>
        <v>500</v>
      </c>
      <c r="Z53" s="18"/>
      <c r="AA53" s="343">
        <v>0</v>
      </c>
      <c r="AB53" s="344">
        <f t="shared" si="7"/>
        <v>0</v>
      </c>
      <c r="AC53" s="345">
        <v>0</v>
      </c>
      <c r="AD53" s="346">
        <f t="shared" si="8"/>
        <v>0</v>
      </c>
      <c r="AE53" s="347">
        <f t="shared" si="9"/>
        <v>0</v>
      </c>
    </row>
    <row r="54" spans="1:32" x14ac:dyDescent="0.25">
      <c r="A54" s="21"/>
      <c r="B54" s="353" t="s">
        <v>200</v>
      </c>
      <c r="C54" s="89" t="s">
        <v>341</v>
      </c>
      <c r="D54" s="391"/>
      <c r="E54" s="402" t="s">
        <v>677</v>
      </c>
      <c r="F54" s="331"/>
      <c r="G54" s="331"/>
      <c r="H54" s="90"/>
      <c r="I54" s="331"/>
      <c r="J54" s="99"/>
      <c r="K54" s="91"/>
      <c r="L54" s="93"/>
      <c r="M54" s="100"/>
      <c r="N54" s="94"/>
      <c r="O54" s="334"/>
      <c r="P54" s="335"/>
      <c r="Q54" s="336"/>
      <c r="R54" s="294"/>
      <c r="S54" s="294"/>
      <c r="T54" s="336">
        <f t="shared" si="0"/>
        <v>0</v>
      </c>
      <c r="V54" s="411" t="s">
        <v>311</v>
      </c>
      <c r="W54" s="409">
        <v>1</v>
      </c>
      <c r="X54" s="410">
        <v>500</v>
      </c>
      <c r="Y54" s="335">
        <f t="shared" si="6"/>
        <v>500</v>
      </c>
      <c r="Z54" s="18"/>
      <c r="AA54" s="343">
        <v>0</v>
      </c>
      <c r="AB54" s="344">
        <f t="shared" si="7"/>
        <v>0</v>
      </c>
      <c r="AC54" s="345">
        <v>0</v>
      </c>
      <c r="AD54" s="346">
        <f t="shared" si="8"/>
        <v>0</v>
      </c>
      <c r="AE54" s="347">
        <f t="shared" si="9"/>
        <v>0</v>
      </c>
    </row>
    <row r="55" spans="1:32" x14ac:dyDescent="0.25">
      <c r="A55" s="21"/>
      <c r="B55" s="353" t="s">
        <v>200</v>
      </c>
      <c r="C55" s="89" t="s">
        <v>341</v>
      </c>
      <c r="D55" s="391"/>
      <c r="E55" s="402" t="s">
        <v>723</v>
      </c>
      <c r="F55" s="331"/>
      <c r="G55" s="331"/>
      <c r="H55" s="90"/>
      <c r="I55" s="331"/>
      <c r="J55" s="99"/>
      <c r="K55" s="91"/>
      <c r="L55" s="93"/>
      <c r="M55" s="100"/>
      <c r="N55" s="94"/>
      <c r="O55" s="334"/>
      <c r="P55" s="335"/>
      <c r="Q55" s="336"/>
      <c r="R55" s="294"/>
      <c r="S55" s="294"/>
      <c r="T55" s="336">
        <f t="shared" si="0"/>
        <v>0</v>
      </c>
      <c r="V55" s="411" t="s">
        <v>311</v>
      </c>
      <c r="W55" s="409">
        <v>1</v>
      </c>
      <c r="X55" s="410">
        <v>1500</v>
      </c>
      <c r="Y55" s="335">
        <f t="shared" si="6"/>
        <v>1500</v>
      </c>
      <c r="Z55" s="18"/>
      <c r="AA55" s="343">
        <v>0</v>
      </c>
      <c r="AB55" s="344">
        <f t="shared" si="7"/>
        <v>0</v>
      </c>
      <c r="AC55" s="345">
        <v>0</v>
      </c>
      <c r="AD55" s="346">
        <f t="shared" si="8"/>
        <v>0</v>
      </c>
      <c r="AE55" s="347">
        <f t="shared" si="9"/>
        <v>0</v>
      </c>
    </row>
    <row r="56" spans="1:32" ht="30" x14ac:dyDescent="0.25">
      <c r="A56" s="21"/>
      <c r="B56" s="353" t="s">
        <v>200</v>
      </c>
      <c r="C56" s="358" t="s">
        <v>164</v>
      </c>
      <c r="D56" s="391"/>
      <c r="E56" s="402" t="s">
        <v>724</v>
      </c>
      <c r="F56" s="331"/>
      <c r="G56" s="331"/>
      <c r="H56" s="90"/>
      <c r="I56" s="331"/>
      <c r="J56" s="99"/>
      <c r="K56" s="91"/>
      <c r="L56" s="93"/>
      <c r="M56" s="100"/>
      <c r="N56" s="94"/>
      <c r="O56" s="334"/>
      <c r="P56" s="335"/>
      <c r="Q56" s="336"/>
      <c r="R56" s="294"/>
      <c r="S56" s="294"/>
      <c r="T56" s="336">
        <f t="shared" si="0"/>
        <v>0</v>
      </c>
      <c r="V56" s="411" t="s">
        <v>57</v>
      </c>
      <c r="W56" s="380">
        <v>10</v>
      </c>
      <c r="X56" s="405">
        <v>30</v>
      </c>
      <c r="Y56" s="335">
        <f t="shared" si="6"/>
        <v>300</v>
      </c>
      <c r="Z56" s="18"/>
      <c r="AA56" s="343">
        <v>1</v>
      </c>
      <c r="AB56" s="344">
        <f t="shared" si="7"/>
        <v>300</v>
      </c>
      <c r="AC56" s="345">
        <v>1</v>
      </c>
      <c r="AD56" s="346">
        <f t="shared" si="8"/>
        <v>300</v>
      </c>
      <c r="AE56" s="347">
        <f t="shared" si="9"/>
        <v>0</v>
      </c>
    </row>
    <row r="57" spans="1:32" ht="45" x14ac:dyDescent="0.25">
      <c r="A57" s="21"/>
      <c r="B57" s="353" t="s">
        <v>200</v>
      </c>
      <c r="C57" s="358" t="s">
        <v>164</v>
      </c>
      <c r="D57" s="391"/>
      <c r="E57" s="402" t="s">
        <v>696</v>
      </c>
      <c r="F57" s="331"/>
      <c r="G57" s="331"/>
      <c r="H57" s="90"/>
      <c r="I57" s="331"/>
      <c r="J57" s="99"/>
      <c r="K57" s="91"/>
      <c r="L57" s="93"/>
      <c r="M57" s="100"/>
      <c r="N57" s="94"/>
      <c r="O57" s="334"/>
      <c r="P57" s="335"/>
      <c r="Q57" s="336"/>
      <c r="R57" s="294"/>
      <c r="S57" s="294"/>
      <c r="T57" s="336">
        <f t="shared" si="0"/>
        <v>0</v>
      </c>
      <c r="V57" s="411" t="s">
        <v>57</v>
      </c>
      <c r="W57" s="380">
        <v>10</v>
      </c>
      <c r="X57" s="405">
        <v>143.43</v>
      </c>
      <c r="Y57" s="335">
        <f t="shared" si="6"/>
        <v>1434.3000000000002</v>
      </c>
      <c r="Z57" s="18"/>
      <c r="AA57" s="343">
        <v>1</v>
      </c>
      <c r="AB57" s="344">
        <f t="shared" si="7"/>
        <v>1434.3000000000002</v>
      </c>
      <c r="AC57" s="345">
        <v>1</v>
      </c>
      <c r="AD57" s="346">
        <f t="shared" si="8"/>
        <v>1434.3000000000002</v>
      </c>
      <c r="AE57" s="347">
        <f t="shared" si="9"/>
        <v>0</v>
      </c>
    </row>
    <row r="58" spans="1:32" x14ac:dyDescent="0.25">
      <c r="A58" s="21"/>
      <c r="B58" s="353" t="s">
        <v>200</v>
      </c>
      <c r="C58" s="358" t="s">
        <v>164</v>
      </c>
      <c r="D58" s="391"/>
      <c r="E58" s="402" t="s">
        <v>697</v>
      </c>
      <c r="F58" s="331"/>
      <c r="G58" s="331"/>
      <c r="H58" s="90"/>
      <c r="I58" s="331"/>
      <c r="J58" s="99"/>
      <c r="K58" s="91"/>
      <c r="L58" s="93"/>
      <c r="M58" s="100"/>
      <c r="N58" s="94"/>
      <c r="O58" s="334"/>
      <c r="P58" s="335"/>
      <c r="Q58" s="336"/>
      <c r="R58" s="294"/>
      <c r="S58" s="294"/>
      <c r="T58" s="336">
        <f t="shared" si="0"/>
        <v>0</v>
      </c>
      <c r="V58" s="411" t="s">
        <v>311</v>
      </c>
      <c r="W58" s="380">
        <v>1</v>
      </c>
      <c r="X58" s="405">
        <v>100</v>
      </c>
      <c r="Y58" s="335">
        <f t="shared" si="6"/>
        <v>100</v>
      </c>
      <c r="Z58" s="18"/>
      <c r="AA58" s="343">
        <v>0</v>
      </c>
      <c r="AB58" s="344">
        <f t="shared" si="7"/>
        <v>0</v>
      </c>
      <c r="AC58" s="345">
        <v>0</v>
      </c>
      <c r="AD58" s="346">
        <f t="shared" si="8"/>
        <v>0</v>
      </c>
      <c r="AE58" s="347">
        <f t="shared" si="9"/>
        <v>0</v>
      </c>
    </row>
    <row r="59" spans="1:32" ht="120" x14ac:dyDescent="0.25">
      <c r="A59" s="21"/>
      <c r="B59" s="353" t="s">
        <v>200</v>
      </c>
      <c r="C59" s="397" t="s">
        <v>72</v>
      </c>
      <c r="D59" s="391"/>
      <c r="E59" s="402" t="s">
        <v>419</v>
      </c>
      <c r="F59" s="331"/>
      <c r="G59" s="331"/>
      <c r="H59" s="90"/>
      <c r="I59" s="331"/>
      <c r="J59" s="99"/>
      <c r="K59" s="91"/>
      <c r="L59" s="93"/>
      <c r="M59" s="100"/>
      <c r="N59" s="94"/>
      <c r="O59" s="334"/>
      <c r="P59" s="335"/>
      <c r="Q59" s="336"/>
      <c r="R59" s="294"/>
      <c r="S59" s="294"/>
      <c r="T59" s="336">
        <f t="shared" si="0"/>
        <v>0</v>
      </c>
      <c r="V59" s="411" t="s">
        <v>79</v>
      </c>
      <c r="W59" s="380">
        <v>45</v>
      </c>
      <c r="X59" s="405">
        <v>8.136000000000001</v>
      </c>
      <c r="Y59" s="335">
        <f t="shared" si="6"/>
        <v>366.12000000000006</v>
      </c>
      <c r="Z59" s="18"/>
      <c r="AA59" s="343">
        <v>1</v>
      </c>
      <c r="AB59" s="344">
        <f t="shared" si="7"/>
        <v>366.12000000000006</v>
      </c>
      <c r="AC59" s="345">
        <v>1</v>
      </c>
      <c r="AD59" s="346">
        <f t="shared" si="8"/>
        <v>366.12000000000006</v>
      </c>
      <c r="AE59" s="347">
        <f t="shared" si="9"/>
        <v>0</v>
      </c>
    </row>
    <row r="60" spans="1:32" ht="60" x14ac:dyDescent="0.25">
      <c r="A60" s="21"/>
      <c r="B60" s="353" t="s">
        <v>200</v>
      </c>
      <c r="C60" s="397" t="s">
        <v>72</v>
      </c>
      <c r="D60" s="391"/>
      <c r="E60" s="402" t="s">
        <v>665</v>
      </c>
      <c r="F60" s="331"/>
      <c r="G60" s="331"/>
      <c r="H60" s="90"/>
      <c r="I60" s="331"/>
      <c r="J60" s="99"/>
      <c r="K60" s="91"/>
      <c r="L60" s="93"/>
      <c r="M60" s="100"/>
      <c r="N60" s="94"/>
      <c r="O60" s="334"/>
      <c r="P60" s="335"/>
      <c r="Q60" s="336"/>
      <c r="R60" s="294"/>
      <c r="S60" s="294"/>
      <c r="T60" s="336">
        <f t="shared" si="0"/>
        <v>0</v>
      </c>
      <c r="V60" s="411" t="s">
        <v>104</v>
      </c>
      <c r="W60" s="380">
        <v>10</v>
      </c>
      <c r="X60" s="405">
        <v>15.103999999999999</v>
      </c>
      <c r="Y60" s="335">
        <f t="shared" si="6"/>
        <v>151.04</v>
      </c>
      <c r="Z60" s="18"/>
      <c r="AA60" s="343">
        <v>1</v>
      </c>
      <c r="AB60" s="344">
        <f t="shared" si="7"/>
        <v>151.04</v>
      </c>
      <c r="AC60" s="345">
        <v>1</v>
      </c>
      <c r="AD60" s="346">
        <f t="shared" si="8"/>
        <v>151.04</v>
      </c>
      <c r="AE60" s="347">
        <f t="shared" si="9"/>
        <v>0</v>
      </c>
    </row>
    <row r="61" spans="1:32" ht="60" x14ac:dyDescent="0.25">
      <c r="A61" s="21"/>
      <c r="B61" s="353" t="s">
        <v>200</v>
      </c>
      <c r="C61" s="397" t="s">
        <v>72</v>
      </c>
      <c r="D61" s="391"/>
      <c r="E61" s="402" t="s">
        <v>666</v>
      </c>
      <c r="F61" s="331"/>
      <c r="G61" s="331"/>
      <c r="H61" s="90"/>
      <c r="I61" s="331"/>
      <c r="J61" s="99"/>
      <c r="K61" s="91"/>
      <c r="L61" s="93"/>
      <c r="M61" s="100"/>
      <c r="N61" s="94"/>
      <c r="O61" s="334"/>
      <c r="P61" s="335"/>
      <c r="Q61" s="336"/>
      <c r="R61" s="294"/>
      <c r="S61" s="294"/>
      <c r="T61" s="336">
        <f t="shared" si="0"/>
        <v>0</v>
      </c>
      <c r="V61" s="411" t="s">
        <v>104</v>
      </c>
      <c r="W61" s="380">
        <v>10</v>
      </c>
      <c r="X61" s="405">
        <v>21.847999999999999</v>
      </c>
      <c r="Y61" s="335">
        <f t="shared" si="6"/>
        <v>218.48</v>
      </c>
      <c r="Z61" s="18"/>
      <c r="AA61" s="343">
        <v>1</v>
      </c>
      <c r="AB61" s="344">
        <f t="shared" si="7"/>
        <v>218.48</v>
      </c>
      <c r="AC61" s="345">
        <v>1</v>
      </c>
      <c r="AD61" s="346">
        <f t="shared" si="8"/>
        <v>218.48</v>
      </c>
      <c r="AE61" s="347">
        <f t="shared" si="9"/>
        <v>0</v>
      </c>
    </row>
    <row r="62" spans="1:32" x14ac:dyDescent="0.25">
      <c r="A62" s="21"/>
      <c r="B62" s="353" t="s">
        <v>200</v>
      </c>
      <c r="C62" s="397" t="s">
        <v>341</v>
      </c>
      <c r="D62" s="391"/>
      <c r="E62" s="402" t="s">
        <v>725</v>
      </c>
      <c r="F62" s="331"/>
      <c r="G62" s="331"/>
      <c r="H62" s="90"/>
      <c r="I62" s="331"/>
      <c r="J62" s="99"/>
      <c r="K62" s="91"/>
      <c r="L62" s="93"/>
      <c r="M62" s="100"/>
      <c r="N62" s="94"/>
      <c r="O62" s="334"/>
      <c r="P62" s="335"/>
      <c r="Q62" s="336"/>
      <c r="R62" s="294"/>
      <c r="S62" s="294"/>
      <c r="T62" s="336">
        <f t="shared" si="0"/>
        <v>0</v>
      </c>
      <c r="V62" s="411" t="s">
        <v>57</v>
      </c>
      <c r="W62" s="380">
        <v>2</v>
      </c>
      <c r="X62" s="405">
        <v>1250</v>
      </c>
      <c r="Y62" s="335">
        <f t="shared" si="6"/>
        <v>2500</v>
      </c>
      <c r="Z62" s="18"/>
      <c r="AA62" s="343">
        <v>0</v>
      </c>
      <c r="AB62" s="344">
        <f t="shared" si="7"/>
        <v>0</v>
      </c>
      <c r="AC62" s="345">
        <v>0</v>
      </c>
      <c r="AD62" s="346">
        <f t="shared" si="8"/>
        <v>0</v>
      </c>
      <c r="AE62" s="347">
        <f t="shared" si="9"/>
        <v>0</v>
      </c>
    </row>
    <row r="63" spans="1:32" ht="15.75" x14ac:dyDescent="0.25">
      <c r="A63" s="21"/>
      <c r="B63" s="86"/>
      <c r="C63" s="89"/>
      <c r="D63" s="88"/>
      <c r="E63" s="101"/>
      <c r="F63" s="331"/>
      <c r="G63" s="331"/>
      <c r="H63" s="90"/>
      <c r="I63" s="331"/>
      <c r="J63" s="99"/>
      <c r="K63" s="91"/>
      <c r="L63" s="93"/>
      <c r="M63" s="100"/>
      <c r="N63" s="94"/>
      <c r="O63" s="334"/>
      <c r="P63" s="335"/>
      <c r="Q63" s="336"/>
      <c r="R63" s="294"/>
      <c r="S63" s="294"/>
      <c r="T63" s="336"/>
      <c r="V63" s="91"/>
      <c r="W63" s="93"/>
      <c r="X63" s="294"/>
      <c r="Y63" s="335"/>
      <c r="Z63" s="18"/>
      <c r="AA63" s="343"/>
      <c r="AB63" s="344"/>
      <c r="AC63" s="345"/>
      <c r="AD63" s="346"/>
      <c r="AE63" s="347"/>
    </row>
    <row r="64" spans="1:32" ht="15.75" thickBot="1" x14ac:dyDescent="0.3"/>
    <row r="65" spans="3:31" ht="15.75" thickBot="1" x14ac:dyDescent="0.3">
      <c r="S65" s="68" t="s">
        <v>5</v>
      </c>
      <c r="T65" s="69">
        <f>SUM(T11:T63)</f>
        <v>7669.4020049999999</v>
      </c>
      <c r="U65" s="65"/>
      <c r="V65" s="21"/>
      <c r="W65" s="28"/>
      <c r="X65" s="68" t="s">
        <v>5</v>
      </c>
      <c r="Y65" s="69">
        <f>SUM(Y1:Y63)</f>
        <v>27506.039871640001</v>
      </c>
      <c r="Z65" s="18"/>
      <c r="AA65" s="76"/>
      <c r="AB65" s="116">
        <f>SUM(AB11:AB63)</f>
        <v>15198.180666640003</v>
      </c>
      <c r="AC65" s="76"/>
      <c r="AD65" s="117">
        <f>SUM(AD11:AD63)</f>
        <v>11775.42302</v>
      </c>
      <c r="AE65" s="129">
        <f>SUM(AE11:AE63)</f>
        <v>3422.7576466400001</v>
      </c>
    </row>
    <row r="67" spans="3:31" x14ac:dyDescent="0.25">
      <c r="C67" t="s">
        <v>372</v>
      </c>
      <c r="D67" s="162"/>
      <c r="T67" s="314">
        <f>SUMIF($C$10:$C$63,$C67,T$10:T$63)</f>
        <v>399.99552</v>
      </c>
      <c r="U67" s="65"/>
      <c r="Y67" s="314">
        <f>SUMIF($C$10:$C$63,$C67,Y$10:Y$63)</f>
        <v>399.99552</v>
      </c>
      <c r="AA67" s="317">
        <f>AB67/Y67</f>
        <v>0</v>
      </c>
      <c r="AB67" s="314">
        <f>SUMIF($C$10:$C$63,$C67,AB$10:AB$63)</f>
        <v>0</v>
      </c>
      <c r="AC67" s="317">
        <f>AD67/Y67</f>
        <v>0</v>
      </c>
      <c r="AD67" s="314">
        <f>SUMIF($C$10:$C$63,$C67,AD$10:AD$63)</f>
        <v>0</v>
      </c>
      <c r="AE67" s="314">
        <f>SUMIF($C$10:$C$63,$C67,AE$10:AE$63)</f>
        <v>0</v>
      </c>
    </row>
    <row r="68" spans="3:31" x14ac:dyDescent="0.25">
      <c r="C68" t="s">
        <v>308</v>
      </c>
      <c r="D68" s="162"/>
      <c r="T68" s="314">
        <f t="shared" ref="T68:T76" si="10">SUMIF($C$10:$C$63,$C68,T$10:T$63)</f>
        <v>222.29999999999998</v>
      </c>
      <c r="U68" s="65"/>
      <c r="Y68" s="314">
        <f t="shared" ref="Y68:Y76" si="11">SUMIF($C$10:$C$63,$C68,Y$10:Y$63)</f>
        <v>222.29999999999998</v>
      </c>
      <c r="AA68" s="317">
        <f t="shared" ref="AA68:AA76" si="12">AB68/Y68</f>
        <v>1</v>
      </c>
      <c r="AB68" s="314">
        <f t="shared" ref="AB68:AE76" si="13">SUMIF($C$10:$C$63,$C68,AB$10:AB$63)</f>
        <v>222.29999999999998</v>
      </c>
      <c r="AC68" s="317">
        <f t="shared" ref="AC68:AC76" si="14">AD68/Y68</f>
        <v>1</v>
      </c>
      <c r="AD68" s="314">
        <f t="shared" si="13"/>
        <v>222.29999999999998</v>
      </c>
      <c r="AE68" s="314">
        <f t="shared" si="13"/>
        <v>0</v>
      </c>
    </row>
    <row r="69" spans="3:31" x14ac:dyDescent="0.25">
      <c r="C69" t="s">
        <v>285</v>
      </c>
      <c r="D69" s="162"/>
      <c r="T69" s="314">
        <f t="shared" si="10"/>
        <v>0</v>
      </c>
      <c r="U69" s="65"/>
      <c r="Y69" s="314">
        <f t="shared" si="11"/>
        <v>0</v>
      </c>
      <c r="AA69" s="317" t="e">
        <f t="shared" si="12"/>
        <v>#DIV/0!</v>
      </c>
      <c r="AB69" s="314">
        <f t="shared" si="13"/>
        <v>0</v>
      </c>
      <c r="AC69" s="317" t="e">
        <f t="shared" si="14"/>
        <v>#DIV/0!</v>
      </c>
      <c r="AD69" s="314">
        <f t="shared" si="13"/>
        <v>0</v>
      </c>
      <c r="AE69" s="314">
        <f t="shared" si="13"/>
        <v>0</v>
      </c>
    </row>
    <row r="70" spans="3:31" x14ac:dyDescent="0.25">
      <c r="C70" t="s">
        <v>189</v>
      </c>
      <c r="D70" s="162"/>
      <c r="T70" s="314">
        <f t="shared" si="10"/>
        <v>1294.6544999999999</v>
      </c>
      <c r="U70" s="65"/>
      <c r="Y70" s="314">
        <f t="shared" si="11"/>
        <v>1911.3032499999999</v>
      </c>
      <c r="AA70" s="317">
        <f t="shared" si="12"/>
        <v>0.92702989439273953</v>
      </c>
      <c r="AB70" s="314">
        <f t="shared" si="13"/>
        <v>1771.8352499999999</v>
      </c>
      <c r="AC70" s="317">
        <f t="shared" si="14"/>
        <v>0.92702989439273953</v>
      </c>
      <c r="AD70" s="314">
        <f t="shared" si="13"/>
        <v>1771.8352499999999</v>
      </c>
      <c r="AE70" s="314">
        <f t="shared" si="13"/>
        <v>0</v>
      </c>
    </row>
    <row r="71" spans="3:31" x14ac:dyDescent="0.25">
      <c r="C71" t="s">
        <v>72</v>
      </c>
      <c r="D71" s="162"/>
      <c r="T71" s="314">
        <f t="shared" si="10"/>
        <v>916.8</v>
      </c>
      <c r="U71" s="65"/>
      <c r="Y71" s="314">
        <f t="shared" si="11"/>
        <v>2335.8900000000003</v>
      </c>
      <c r="AA71" s="317">
        <f t="shared" si="12"/>
        <v>0.78594882464499605</v>
      </c>
      <c r="AB71" s="314">
        <f t="shared" si="13"/>
        <v>1835.89</v>
      </c>
      <c r="AC71" s="317">
        <f t="shared" si="14"/>
        <v>0.78594882464499605</v>
      </c>
      <c r="AD71" s="314">
        <f t="shared" si="13"/>
        <v>1835.89</v>
      </c>
      <c r="AE71" s="314">
        <f t="shared" si="13"/>
        <v>0</v>
      </c>
    </row>
    <row r="72" spans="3:31" x14ac:dyDescent="0.25">
      <c r="C72" t="s">
        <v>164</v>
      </c>
      <c r="D72" s="162"/>
      <c r="T72" s="314">
        <f t="shared" si="10"/>
        <v>367.18829999999997</v>
      </c>
      <c r="U72" s="65"/>
      <c r="Y72" s="314">
        <f t="shared" si="11"/>
        <v>5520.2717700000003</v>
      </c>
      <c r="AA72" s="317">
        <f t="shared" si="12"/>
        <v>0.36924844553441255</v>
      </c>
      <c r="AB72" s="314">
        <f t="shared" si="13"/>
        <v>2038.3517700000002</v>
      </c>
      <c r="AC72" s="317">
        <f t="shared" si="14"/>
        <v>0.36924844553441255</v>
      </c>
      <c r="AD72" s="314">
        <f t="shared" si="13"/>
        <v>2038.3517700000002</v>
      </c>
      <c r="AE72" s="314">
        <f t="shared" si="13"/>
        <v>0</v>
      </c>
    </row>
    <row r="73" spans="3:31" x14ac:dyDescent="0.25">
      <c r="C73" t="s">
        <v>24</v>
      </c>
      <c r="D73" s="162"/>
      <c r="T73" s="314">
        <f t="shared" si="10"/>
        <v>1681.9879999999998</v>
      </c>
      <c r="U73" s="65"/>
      <c r="Y73" s="314">
        <f t="shared" si="11"/>
        <v>9129.8036466400008</v>
      </c>
      <c r="AA73" s="317">
        <f t="shared" si="12"/>
        <v>1</v>
      </c>
      <c r="AB73" s="314">
        <f t="shared" si="13"/>
        <v>9129.8036466400008</v>
      </c>
      <c r="AC73" s="317">
        <f t="shared" si="14"/>
        <v>0.64700690492658541</v>
      </c>
      <c r="AD73" s="314">
        <f t="shared" si="13"/>
        <v>5907.0460000000003</v>
      </c>
      <c r="AE73" s="314">
        <f t="shared" si="13"/>
        <v>3222.7576466400001</v>
      </c>
    </row>
    <row r="74" spans="3:31" x14ac:dyDescent="0.25">
      <c r="C74" t="s">
        <v>312</v>
      </c>
      <c r="D74" s="162"/>
      <c r="T74" s="314">
        <f t="shared" si="10"/>
        <v>0</v>
      </c>
      <c r="U74" s="65"/>
      <c r="Y74" s="314">
        <f t="shared" si="11"/>
        <v>0</v>
      </c>
      <c r="AA74" s="317" t="e">
        <f t="shared" si="12"/>
        <v>#DIV/0!</v>
      </c>
      <c r="AB74" s="314">
        <f t="shared" si="13"/>
        <v>0</v>
      </c>
      <c r="AC74" s="317" t="e">
        <f t="shared" si="14"/>
        <v>#DIV/0!</v>
      </c>
      <c r="AD74" s="314">
        <f t="shared" si="13"/>
        <v>0</v>
      </c>
      <c r="AE74" s="314">
        <f t="shared" si="13"/>
        <v>0</v>
      </c>
    </row>
    <row r="75" spans="3:31" x14ac:dyDescent="0.25">
      <c r="C75" t="s">
        <v>341</v>
      </c>
      <c r="D75" s="162"/>
      <c r="T75" s="314">
        <f t="shared" si="10"/>
        <v>2786.4756849999999</v>
      </c>
      <c r="U75" s="65"/>
      <c r="Y75" s="314">
        <f t="shared" si="11"/>
        <v>7786.4756849999994</v>
      </c>
      <c r="AA75" s="317">
        <f t="shared" si="12"/>
        <v>0</v>
      </c>
      <c r="AB75" s="314">
        <f t="shared" si="13"/>
        <v>0</v>
      </c>
      <c r="AC75" s="317">
        <f t="shared" si="14"/>
        <v>0</v>
      </c>
      <c r="AD75" s="314">
        <f t="shared" si="13"/>
        <v>0</v>
      </c>
      <c r="AE75" s="314">
        <f t="shared" si="13"/>
        <v>0</v>
      </c>
    </row>
    <row r="76" spans="3:31" x14ac:dyDescent="0.25">
      <c r="C76" t="s">
        <v>720</v>
      </c>
      <c r="T76" s="314">
        <f t="shared" si="10"/>
        <v>0</v>
      </c>
      <c r="Y76" s="314">
        <f t="shared" si="11"/>
        <v>200</v>
      </c>
      <c r="AA76" s="317">
        <f t="shared" si="12"/>
        <v>1</v>
      </c>
      <c r="AB76" s="314">
        <f t="shared" si="13"/>
        <v>200</v>
      </c>
      <c r="AC76" s="317">
        <f t="shared" si="14"/>
        <v>0</v>
      </c>
      <c r="AD76" s="314">
        <f t="shared" si="13"/>
        <v>0</v>
      </c>
      <c r="AE76" s="314">
        <f t="shared" si="13"/>
        <v>200</v>
      </c>
    </row>
  </sheetData>
  <autoFilter ref="B8:AE62" xr:uid="{00000000-0009-0000-0000-000012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X11:X12 X14 X18:X24 X26 X28:X29 X31:X32 X36:X47 X49:X63 S36:S63" xr:uid="{00000000-0002-0000-1200-000000000000}">
      <formula1>P11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E83"/>
  <sheetViews>
    <sheetView topLeftCell="B1" zoomScale="70" zoomScaleNormal="70" workbookViewId="0">
      <pane xSplit="9" ySplit="8" topLeftCell="S66"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1" width="8.5703125" customWidth="1"/>
    <col min="12" max="12" width="8.5703125" style="528"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2" width="8.5703125" customWidth="1"/>
    <col min="23" max="23" width="8.5703125" style="528" customWidth="1"/>
    <col min="24" max="25" width="15.5703125" style="162" customWidth="1"/>
    <col min="26" max="26" width="1.5703125" customWidth="1"/>
    <col min="27" max="31" width="15.5703125" customWidth="1"/>
  </cols>
  <sheetData>
    <row r="1" spans="1:31" s="195" customFormat="1" x14ac:dyDescent="0.25">
      <c r="B1" s="195" t="str">
        <f>'Valuation Summary'!A1</f>
        <v>Mulalley &amp; Co Ltd</v>
      </c>
      <c r="L1" s="527"/>
      <c r="W1" s="527"/>
      <c r="X1" s="529"/>
      <c r="Y1" s="529"/>
    </row>
    <row r="2" spans="1:31" s="195" customFormat="1" x14ac:dyDescent="0.25">
      <c r="L2" s="527"/>
      <c r="W2" s="527"/>
      <c r="X2" s="529"/>
      <c r="Y2" s="529"/>
    </row>
    <row r="3" spans="1:31" s="195" customFormat="1" x14ac:dyDescent="0.25">
      <c r="B3" s="195" t="str">
        <f>'Valuation Summary'!A3</f>
        <v>Camden Better Homes - NW5 Blocks</v>
      </c>
      <c r="L3" s="527"/>
      <c r="W3" s="527"/>
      <c r="X3" s="529"/>
      <c r="Y3" s="529"/>
    </row>
    <row r="4" spans="1:31" s="195" customFormat="1" x14ac:dyDescent="0.25">
      <c r="L4" s="527"/>
      <c r="W4" s="527"/>
      <c r="X4" s="529"/>
      <c r="Y4" s="529"/>
    </row>
    <row r="5" spans="1:31" s="195" customFormat="1" x14ac:dyDescent="0.25">
      <c r="B5" s="195" t="s">
        <v>516</v>
      </c>
      <c r="L5" s="527"/>
      <c r="W5" s="527"/>
      <c r="X5" s="529"/>
      <c r="Y5" s="529"/>
    </row>
    <row r="6" spans="1:31" s="195" customFormat="1" ht="16.5" thickBot="1" x14ac:dyDescent="0.3">
      <c r="B6" s="196"/>
      <c r="C6" s="197"/>
      <c r="D6" s="198"/>
      <c r="E6" s="197"/>
      <c r="F6" s="198"/>
      <c r="G6" s="198"/>
      <c r="H6" s="199"/>
      <c r="I6" s="198"/>
      <c r="J6" s="200"/>
      <c r="K6" s="198"/>
      <c r="L6" s="199"/>
      <c r="M6" s="200"/>
      <c r="N6" s="201"/>
      <c r="O6" s="202"/>
      <c r="P6" s="203"/>
      <c r="Q6" s="204"/>
      <c r="R6" s="200"/>
      <c r="S6" s="200"/>
      <c r="T6" s="200"/>
      <c r="W6" s="527"/>
      <c r="X6" s="529"/>
      <c r="Y6" s="529"/>
    </row>
    <row r="7" spans="1:31"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row>
    <row r="8" spans="1:31" s="279" customFormat="1" ht="75.75" thickBot="1" x14ac:dyDescent="0.3">
      <c r="A8" s="271" t="s">
        <v>377</v>
      </c>
      <c r="B8" s="272" t="s">
        <v>71</v>
      </c>
      <c r="C8" s="271" t="s">
        <v>6</v>
      </c>
      <c r="D8" s="271" t="s">
        <v>7</v>
      </c>
      <c r="E8" s="271" t="s">
        <v>8</v>
      </c>
      <c r="F8" s="271" t="s">
        <v>9</v>
      </c>
      <c r="G8" s="271" t="s">
        <v>10</v>
      </c>
      <c r="H8" s="273" t="s">
        <v>11</v>
      </c>
      <c r="I8" s="271" t="s">
        <v>12</v>
      </c>
      <c r="J8" s="271" t="s">
        <v>13</v>
      </c>
      <c r="K8" s="271" t="s">
        <v>14</v>
      </c>
      <c r="L8" s="273" t="s">
        <v>15</v>
      </c>
      <c r="M8" s="271" t="s">
        <v>16</v>
      </c>
      <c r="N8" s="274" t="s">
        <v>17</v>
      </c>
      <c r="O8" s="275"/>
      <c r="P8" s="276" t="s">
        <v>18</v>
      </c>
      <c r="Q8" s="277" t="s">
        <v>19</v>
      </c>
      <c r="R8" s="277" t="s">
        <v>20</v>
      </c>
      <c r="S8" s="278" t="s">
        <v>21</v>
      </c>
      <c r="T8" s="278" t="s">
        <v>22</v>
      </c>
      <c r="V8" s="280" t="s">
        <v>14</v>
      </c>
      <c r="W8" s="525" t="s">
        <v>15</v>
      </c>
      <c r="X8" s="530" t="s">
        <v>21</v>
      </c>
      <c r="Y8" s="530" t="s">
        <v>22</v>
      </c>
      <c r="AA8" s="281" t="s">
        <v>392</v>
      </c>
      <c r="AB8" s="281" t="s">
        <v>5</v>
      </c>
      <c r="AC8" s="282" t="s">
        <v>392</v>
      </c>
      <c r="AD8" s="282" t="s">
        <v>5</v>
      </c>
      <c r="AE8" s="283"/>
    </row>
    <row r="9" spans="1:31" x14ac:dyDescent="0.25">
      <c r="A9" s="29"/>
      <c r="B9" s="30"/>
      <c r="C9" s="31"/>
      <c r="D9" s="32"/>
      <c r="E9" s="33"/>
      <c r="F9" s="29"/>
      <c r="G9" s="29"/>
      <c r="H9" s="34"/>
      <c r="I9" s="29"/>
      <c r="J9" s="35"/>
      <c r="K9" s="29"/>
      <c r="L9" s="34"/>
      <c r="M9" s="35"/>
      <c r="N9" s="36"/>
      <c r="O9" s="18"/>
      <c r="P9" s="19"/>
      <c r="Q9" s="20"/>
      <c r="R9" s="37"/>
      <c r="S9" s="37"/>
      <c r="T9" s="37"/>
      <c r="AA9" s="76"/>
      <c r="AB9" s="76"/>
      <c r="AC9" s="76"/>
      <c r="AD9" s="76"/>
    </row>
    <row r="10" spans="1:31" ht="15.75" thickBot="1" x14ac:dyDescent="0.3">
      <c r="A10" s="29" t="s">
        <v>429</v>
      </c>
      <c r="B10" s="2" t="s">
        <v>71</v>
      </c>
      <c r="C10" s="3" t="s">
        <v>372</v>
      </c>
      <c r="D10" s="4" t="s">
        <v>378</v>
      </c>
      <c r="E10" s="5"/>
      <c r="F10" s="29"/>
      <c r="G10" s="29"/>
      <c r="H10" s="7"/>
      <c r="I10" s="29"/>
      <c r="J10" s="8"/>
      <c r="K10" s="8"/>
      <c r="L10" s="7"/>
      <c r="M10" s="8"/>
      <c r="N10" s="8"/>
      <c r="O10" s="18"/>
      <c r="P10" s="16"/>
      <c r="Q10" s="37"/>
      <c r="R10" s="37"/>
      <c r="S10" s="37"/>
      <c r="T10" s="37"/>
      <c r="AA10" s="76"/>
      <c r="AB10" s="76"/>
      <c r="AC10" s="76"/>
      <c r="AD10" s="76"/>
    </row>
    <row r="11" spans="1:31" ht="90.75" thickBot="1" x14ac:dyDescent="0.3">
      <c r="A11" s="29"/>
      <c r="B11" s="2" t="s">
        <v>71</v>
      </c>
      <c r="C11" s="3" t="s">
        <v>372</v>
      </c>
      <c r="D11" s="4" t="s">
        <v>25</v>
      </c>
      <c r="E11" s="5" t="s">
        <v>375</v>
      </c>
      <c r="F11" s="29"/>
      <c r="G11" s="29"/>
      <c r="H11" s="7">
        <v>9.1</v>
      </c>
      <c r="I11" s="29"/>
      <c r="J11" s="8" t="s">
        <v>376</v>
      </c>
      <c r="K11" s="9" t="s">
        <v>139</v>
      </c>
      <c r="L11" s="7">
        <v>1</v>
      </c>
      <c r="M11" s="10"/>
      <c r="N11" s="11"/>
      <c r="O11" s="18"/>
      <c r="P11" s="12" t="e">
        <v>#VALUE!</v>
      </c>
      <c r="Q11" s="13" t="e">
        <f>IF(J11="PROV SUM",N11,L11*P11)</f>
        <v>#VALUE!</v>
      </c>
      <c r="R11" s="39">
        <v>0</v>
      </c>
      <c r="S11" s="40">
        <v>0</v>
      </c>
      <c r="T11" s="13">
        <f>IF(J11="SC024",N11,IF(ISERROR(S11),"",IF(J11="PROV SUM",N11,L11*S11)))</f>
        <v>0</v>
      </c>
      <c r="V11" s="9" t="s">
        <v>139</v>
      </c>
      <c r="W11" s="7">
        <v>0</v>
      </c>
      <c r="X11" s="40">
        <v>0</v>
      </c>
      <c r="Y11" s="71">
        <f>W11*X11</f>
        <v>0</v>
      </c>
      <c r="Z11" s="18"/>
      <c r="AA11" s="77">
        <v>0</v>
      </c>
      <c r="AB11" s="78">
        <f>Y11*AA11</f>
        <v>0</v>
      </c>
      <c r="AC11" s="79">
        <v>0</v>
      </c>
      <c r="AD11" s="80">
        <f>Y11*AC11</f>
        <v>0</v>
      </c>
      <c r="AE11" s="130">
        <f>AB11-AD11</f>
        <v>0</v>
      </c>
    </row>
    <row r="12" spans="1:31" ht="45.75" thickBot="1" x14ac:dyDescent="0.3">
      <c r="A12" s="29"/>
      <c r="B12" s="2" t="s">
        <v>71</v>
      </c>
      <c r="C12" s="3" t="s">
        <v>372</v>
      </c>
      <c r="D12" s="4" t="s">
        <v>25</v>
      </c>
      <c r="E12" s="5" t="s">
        <v>373</v>
      </c>
      <c r="F12" s="29"/>
      <c r="G12" s="29"/>
      <c r="H12" s="7">
        <v>9.1999999999999993</v>
      </c>
      <c r="I12" s="29"/>
      <c r="J12" s="8" t="s">
        <v>374</v>
      </c>
      <c r="K12" s="9" t="s">
        <v>79</v>
      </c>
      <c r="L12" s="7">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7">
        <v>0</v>
      </c>
      <c r="X12" s="40">
        <v>8.6880000000000006</v>
      </c>
      <c r="Y12" s="71">
        <f t="shared" ref="Y12:Y50" si="0">W12*X12</f>
        <v>0</v>
      </c>
      <c r="Z12" s="18"/>
      <c r="AA12" s="77">
        <v>0</v>
      </c>
      <c r="AB12" s="78">
        <f t="shared" ref="AB12:AB52" si="1">Y12*AA12</f>
        <v>0</v>
      </c>
      <c r="AC12" s="79">
        <v>0</v>
      </c>
      <c r="AD12" s="80">
        <f t="shared" ref="AD12:AD52" si="2">Y12*AC12</f>
        <v>0</v>
      </c>
      <c r="AE12" s="130">
        <f t="shared" ref="AE12:AE67" si="3">AB12-AD12</f>
        <v>0</v>
      </c>
    </row>
    <row r="13" spans="1:31" ht="15.75" thickBot="1" x14ac:dyDescent="0.3">
      <c r="A13" s="15"/>
      <c r="B13" s="2" t="s">
        <v>71</v>
      </c>
      <c r="C13" s="3" t="s">
        <v>308</v>
      </c>
      <c r="D13" s="4" t="s">
        <v>378</v>
      </c>
      <c r="E13" s="5"/>
      <c r="F13" s="6"/>
      <c r="G13" s="6"/>
      <c r="H13" s="7"/>
      <c r="I13" s="6"/>
      <c r="J13" s="8"/>
      <c r="K13" s="9"/>
      <c r="L13" s="7"/>
      <c r="M13" s="8"/>
      <c r="N13" s="11"/>
      <c r="O13" s="18"/>
      <c r="P13" s="16"/>
      <c r="Q13" s="37"/>
      <c r="R13" s="37"/>
      <c r="S13" s="37"/>
      <c r="T13" s="37"/>
      <c r="V13" s="9"/>
      <c r="W13" s="7"/>
      <c r="X13" s="531"/>
      <c r="Y13" s="71">
        <f t="shared" si="0"/>
        <v>0</v>
      </c>
      <c r="Z13" s="18"/>
      <c r="AA13" s="77"/>
      <c r="AB13" s="78"/>
      <c r="AC13" s="79"/>
      <c r="AD13" s="80"/>
      <c r="AE13" s="130">
        <f t="shared" si="3"/>
        <v>0</v>
      </c>
    </row>
    <row r="14" spans="1:31" ht="30.75" thickBot="1" x14ac:dyDescent="0.3">
      <c r="A14" s="15"/>
      <c r="B14" s="2" t="s">
        <v>71</v>
      </c>
      <c r="C14" s="3" t="s">
        <v>308</v>
      </c>
      <c r="D14" s="4" t="s">
        <v>25</v>
      </c>
      <c r="E14" s="5" t="s">
        <v>309</v>
      </c>
      <c r="F14" s="6"/>
      <c r="G14" s="6"/>
      <c r="H14" s="7">
        <v>1.3</v>
      </c>
      <c r="I14" s="6"/>
      <c r="J14" s="8" t="s">
        <v>310</v>
      </c>
      <c r="K14" s="9" t="s">
        <v>311</v>
      </c>
      <c r="L14" s="7">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7">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71</v>
      </c>
      <c r="C15" s="3" t="s">
        <v>285</v>
      </c>
      <c r="D15" s="4" t="s">
        <v>378</v>
      </c>
      <c r="E15" s="5"/>
      <c r="F15" s="6"/>
      <c r="G15" s="6"/>
      <c r="H15" s="7"/>
      <c r="I15" s="6"/>
      <c r="J15" s="8"/>
      <c r="K15" s="9"/>
      <c r="L15" s="7"/>
      <c r="M15" s="8"/>
      <c r="N15" s="11"/>
      <c r="O15" s="18"/>
      <c r="P15" s="16"/>
      <c r="Q15" s="37"/>
      <c r="R15" s="37"/>
      <c r="S15" s="37"/>
      <c r="T15" s="37"/>
      <c r="V15" s="9"/>
      <c r="W15" s="7"/>
      <c r="X15" s="531"/>
      <c r="Y15" s="71">
        <f t="shared" si="0"/>
        <v>0</v>
      </c>
      <c r="Z15" s="18"/>
      <c r="AA15" s="77"/>
      <c r="AB15" s="78"/>
      <c r="AC15" s="79"/>
      <c r="AD15" s="80"/>
      <c r="AE15" s="130">
        <f t="shared" si="3"/>
        <v>0</v>
      </c>
    </row>
    <row r="16" spans="1:31" ht="135.75" thickBot="1" x14ac:dyDescent="0.3">
      <c r="A16" s="15"/>
      <c r="B16" s="2" t="s">
        <v>71</v>
      </c>
      <c r="C16" s="3" t="s">
        <v>285</v>
      </c>
      <c r="D16" s="4" t="s">
        <v>25</v>
      </c>
      <c r="E16" s="5" t="s">
        <v>286</v>
      </c>
      <c r="F16" s="6"/>
      <c r="G16" s="6"/>
      <c r="H16" s="7">
        <v>5.3260000000000698</v>
      </c>
      <c r="I16" s="6"/>
      <c r="J16" s="8" t="s">
        <v>287</v>
      </c>
      <c r="K16" s="9" t="s">
        <v>75</v>
      </c>
      <c r="L16" s="7">
        <v>1</v>
      </c>
      <c r="M16" s="10">
        <v>461.13</v>
      </c>
      <c r="N16" s="11">
        <v>461.13</v>
      </c>
      <c r="O16" s="18"/>
      <c r="P16" s="12" t="e">
        <v>#VALUE!</v>
      </c>
      <c r="Q16" s="13" t="e">
        <f>IF(J16="PROV SUM",N16,L16*P16)</f>
        <v>#VALUE!</v>
      </c>
      <c r="R16" s="39">
        <v>0</v>
      </c>
      <c r="S16" s="40">
        <v>408.79174499999999</v>
      </c>
      <c r="T16" s="13">
        <f>IF(J16="SC024",N16,IF(ISERROR(S16),"",IF(J16="PROV SUM",N16,L16*S16)))</f>
        <v>408.79174499999999</v>
      </c>
      <c r="V16" s="9" t="s">
        <v>75</v>
      </c>
      <c r="W16" s="7">
        <v>0</v>
      </c>
      <c r="X16" s="40">
        <v>408.79174499999999</v>
      </c>
      <c r="Y16" s="71">
        <f t="shared" si="0"/>
        <v>0</v>
      </c>
      <c r="Z16" s="18"/>
      <c r="AA16" s="77">
        <v>0</v>
      </c>
      <c r="AB16" s="78">
        <f t="shared" si="1"/>
        <v>0</v>
      </c>
      <c r="AC16" s="79">
        <v>0</v>
      </c>
      <c r="AD16" s="80">
        <f t="shared" si="2"/>
        <v>0</v>
      </c>
      <c r="AE16" s="130">
        <f>AB16-AD16</f>
        <v>0</v>
      </c>
    </row>
    <row r="17" spans="1:31" ht="61.5" thickBot="1" x14ac:dyDescent="0.3">
      <c r="A17" s="15"/>
      <c r="B17" s="2" t="s">
        <v>71</v>
      </c>
      <c r="C17" s="3" t="s">
        <v>285</v>
      </c>
      <c r="D17" s="4" t="s">
        <v>25</v>
      </c>
      <c r="E17" s="126" t="s">
        <v>500</v>
      </c>
      <c r="F17" s="6"/>
      <c r="G17" s="6"/>
      <c r="H17" s="7">
        <v>5.3860000000000001</v>
      </c>
      <c r="I17" s="6"/>
      <c r="J17" s="8" t="s">
        <v>379</v>
      </c>
      <c r="K17" s="9" t="s">
        <v>380</v>
      </c>
      <c r="L17" s="7">
        <v>1</v>
      </c>
      <c r="M17" s="10">
        <v>150</v>
      </c>
      <c r="N17" s="11">
        <v>150</v>
      </c>
      <c r="O17" s="18"/>
      <c r="P17" s="12" t="e">
        <v>#VALUE!</v>
      </c>
      <c r="Q17" s="13">
        <f>IF(J17="PROV SUM",N17,L17*P17)</f>
        <v>150</v>
      </c>
      <c r="R17" s="39" t="s">
        <v>381</v>
      </c>
      <c r="S17" s="40" t="s">
        <v>381</v>
      </c>
      <c r="T17" s="13">
        <f>IF(J17="SC024",N17,IF(ISERROR(S17),"",IF(J17="PROV SUM",N17,L17*S17)))</f>
        <v>150</v>
      </c>
      <c r="V17" s="9" t="s">
        <v>380</v>
      </c>
      <c r="W17" s="7">
        <v>0</v>
      </c>
      <c r="X17" s="40" t="s">
        <v>381</v>
      </c>
      <c r="Y17" s="71">
        <v>150</v>
      </c>
      <c r="Z17" s="18"/>
      <c r="AA17" s="77">
        <v>0</v>
      </c>
      <c r="AB17" s="78">
        <f t="shared" si="1"/>
        <v>0</v>
      </c>
      <c r="AC17" s="79">
        <v>0</v>
      </c>
      <c r="AD17" s="80">
        <f t="shared" si="2"/>
        <v>0</v>
      </c>
      <c r="AE17" s="130">
        <f t="shared" si="3"/>
        <v>0</v>
      </c>
    </row>
    <row r="18" spans="1:31" ht="16.5" thickBot="1" x14ac:dyDescent="0.3">
      <c r="A18" s="15"/>
      <c r="B18" s="2" t="s">
        <v>71</v>
      </c>
      <c r="C18" s="3" t="s">
        <v>285</v>
      </c>
      <c r="D18" s="4" t="s">
        <v>25</v>
      </c>
      <c r="E18" s="5" t="s">
        <v>452</v>
      </c>
      <c r="F18" s="6"/>
      <c r="G18" s="6"/>
      <c r="H18" s="7">
        <v>5.3869999999999996</v>
      </c>
      <c r="I18" s="6"/>
      <c r="J18" s="8" t="s">
        <v>379</v>
      </c>
      <c r="K18" s="9" t="s">
        <v>380</v>
      </c>
      <c r="L18" s="7">
        <v>1</v>
      </c>
      <c r="M18" s="10">
        <v>200</v>
      </c>
      <c r="N18" s="11">
        <v>200</v>
      </c>
      <c r="O18" s="18"/>
      <c r="P18" s="12" t="e">
        <v>#VALUE!</v>
      </c>
      <c r="Q18" s="13">
        <f>IF(J18="PROV SUM",N18,L18*P18)</f>
        <v>200</v>
      </c>
      <c r="R18" s="39" t="s">
        <v>381</v>
      </c>
      <c r="S18" s="40" t="s">
        <v>381</v>
      </c>
      <c r="T18" s="13">
        <f>IF(J18="SC024",N18,IF(ISERROR(S18),"",IF(J18="PROV SUM",N18,L18*S18)))</f>
        <v>200</v>
      </c>
      <c r="V18" s="9" t="s">
        <v>380</v>
      </c>
      <c r="W18" s="7">
        <v>0</v>
      </c>
      <c r="X18" s="40" t="s">
        <v>381</v>
      </c>
      <c r="Y18" s="71">
        <v>200</v>
      </c>
      <c r="Z18" s="18"/>
      <c r="AA18" s="77">
        <v>0</v>
      </c>
      <c r="AB18" s="78">
        <f t="shared" si="1"/>
        <v>0</v>
      </c>
      <c r="AC18" s="79">
        <v>0</v>
      </c>
      <c r="AD18" s="80">
        <f t="shared" si="2"/>
        <v>0</v>
      </c>
      <c r="AE18" s="130">
        <f t="shared" si="3"/>
        <v>0</v>
      </c>
    </row>
    <row r="19" spans="1:31" ht="106.5" thickBot="1" x14ac:dyDescent="0.3">
      <c r="A19" s="15"/>
      <c r="B19" s="2" t="s">
        <v>71</v>
      </c>
      <c r="C19" s="3" t="s">
        <v>285</v>
      </c>
      <c r="D19" s="4" t="s">
        <v>25</v>
      </c>
      <c r="E19" s="5" t="s">
        <v>453</v>
      </c>
      <c r="F19" s="6"/>
      <c r="G19" s="6"/>
      <c r="H19" s="7">
        <v>5.3879999999999999</v>
      </c>
      <c r="I19" s="6"/>
      <c r="J19" s="8" t="s">
        <v>379</v>
      </c>
      <c r="K19" s="9" t="s">
        <v>139</v>
      </c>
      <c r="L19" s="7">
        <v>1</v>
      </c>
      <c r="M19" s="10">
        <v>480</v>
      </c>
      <c r="N19" s="11">
        <v>480</v>
      </c>
      <c r="O19" s="18"/>
      <c r="P19" s="12" t="e">
        <v>#VALUE!</v>
      </c>
      <c r="Q19" s="13">
        <f>IF(J19="PROV SUM",N19,L19*P19)</f>
        <v>480</v>
      </c>
      <c r="R19" s="39" t="s">
        <v>381</v>
      </c>
      <c r="S19" s="40" t="s">
        <v>381</v>
      </c>
      <c r="T19" s="13">
        <f>IF(J19="SC024",N19,IF(ISERROR(S19),"",IF(J19="PROV SUM",N19,L19*S19)))</f>
        <v>480</v>
      </c>
      <c r="V19" s="9" t="s">
        <v>139</v>
      </c>
      <c r="W19" s="7">
        <v>0</v>
      </c>
      <c r="X19" s="40" t="s">
        <v>381</v>
      </c>
      <c r="Y19" s="71">
        <v>480</v>
      </c>
      <c r="Z19" s="18"/>
      <c r="AA19" s="77">
        <v>0</v>
      </c>
      <c r="AB19" s="78">
        <f t="shared" si="1"/>
        <v>0</v>
      </c>
      <c r="AC19" s="79">
        <v>0</v>
      </c>
      <c r="AD19" s="80">
        <f t="shared" si="2"/>
        <v>0</v>
      </c>
      <c r="AE19" s="130">
        <f t="shared" si="3"/>
        <v>0</v>
      </c>
    </row>
    <row r="20" spans="1:31" ht="15.75" thickBot="1" x14ac:dyDescent="0.3">
      <c r="A20" s="15"/>
      <c r="B20" s="2" t="s">
        <v>71</v>
      </c>
      <c r="C20" s="41" t="s">
        <v>189</v>
      </c>
      <c r="D20" s="4" t="s">
        <v>378</v>
      </c>
      <c r="E20" s="5"/>
      <c r="F20" s="6"/>
      <c r="G20" s="6"/>
      <c r="H20" s="7"/>
      <c r="I20" s="6"/>
      <c r="J20" s="8"/>
      <c r="K20" s="9"/>
      <c r="L20" s="7"/>
      <c r="M20" s="8"/>
      <c r="N20" s="38"/>
      <c r="O20" s="18"/>
      <c r="P20" s="27"/>
      <c r="Q20" s="42"/>
      <c r="R20" s="42"/>
      <c r="S20" s="42"/>
      <c r="T20" s="42"/>
      <c r="V20" s="9"/>
      <c r="W20" s="7"/>
      <c r="X20" s="532"/>
      <c r="Y20" s="71">
        <f t="shared" si="0"/>
        <v>0</v>
      </c>
      <c r="Z20" s="18"/>
      <c r="AA20" s="77">
        <v>0</v>
      </c>
      <c r="AB20" s="78">
        <f t="shared" si="1"/>
        <v>0</v>
      </c>
      <c r="AC20" s="79">
        <v>0</v>
      </c>
      <c r="AD20" s="80">
        <f t="shared" si="2"/>
        <v>0</v>
      </c>
      <c r="AE20" s="130">
        <f t="shared" si="3"/>
        <v>0</v>
      </c>
    </row>
    <row r="21" spans="1:31" ht="75.75" thickBot="1" x14ac:dyDescent="0.3">
      <c r="A21" s="15"/>
      <c r="B21" s="2" t="s">
        <v>71</v>
      </c>
      <c r="C21" s="41" t="s">
        <v>189</v>
      </c>
      <c r="D21" s="4" t="s">
        <v>25</v>
      </c>
      <c r="E21" s="5" t="s">
        <v>282</v>
      </c>
      <c r="F21" s="6"/>
      <c r="G21" s="6"/>
      <c r="H21" s="7">
        <v>6.11</v>
      </c>
      <c r="I21" s="6"/>
      <c r="J21" s="8" t="s">
        <v>283</v>
      </c>
      <c r="K21" s="9" t="s">
        <v>284</v>
      </c>
      <c r="L21" s="7">
        <v>1</v>
      </c>
      <c r="M21" s="10">
        <v>79.14</v>
      </c>
      <c r="N21" s="38">
        <v>79.14</v>
      </c>
      <c r="O21" s="18"/>
      <c r="P21" s="12" t="e">
        <v>#VALUE!</v>
      </c>
      <c r="Q21" s="13" t="e">
        <f t="shared" ref="Q21:Q27" si="4">IF(J21="PROV SUM",N21,L21*P21)</f>
        <v>#VALUE!</v>
      </c>
      <c r="R21" s="39">
        <v>0</v>
      </c>
      <c r="S21" s="40">
        <v>63.312000000000005</v>
      </c>
      <c r="T21" s="13">
        <f t="shared" ref="T21:T27" si="5">IF(J21="SC024",N21,IF(ISERROR(S21),"",IF(J21="PROV SUM",N21,L21*S21)))</f>
        <v>63.312000000000005</v>
      </c>
      <c r="V21" s="9" t="s">
        <v>284</v>
      </c>
      <c r="W21" s="7">
        <v>0</v>
      </c>
      <c r="X21" s="40">
        <v>63.312000000000005</v>
      </c>
      <c r="Y21" s="71">
        <f t="shared" si="0"/>
        <v>0</v>
      </c>
      <c r="Z21" s="18"/>
      <c r="AA21" s="77">
        <v>0</v>
      </c>
      <c r="AB21" s="78">
        <f t="shared" si="1"/>
        <v>0</v>
      </c>
      <c r="AC21" s="79">
        <v>0</v>
      </c>
      <c r="AD21" s="80">
        <f t="shared" si="2"/>
        <v>0</v>
      </c>
      <c r="AE21" s="130">
        <f t="shared" si="3"/>
        <v>0</v>
      </c>
    </row>
    <row r="22" spans="1:31" ht="60.75" thickBot="1" x14ac:dyDescent="0.3">
      <c r="A22" s="15"/>
      <c r="B22" s="2" t="s">
        <v>71</v>
      </c>
      <c r="C22" s="41" t="s">
        <v>189</v>
      </c>
      <c r="D22" s="4" t="s">
        <v>25</v>
      </c>
      <c r="E22" s="5" t="s">
        <v>190</v>
      </c>
      <c r="F22" s="6"/>
      <c r="G22" s="6"/>
      <c r="H22" s="7">
        <v>6.82</v>
      </c>
      <c r="I22" s="6"/>
      <c r="J22" s="8" t="s">
        <v>191</v>
      </c>
      <c r="K22" s="9" t="s">
        <v>104</v>
      </c>
      <c r="L22" s="7">
        <v>40</v>
      </c>
      <c r="M22" s="10">
        <v>44.12</v>
      </c>
      <c r="N22" s="38">
        <v>1764.8</v>
      </c>
      <c r="O22" s="18"/>
      <c r="P22" s="12" t="e">
        <v>#VALUE!</v>
      </c>
      <c r="Q22" s="13" t="e">
        <f t="shared" si="4"/>
        <v>#VALUE!</v>
      </c>
      <c r="R22" s="39">
        <v>0</v>
      </c>
      <c r="S22" s="40">
        <v>31.986999999999998</v>
      </c>
      <c r="T22" s="13">
        <f t="shared" si="5"/>
        <v>1279.48</v>
      </c>
      <c r="V22" s="9" t="s">
        <v>104</v>
      </c>
      <c r="W22" s="7">
        <v>0</v>
      </c>
      <c r="X22" s="40">
        <v>31.986999999999998</v>
      </c>
      <c r="Y22" s="71">
        <f t="shared" si="0"/>
        <v>0</v>
      </c>
      <c r="Z22" s="18"/>
      <c r="AA22" s="77">
        <v>0</v>
      </c>
      <c r="AB22" s="78">
        <f t="shared" si="1"/>
        <v>0</v>
      </c>
      <c r="AC22" s="79">
        <v>0</v>
      </c>
      <c r="AD22" s="80">
        <f t="shared" si="2"/>
        <v>0</v>
      </c>
      <c r="AE22" s="130">
        <f t="shared" si="3"/>
        <v>0</v>
      </c>
    </row>
    <row r="23" spans="1:31" ht="45.75" thickBot="1" x14ac:dyDescent="0.3">
      <c r="A23" s="15"/>
      <c r="B23" s="2" t="s">
        <v>71</v>
      </c>
      <c r="C23" s="41" t="s">
        <v>189</v>
      </c>
      <c r="D23" s="4" t="s">
        <v>25</v>
      </c>
      <c r="E23" s="5" t="s">
        <v>205</v>
      </c>
      <c r="F23" s="6"/>
      <c r="G23" s="6"/>
      <c r="H23" s="7">
        <v>6.16100000000002</v>
      </c>
      <c r="I23" s="6"/>
      <c r="J23" s="8" t="s">
        <v>206</v>
      </c>
      <c r="K23" s="9" t="s">
        <v>104</v>
      </c>
      <c r="L23" s="7">
        <v>22</v>
      </c>
      <c r="M23" s="10">
        <v>38.25</v>
      </c>
      <c r="N23" s="38">
        <v>841.5</v>
      </c>
      <c r="O23" s="18"/>
      <c r="P23" s="12" t="e">
        <v>#VALUE!</v>
      </c>
      <c r="Q23" s="13" t="e">
        <f t="shared" si="4"/>
        <v>#VALUE!</v>
      </c>
      <c r="R23" s="39">
        <v>0</v>
      </c>
      <c r="S23" s="40">
        <v>27.731249999999999</v>
      </c>
      <c r="T23" s="13">
        <f t="shared" si="5"/>
        <v>610.08749999999998</v>
      </c>
      <c r="V23" s="9" t="s">
        <v>104</v>
      </c>
      <c r="W23" s="7">
        <v>0</v>
      </c>
      <c r="X23" s="40">
        <v>27.731249999999999</v>
      </c>
      <c r="Y23" s="71">
        <f t="shared" si="0"/>
        <v>0</v>
      </c>
      <c r="Z23" s="18"/>
      <c r="AA23" s="77">
        <v>0</v>
      </c>
      <c r="AB23" s="78">
        <f t="shared" si="1"/>
        <v>0</v>
      </c>
      <c r="AC23" s="79">
        <v>0</v>
      </c>
      <c r="AD23" s="80">
        <f t="shared" si="2"/>
        <v>0</v>
      </c>
      <c r="AE23" s="130">
        <f t="shared" si="3"/>
        <v>0</v>
      </c>
    </row>
    <row r="24" spans="1:31" ht="30.75" thickBot="1" x14ac:dyDescent="0.3">
      <c r="A24" s="15"/>
      <c r="B24" s="2" t="s">
        <v>71</v>
      </c>
      <c r="C24" s="41" t="s">
        <v>189</v>
      </c>
      <c r="D24" s="4" t="s">
        <v>25</v>
      </c>
      <c r="E24" s="5" t="s">
        <v>227</v>
      </c>
      <c r="F24" s="6"/>
      <c r="G24" s="6"/>
      <c r="H24" s="7">
        <v>6.1940000000000301</v>
      </c>
      <c r="I24" s="6"/>
      <c r="J24" s="8" t="s">
        <v>228</v>
      </c>
      <c r="K24" s="9" t="s">
        <v>79</v>
      </c>
      <c r="L24" s="7">
        <v>25</v>
      </c>
      <c r="M24" s="10">
        <v>7.02</v>
      </c>
      <c r="N24" s="38">
        <v>175.5</v>
      </c>
      <c r="O24" s="18"/>
      <c r="P24" s="12" t="e">
        <v>#VALUE!</v>
      </c>
      <c r="Q24" s="13" t="e">
        <f t="shared" si="4"/>
        <v>#VALUE!</v>
      </c>
      <c r="R24" s="39">
        <v>0</v>
      </c>
      <c r="S24" s="40">
        <v>5.9669999999999996</v>
      </c>
      <c r="T24" s="13">
        <f t="shared" si="5"/>
        <v>149.17499999999998</v>
      </c>
      <c r="V24" s="9" t="s">
        <v>79</v>
      </c>
      <c r="W24" s="7">
        <v>0</v>
      </c>
      <c r="X24" s="40">
        <v>5.9669999999999996</v>
      </c>
      <c r="Y24" s="71">
        <f t="shared" si="0"/>
        <v>0</v>
      </c>
      <c r="Z24" s="18"/>
      <c r="AA24" s="77">
        <v>0</v>
      </c>
      <c r="AB24" s="78">
        <f t="shared" si="1"/>
        <v>0</v>
      </c>
      <c r="AC24" s="79">
        <v>0</v>
      </c>
      <c r="AD24" s="80">
        <f t="shared" si="2"/>
        <v>0</v>
      </c>
      <c r="AE24" s="130">
        <f t="shared" si="3"/>
        <v>0</v>
      </c>
    </row>
    <row r="25" spans="1:31" ht="45.75" thickBot="1" x14ac:dyDescent="0.3">
      <c r="A25" s="15"/>
      <c r="B25" s="2" t="s">
        <v>71</v>
      </c>
      <c r="C25" s="41" t="s">
        <v>189</v>
      </c>
      <c r="D25" s="4" t="s">
        <v>25</v>
      </c>
      <c r="E25" s="5" t="s">
        <v>242</v>
      </c>
      <c r="F25" s="6"/>
      <c r="G25" s="6"/>
      <c r="H25" s="7">
        <v>6.2240000000000402</v>
      </c>
      <c r="I25" s="6"/>
      <c r="J25" s="8" t="s">
        <v>243</v>
      </c>
      <c r="K25" s="9" t="s">
        <v>139</v>
      </c>
      <c r="L25" s="7">
        <v>1</v>
      </c>
      <c r="M25" s="10">
        <v>12.36</v>
      </c>
      <c r="N25" s="38">
        <v>12.36</v>
      </c>
      <c r="O25" s="18"/>
      <c r="P25" s="12" t="e">
        <v>#VALUE!</v>
      </c>
      <c r="Q25" s="13" t="e">
        <f t="shared" si="4"/>
        <v>#VALUE!</v>
      </c>
      <c r="R25" s="39">
        <v>0</v>
      </c>
      <c r="S25" s="40">
        <v>10.505999999999998</v>
      </c>
      <c r="T25" s="13">
        <f t="shared" si="5"/>
        <v>10.505999999999998</v>
      </c>
      <c r="V25" s="9" t="s">
        <v>139</v>
      </c>
      <c r="W25" s="7">
        <v>0</v>
      </c>
      <c r="X25" s="40">
        <v>10.505999999999998</v>
      </c>
      <c r="Y25" s="71">
        <f t="shared" si="0"/>
        <v>0</v>
      </c>
      <c r="Z25" s="18"/>
      <c r="AA25" s="77">
        <v>0</v>
      </c>
      <c r="AB25" s="78">
        <f t="shared" si="1"/>
        <v>0</v>
      </c>
      <c r="AC25" s="79">
        <v>0</v>
      </c>
      <c r="AD25" s="80">
        <f t="shared" si="2"/>
        <v>0</v>
      </c>
      <c r="AE25" s="130">
        <f t="shared" si="3"/>
        <v>0</v>
      </c>
    </row>
    <row r="26" spans="1:31" ht="45.75" thickBot="1" x14ac:dyDescent="0.3">
      <c r="A26" s="15"/>
      <c r="B26" s="2" t="s">
        <v>71</v>
      </c>
      <c r="C26" s="41" t="s">
        <v>189</v>
      </c>
      <c r="D26" s="4" t="s">
        <v>25</v>
      </c>
      <c r="E26" s="5" t="s">
        <v>267</v>
      </c>
      <c r="F26" s="6"/>
      <c r="G26" s="6"/>
      <c r="H26" s="7">
        <v>6.2600000000000504</v>
      </c>
      <c r="I26" s="6"/>
      <c r="J26" s="8" t="s">
        <v>268</v>
      </c>
      <c r="K26" s="9" t="s">
        <v>104</v>
      </c>
      <c r="L26" s="7">
        <v>29</v>
      </c>
      <c r="M26" s="10">
        <v>3.74</v>
      </c>
      <c r="N26" s="38">
        <v>108.46</v>
      </c>
      <c r="O26" s="18"/>
      <c r="P26" s="12" t="e">
        <v>#VALUE!</v>
      </c>
      <c r="Q26" s="13" t="e">
        <f t="shared" si="4"/>
        <v>#VALUE!</v>
      </c>
      <c r="R26" s="39">
        <v>0</v>
      </c>
      <c r="S26" s="40">
        <v>3.1790000000000003</v>
      </c>
      <c r="T26" s="13">
        <f t="shared" si="5"/>
        <v>92.191000000000003</v>
      </c>
      <c r="V26" s="9" t="s">
        <v>104</v>
      </c>
      <c r="W26" s="7">
        <v>0</v>
      </c>
      <c r="X26" s="40">
        <v>3.1790000000000003</v>
      </c>
      <c r="Y26" s="71">
        <f t="shared" si="0"/>
        <v>0</v>
      </c>
      <c r="Z26" s="18"/>
      <c r="AA26" s="77">
        <v>0</v>
      </c>
      <c r="AB26" s="78">
        <f t="shared" si="1"/>
        <v>0</v>
      </c>
      <c r="AC26" s="79">
        <v>0</v>
      </c>
      <c r="AD26" s="80">
        <f t="shared" si="2"/>
        <v>0</v>
      </c>
      <c r="AE26" s="130">
        <f t="shared" si="3"/>
        <v>0</v>
      </c>
    </row>
    <row r="27" spans="1:31" ht="30.75" thickBot="1" x14ac:dyDescent="0.3">
      <c r="A27" s="15"/>
      <c r="B27" s="2" t="s">
        <v>71</v>
      </c>
      <c r="C27" s="41" t="s">
        <v>189</v>
      </c>
      <c r="D27" s="4" t="s">
        <v>25</v>
      </c>
      <c r="E27" s="5" t="s">
        <v>433</v>
      </c>
      <c r="F27" s="6"/>
      <c r="G27" s="6"/>
      <c r="H27" s="7">
        <v>6.2620000000000502</v>
      </c>
      <c r="I27" s="6"/>
      <c r="J27" s="8" t="s">
        <v>270</v>
      </c>
      <c r="K27" s="9" t="s">
        <v>79</v>
      </c>
      <c r="L27" s="7">
        <v>31</v>
      </c>
      <c r="M27" s="10">
        <v>16.86</v>
      </c>
      <c r="N27" s="38">
        <v>522.66</v>
      </c>
      <c r="O27" s="18"/>
      <c r="P27" s="12" t="e">
        <v>#VALUE!</v>
      </c>
      <c r="Q27" s="13" t="e">
        <f t="shared" si="4"/>
        <v>#VALUE!</v>
      </c>
      <c r="R27" s="39">
        <v>0</v>
      </c>
      <c r="S27" s="40">
        <v>14.331</v>
      </c>
      <c r="T27" s="13">
        <f t="shared" si="5"/>
        <v>444.26099999999997</v>
      </c>
      <c r="V27" s="9" t="s">
        <v>79</v>
      </c>
      <c r="W27" s="7">
        <v>0</v>
      </c>
      <c r="X27" s="40">
        <v>14.331</v>
      </c>
      <c r="Y27" s="71">
        <f t="shared" si="0"/>
        <v>0</v>
      </c>
      <c r="Z27" s="18"/>
      <c r="AA27" s="77">
        <v>0</v>
      </c>
      <c r="AB27" s="78">
        <f t="shared" si="1"/>
        <v>0</v>
      </c>
      <c r="AC27" s="79">
        <v>0</v>
      </c>
      <c r="AD27" s="80">
        <f t="shared" si="2"/>
        <v>0</v>
      </c>
      <c r="AE27" s="130">
        <f t="shared" si="3"/>
        <v>0</v>
      </c>
    </row>
    <row r="28" spans="1:31" ht="15.75" thickBot="1" x14ac:dyDescent="0.3">
      <c r="A28" s="15"/>
      <c r="B28" s="2" t="s">
        <v>71</v>
      </c>
      <c r="C28" s="41" t="s">
        <v>72</v>
      </c>
      <c r="D28" s="4" t="s">
        <v>378</v>
      </c>
      <c r="E28" s="5"/>
      <c r="F28" s="6"/>
      <c r="G28" s="6"/>
      <c r="H28" s="7"/>
      <c r="I28" s="6"/>
      <c r="J28" s="8"/>
      <c r="K28" s="9"/>
      <c r="L28" s="7"/>
      <c r="M28" s="8"/>
      <c r="N28" s="38"/>
      <c r="O28" s="43"/>
      <c r="P28" s="27"/>
      <c r="Q28" s="42"/>
      <c r="R28" s="42"/>
      <c r="S28" s="42"/>
      <c r="T28" s="42"/>
      <c r="V28" s="9"/>
      <c r="W28" s="7"/>
      <c r="X28" s="532"/>
      <c r="Y28" s="71">
        <f t="shared" si="0"/>
        <v>0</v>
      </c>
      <c r="Z28" s="18"/>
      <c r="AA28" s="77">
        <v>0</v>
      </c>
      <c r="AB28" s="78">
        <f t="shared" si="1"/>
        <v>0</v>
      </c>
      <c r="AC28" s="79">
        <v>0</v>
      </c>
      <c r="AD28" s="80">
        <f t="shared" si="2"/>
        <v>0</v>
      </c>
      <c r="AE28" s="130">
        <f t="shared" si="3"/>
        <v>0</v>
      </c>
    </row>
    <row r="29" spans="1:31" ht="45.75" thickBot="1" x14ac:dyDescent="0.3">
      <c r="A29" s="15"/>
      <c r="B29" s="2" t="s">
        <v>71</v>
      </c>
      <c r="C29" s="41" t="s">
        <v>72</v>
      </c>
      <c r="D29" s="4" t="s">
        <v>25</v>
      </c>
      <c r="E29" s="5" t="s">
        <v>154</v>
      </c>
      <c r="F29" s="6"/>
      <c r="G29" s="6"/>
      <c r="H29" s="7">
        <v>3.3640000000000101</v>
      </c>
      <c r="I29" s="6"/>
      <c r="J29" s="8" t="s">
        <v>155</v>
      </c>
      <c r="K29" s="9" t="s">
        <v>139</v>
      </c>
      <c r="L29" s="7">
        <v>3</v>
      </c>
      <c r="M29" s="10">
        <v>20.13</v>
      </c>
      <c r="N29" s="38">
        <v>60.39</v>
      </c>
      <c r="O29" s="43"/>
      <c r="P29" s="12" t="e">
        <v>#VALUE!</v>
      </c>
      <c r="Q29" s="13" t="e">
        <f>IF(J29="PROV SUM",N29,L29*P29)</f>
        <v>#VALUE!</v>
      </c>
      <c r="R29" s="39">
        <v>0</v>
      </c>
      <c r="S29" s="40">
        <v>14.918342999999998</v>
      </c>
      <c r="T29" s="13">
        <f>IF(J29="SC024",N29,IF(ISERROR(S29),"",IF(J29="PROV SUM",N29,L29*S29)))</f>
        <v>44.755028999999993</v>
      </c>
      <c r="V29" s="9" t="s">
        <v>139</v>
      </c>
      <c r="W29" s="7">
        <v>0</v>
      </c>
      <c r="X29" s="40">
        <v>14.918342999999998</v>
      </c>
      <c r="Y29" s="71">
        <f t="shared" si="0"/>
        <v>0</v>
      </c>
      <c r="Z29" s="18"/>
      <c r="AA29" s="77">
        <v>0</v>
      </c>
      <c r="AB29" s="78">
        <f t="shared" si="1"/>
        <v>0</v>
      </c>
      <c r="AC29" s="79">
        <v>0</v>
      </c>
      <c r="AD29" s="80">
        <f t="shared" si="2"/>
        <v>0</v>
      </c>
      <c r="AE29" s="130">
        <f t="shared" si="3"/>
        <v>0</v>
      </c>
    </row>
    <row r="30" spans="1:31" ht="45.75" thickBot="1" x14ac:dyDescent="0.3">
      <c r="A30" s="15"/>
      <c r="B30" s="2" t="s">
        <v>71</v>
      </c>
      <c r="C30" s="41" t="s">
        <v>72</v>
      </c>
      <c r="D30" s="4" t="s">
        <v>25</v>
      </c>
      <c r="E30" s="5" t="s">
        <v>73</v>
      </c>
      <c r="F30" s="6"/>
      <c r="G30" s="6"/>
      <c r="H30" s="7">
        <v>3.4220000000000201</v>
      </c>
      <c r="I30" s="6"/>
      <c r="J30" s="8" t="s">
        <v>74</v>
      </c>
      <c r="K30" s="9" t="s">
        <v>75</v>
      </c>
      <c r="L30" s="7">
        <v>1</v>
      </c>
      <c r="M30" s="10">
        <v>66.790000000000006</v>
      </c>
      <c r="N30" s="38">
        <v>66.790000000000006</v>
      </c>
      <c r="O30" s="43"/>
      <c r="P30" s="12" t="e">
        <v>#VALUE!</v>
      </c>
      <c r="Q30" s="13" t="e">
        <f>IF(J30="PROV SUM",N30,L30*P30)</f>
        <v>#VALUE!</v>
      </c>
      <c r="R30" s="39">
        <v>0</v>
      </c>
      <c r="S30" s="40">
        <v>48.422750000000001</v>
      </c>
      <c r="T30" s="13">
        <f>IF(J30="SC024",N30,IF(ISERROR(S30),"",IF(J30="PROV SUM",N30,L30*S30)))</f>
        <v>48.422750000000001</v>
      </c>
      <c r="V30" s="9" t="s">
        <v>75</v>
      </c>
      <c r="W30" s="7">
        <v>0</v>
      </c>
      <c r="X30" s="40">
        <v>48.422750000000001</v>
      </c>
      <c r="Y30" s="71">
        <f t="shared" si="0"/>
        <v>0</v>
      </c>
      <c r="Z30" s="18"/>
      <c r="AA30" s="77">
        <v>0</v>
      </c>
      <c r="AB30" s="78">
        <f t="shared" si="1"/>
        <v>0</v>
      </c>
      <c r="AC30" s="79">
        <v>0</v>
      </c>
      <c r="AD30" s="80">
        <f t="shared" si="2"/>
        <v>0</v>
      </c>
      <c r="AE30" s="130">
        <f t="shared" si="3"/>
        <v>0</v>
      </c>
    </row>
    <row r="31" spans="1:31" ht="15.75" thickBot="1" x14ac:dyDescent="0.3">
      <c r="A31" s="15"/>
      <c r="B31" s="2" t="s">
        <v>71</v>
      </c>
      <c r="C31" s="41" t="s">
        <v>164</v>
      </c>
      <c r="D31" s="4" t="s">
        <v>378</v>
      </c>
      <c r="E31" s="5"/>
      <c r="F31" s="6"/>
      <c r="G31" s="6"/>
      <c r="H31" s="7"/>
      <c r="I31" s="6"/>
      <c r="J31" s="8"/>
      <c r="K31" s="9"/>
      <c r="L31" s="7"/>
      <c r="M31" s="8"/>
      <c r="N31" s="38"/>
      <c r="O31" s="43"/>
      <c r="P31" s="27"/>
      <c r="Q31" s="42"/>
      <c r="R31" s="42"/>
      <c r="S31" s="42"/>
      <c r="T31" s="42"/>
      <c r="V31" s="9"/>
      <c r="W31" s="7"/>
      <c r="X31" s="532"/>
      <c r="Y31" s="71">
        <f t="shared" si="0"/>
        <v>0</v>
      </c>
      <c r="Z31" s="18"/>
      <c r="AA31" s="77">
        <v>0</v>
      </c>
      <c r="AB31" s="78">
        <f t="shared" si="1"/>
        <v>0</v>
      </c>
      <c r="AC31" s="79">
        <v>0</v>
      </c>
      <c r="AD31" s="80">
        <f t="shared" si="2"/>
        <v>0</v>
      </c>
      <c r="AE31" s="130">
        <f t="shared" si="3"/>
        <v>0</v>
      </c>
    </row>
    <row r="32" spans="1:31" ht="90.75" thickBot="1" x14ac:dyDescent="0.3">
      <c r="A32" s="15"/>
      <c r="B32" s="2" t="s">
        <v>71</v>
      </c>
      <c r="C32" s="41" t="s">
        <v>164</v>
      </c>
      <c r="D32" s="4" t="s">
        <v>25</v>
      </c>
      <c r="E32" s="5" t="s">
        <v>167</v>
      </c>
      <c r="F32" s="6"/>
      <c r="G32" s="6"/>
      <c r="H32" s="7">
        <v>4.4199999999999902</v>
      </c>
      <c r="I32" s="6"/>
      <c r="J32" s="8" t="s">
        <v>168</v>
      </c>
      <c r="K32" s="9" t="s">
        <v>79</v>
      </c>
      <c r="L32" s="7">
        <v>21</v>
      </c>
      <c r="M32" s="10">
        <v>698.79</v>
      </c>
      <c r="N32" s="38">
        <v>14674.59</v>
      </c>
      <c r="O32" s="43"/>
      <c r="P32" s="12" t="e">
        <v>#VALUE!</v>
      </c>
      <c r="Q32" s="13" t="e">
        <f>IF(J32="PROV SUM",N32,L32*P32)</f>
        <v>#VALUE!</v>
      </c>
      <c r="R32" s="39">
        <v>0</v>
      </c>
      <c r="S32" s="40">
        <v>619.47733499999993</v>
      </c>
      <c r="T32" s="13">
        <f>IF(J32="SC024",N32,IF(ISERROR(S32),"",IF(J32="PROV SUM",N32,L32*S32)))</f>
        <v>13009.024034999999</v>
      </c>
      <c r="V32" s="9" t="s">
        <v>79</v>
      </c>
      <c r="W32" s="7">
        <v>0</v>
      </c>
      <c r="X32" s="40">
        <v>619.47733499999993</v>
      </c>
      <c r="Y32" s="71">
        <f t="shared" si="0"/>
        <v>0</v>
      </c>
      <c r="Z32" s="18"/>
      <c r="AA32" s="77">
        <v>0</v>
      </c>
      <c r="AB32" s="78">
        <f t="shared" si="1"/>
        <v>0</v>
      </c>
      <c r="AC32" s="79">
        <v>0</v>
      </c>
      <c r="AD32" s="80">
        <f t="shared" si="2"/>
        <v>0</v>
      </c>
      <c r="AE32" s="130">
        <f t="shared" si="3"/>
        <v>0</v>
      </c>
    </row>
    <row r="33" spans="1:31" ht="15.75" thickBot="1" x14ac:dyDescent="0.3">
      <c r="A33" s="15"/>
      <c r="B33" s="44" t="s">
        <v>71</v>
      </c>
      <c r="C33" s="45" t="s">
        <v>24</v>
      </c>
      <c r="D33" s="46" t="s">
        <v>378</v>
      </c>
      <c r="E33" s="47"/>
      <c r="F33" s="48"/>
      <c r="G33" s="48"/>
      <c r="H33" s="49"/>
      <c r="I33" s="48"/>
      <c r="J33" s="50"/>
      <c r="K33" s="51"/>
      <c r="L33" s="49"/>
      <c r="M33" s="50"/>
      <c r="N33" s="52"/>
      <c r="O33" s="43"/>
      <c r="P33" s="27"/>
      <c r="Q33" s="42"/>
      <c r="R33" s="42"/>
      <c r="S33" s="42"/>
      <c r="T33" s="42"/>
      <c r="V33" s="51"/>
      <c r="W33" s="49"/>
      <c r="X33" s="532"/>
      <c r="Y33" s="71">
        <f t="shared" si="0"/>
        <v>0</v>
      </c>
      <c r="Z33" s="18"/>
      <c r="AA33" s="77">
        <v>0</v>
      </c>
      <c r="AB33" s="78">
        <f t="shared" si="1"/>
        <v>0</v>
      </c>
      <c r="AC33" s="79">
        <v>0</v>
      </c>
      <c r="AD33" s="80">
        <f t="shared" si="2"/>
        <v>0</v>
      </c>
      <c r="AE33" s="130">
        <f t="shared" si="3"/>
        <v>0</v>
      </c>
    </row>
    <row r="34" spans="1:31" ht="120.75" thickBot="1" x14ac:dyDescent="0.3">
      <c r="A34" s="21"/>
      <c r="B34" s="54" t="s">
        <v>71</v>
      </c>
      <c r="C34" s="54" t="s">
        <v>24</v>
      </c>
      <c r="D34" s="55" t="s">
        <v>25</v>
      </c>
      <c r="E34" s="56" t="s">
        <v>26</v>
      </c>
      <c r="F34" s="57"/>
      <c r="G34" s="57"/>
      <c r="H34" s="58">
        <v>2.1</v>
      </c>
      <c r="I34" s="57"/>
      <c r="J34" s="59" t="s">
        <v>27</v>
      </c>
      <c r="K34" s="57" t="s">
        <v>28</v>
      </c>
      <c r="L34" s="58">
        <v>245</v>
      </c>
      <c r="M34" s="61">
        <v>12.92</v>
      </c>
      <c r="N34" s="62">
        <v>3165.4</v>
      </c>
      <c r="O34" s="18"/>
      <c r="P34" s="12" t="e">
        <v>#VALUE!</v>
      </c>
      <c r="Q34" s="13" t="e">
        <f>IF(J34="PROV SUM",N34,L34*P34)</f>
        <v>#VALUE!</v>
      </c>
      <c r="R34" s="39">
        <v>0</v>
      </c>
      <c r="S34" s="40">
        <v>16.4084</v>
      </c>
      <c r="T34" s="13">
        <f>IF(J34="SC024",N34,IF(ISERROR(S34),"",IF(J34="PROV SUM",N34,L34*S34)))</f>
        <v>4020.058</v>
      </c>
      <c r="V34" s="57" t="s">
        <v>28</v>
      </c>
      <c r="W34" s="7">
        <v>0</v>
      </c>
      <c r="X34" s="40">
        <v>16.4084</v>
      </c>
      <c r="Y34" s="71">
        <f t="shared" si="0"/>
        <v>0</v>
      </c>
      <c r="Z34" s="18"/>
      <c r="AA34" s="77">
        <v>0</v>
      </c>
      <c r="AB34" s="78">
        <f t="shared" si="1"/>
        <v>0</v>
      </c>
      <c r="AC34" s="79">
        <v>0</v>
      </c>
      <c r="AD34" s="80">
        <f t="shared" si="2"/>
        <v>0</v>
      </c>
      <c r="AE34" s="130">
        <f t="shared" si="3"/>
        <v>0</v>
      </c>
    </row>
    <row r="35" spans="1:31" ht="30.75" thickBot="1" x14ac:dyDescent="0.3">
      <c r="A35" s="21"/>
      <c r="B35" s="54" t="s">
        <v>71</v>
      </c>
      <c r="C35" s="54" t="s">
        <v>24</v>
      </c>
      <c r="D35" s="55" t="s">
        <v>25</v>
      </c>
      <c r="E35" s="56" t="s">
        <v>29</v>
      </c>
      <c r="F35" s="57"/>
      <c r="G35" s="57"/>
      <c r="H35" s="58">
        <v>2.5</v>
      </c>
      <c r="I35" s="57"/>
      <c r="J35" s="59" t="s">
        <v>30</v>
      </c>
      <c r="K35" s="57" t="s">
        <v>31</v>
      </c>
      <c r="L35" s="58">
        <v>1</v>
      </c>
      <c r="M35" s="61">
        <v>420</v>
      </c>
      <c r="N35" s="62">
        <v>420</v>
      </c>
      <c r="O35" s="18"/>
      <c r="P35" s="12" t="e">
        <v>#VALUE!</v>
      </c>
      <c r="Q35" s="13" t="e">
        <f>IF(J35="PROV SUM",N35,L35*P35)</f>
        <v>#VALUE!</v>
      </c>
      <c r="R35" s="39">
        <v>0</v>
      </c>
      <c r="S35" s="40">
        <v>533.4</v>
      </c>
      <c r="T35" s="13">
        <f>IF(J35="SC024",N35,IF(ISERROR(S35),"",IF(J35="PROV SUM",N35,L35*S35)))</f>
        <v>533.4</v>
      </c>
      <c r="V35" s="57" t="s">
        <v>31</v>
      </c>
      <c r="W35" s="7">
        <v>0</v>
      </c>
      <c r="X35" s="40">
        <v>533.4</v>
      </c>
      <c r="Y35" s="71">
        <f t="shared" si="0"/>
        <v>0</v>
      </c>
      <c r="Z35" s="18"/>
      <c r="AA35" s="77">
        <v>0</v>
      </c>
      <c r="AB35" s="78">
        <f t="shared" si="1"/>
        <v>0</v>
      </c>
      <c r="AC35" s="79">
        <v>0</v>
      </c>
      <c r="AD35" s="80">
        <f t="shared" si="2"/>
        <v>0</v>
      </c>
      <c r="AE35" s="130">
        <f t="shared" si="3"/>
        <v>0</v>
      </c>
    </row>
    <row r="36" spans="1:31" ht="15.75" thickBot="1" x14ac:dyDescent="0.3">
      <c r="A36" s="21"/>
      <c r="B36" s="54" t="s">
        <v>71</v>
      </c>
      <c r="C36" s="54" t="s">
        <v>24</v>
      </c>
      <c r="D36" s="55" t="s">
        <v>25</v>
      </c>
      <c r="E36" s="56" t="s">
        <v>32</v>
      </c>
      <c r="F36" s="57"/>
      <c r="G36" s="57"/>
      <c r="H36" s="58">
        <v>2.6</v>
      </c>
      <c r="I36" s="57"/>
      <c r="J36" s="59" t="s">
        <v>33</v>
      </c>
      <c r="K36" s="57" t="s">
        <v>31</v>
      </c>
      <c r="L36" s="58">
        <v>2</v>
      </c>
      <c r="M36" s="61">
        <v>50</v>
      </c>
      <c r="N36" s="62">
        <v>100</v>
      </c>
      <c r="O36" s="18"/>
      <c r="P36" s="12" t="e">
        <v>#VALUE!</v>
      </c>
      <c r="Q36" s="13" t="e">
        <f>IF(J36="PROV SUM",N36,L36*P36)</f>
        <v>#VALUE!</v>
      </c>
      <c r="R36" s="39">
        <v>0</v>
      </c>
      <c r="S36" s="40">
        <v>63.5</v>
      </c>
      <c r="T36" s="13">
        <f>IF(J36="SC024",N36,IF(ISERROR(S36),"",IF(J36="PROV SUM",N36,L36*S36)))</f>
        <v>127</v>
      </c>
      <c r="V36" s="57" t="s">
        <v>31</v>
      </c>
      <c r="W36" s="7">
        <v>0</v>
      </c>
      <c r="X36" s="40">
        <v>63.5</v>
      </c>
      <c r="Y36" s="71">
        <f t="shared" si="0"/>
        <v>0</v>
      </c>
      <c r="Z36" s="18"/>
      <c r="AA36" s="77">
        <v>0</v>
      </c>
      <c r="AB36" s="78">
        <f t="shared" si="1"/>
        <v>0</v>
      </c>
      <c r="AC36" s="79">
        <v>0</v>
      </c>
      <c r="AD36" s="80">
        <f t="shared" si="2"/>
        <v>0</v>
      </c>
      <c r="AE36" s="130">
        <f t="shared" si="3"/>
        <v>0</v>
      </c>
    </row>
    <row r="37" spans="1:31" ht="15.75" thickBot="1" x14ac:dyDescent="0.3">
      <c r="A37" s="21"/>
      <c r="B37" s="54" t="s">
        <v>71</v>
      </c>
      <c r="C37" s="54" t="s">
        <v>24</v>
      </c>
      <c r="D37" s="55" t="s">
        <v>25</v>
      </c>
      <c r="E37" s="56" t="s">
        <v>41</v>
      </c>
      <c r="F37" s="57"/>
      <c r="G37" s="57"/>
      <c r="H37" s="58">
        <v>2.16</v>
      </c>
      <c r="I37" s="57"/>
      <c r="J37" s="59" t="s">
        <v>42</v>
      </c>
      <c r="K37" s="57" t="s">
        <v>31</v>
      </c>
      <c r="L37" s="58">
        <v>1</v>
      </c>
      <c r="M37" s="61">
        <v>379.8</v>
      </c>
      <c r="N37" s="62">
        <v>379.8</v>
      </c>
      <c r="O37" s="18"/>
      <c r="P37" s="12" t="e">
        <v>#VALUE!</v>
      </c>
      <c r="Q37" s="13" t="e">
        <f>IF(J37="PROV SUM",N37,L37*P37)</f>
        <v>#VALUE!</v>
      </c>
      <c r="R37" s="39">
        <v>0</v>
      </c>
      <c r="S37" s="40">
        <v>482.346</v>
      </c>
      <c r="T37" s="13">
        <f>IF(J37="SC024",N37,IF(ISERROR(S37),"",IF(J37="PROV SUM",N37,L37*S37)))</f>
        <v>482.346</v>
      </c>
      <c r="V37" s="57" t="s">
        <v>31</v>
      </c>
      <c r="W37" s="7">
        <v>0</v>
      </c>
      <c r="X37" s="40">
        <v>482.346</v>
      </c>
      <c r="Y37" s="71">
        <f t="shared" si="0"/>
        <v>0</v>
      </c>
      <c r="Z37" s="18"/>
      <c r="AA37" s="77">
        <v>0</v>
      </c>
      <c r="AB37" s="78">
        <f t="shared" si="1"/>
        <v>0</v>
      </c>
      <c r="AC37" s="79">
        <v>0</v>
      </c>
      <c r="AD37" s="80">
        <f t="shared" si="2"/>
        <v>0</v>
      </c>
      <c r="AE37" s="130">
        <f t="shared" si="3"/>
        <v>0</v>
      </c>
    </row>
    <row r="38" spans="1:31" ht="60.75" thickBot="1" x14ac:dyDescent="0.3">
      <c r="A38" s="21"/>
      <c r="B38" s="54" t="s">
        <v>71</v>
      </c>
      <c r="C38" s="54" t="s">
        <v>24</v>
      </c>
      <c r="D38" s="55" t="s">
        <v>25</v>
      </c>
      <c r="E38" s="56" t="s">
        <v>382</v>
      </c>
      <c r="F38" s="57"/>
      <c r="G38" s="57"/>
      <c r="H38" s="58"/>
      <c r="I38" s="57"/>
      <c r="J38" s="59" t="s">
        <v>383</v>
      </c>
      <c r="K38" s="57" t="s">
        <v>31</v>
      </c>
      <c r="L38" s="58"/>
      <c r="M38" s="61">
        <v>4.8300000000000003E-2</v>
      </c>
      <c r="N38" s="62">
        <v>0</v>
      </c>
      <c r="O38" s="18"/>
      <c r="P38" s="12" t="e">
        <v>#VALUE!</v>
      </c>
      <c r="Q38" s="13" t="e">
        <f>IF(J38="PROV SUM",N38,L38*P38)</f>
        <v>#VALUE!</v>
      </c>
      <c r="R38" s="39" t="e">
        <v>#N/A</v>
      </c>
      <c r="S38" s="40" t="e">
        <v>#N/A</v>
      </c>
      <c r="T38" s="13">
        <f>IF(J38="SC024",N38,IF(ISERROR(S38),"",IF(J38="PROV SUM",N38,L38*S38)))</f>
        <v>0</v>
      </c>
      <c r="V38" s="57" t="s">
        <v>31</v>
      </c>
      <c r="W38" s="58"/>
      <c r="X38" s="40" t="e">
        <v>#N/A</v>
      </c>
      <c r="Y38" s="71"/>
      <c r="Z38" s="18"/>
      <c r="AA38" s="77">
        <v>0</v>
      </c>
      <c r="AB38" s="78">
        <f t="shared" si="1"/>
        <v>0</v>
      </c>
      <c r="AC38" s="79">
        <v>0</v>
      </c>
      <c r="AD38" s="80">
        <f t="shared" si="2"/>
        <v>0</v>
      </c>
      <c r="AE38" s="130">
        <f t="shared" si="3"/>
        <v>0</v>
      </c>
    </row>
    <row r="39" spans="1:31" ht="15.75" thickBot="1" x14ac:dyDescent="0.3">
      <c r="A39" s="21"/>
      <c r="B39" s="63" t="s">
        <v>71</v>
      </c>
      <c r="C39" s="54" t="s">
        <v>312</v>
      </c>
      <c r="D39" s="55" t="s">
        <v>378</v>
      </c>
      <c r="E39" s="56"/>
      <c r="F39" s="57"/>
      <c r="G39" s="57"/>
      <c r="H39" s="58"/>
      <c r="I39" s="57"/>
      <c r="J39" s="59"/>
      <c r="K39" s="57"/>
      <c r="L39" s="58"/>
      <c r="M39" s="59"/>
      <c r="N39" s="62"/>
      <c r="O39" s="18"/>
      <c r="P39" s="16"/>
      <c r="Q39" s="37"/>
      <c r="R39" s="37"/>
      <c r="S39" s="37"/>
      <c r="T39" s="37"/>
      <c r="V39" s="57"/>
      <c r="W39" s="58"/>
      <c r="X39" s="531"/>
      <c r="Y39" s="71">
        <f t="shared" si="0"/>
        <v>0</v>
      </c>
      <c r="Z39" s="18"/>
      <c r="AA39" s="77">
        <v>0</v>
      </c>
      <c r="AB39" s="78">
        <f t="shared" si="1"/>
        <v>0</v>
      </c>
      <c r="AC39" s="79">
        <v>0</v>
      </c>
      <c r="AD39" s="80">
        <f t="shared" si="2"/>
        <v>0</v>
      </c>
      <c r="AE39" s="130">
        <f t="shared" si="3"/>
        <v>0</v>
      </c>
    </row>
    <row r="40" spans="1:31" ht="60.75" thickBot="1" x14ac:dyDescent="0.3">
      <c r="A40" s="21"/>
      <c r="B40" s="63" t="s">
        <v>71</v>
      </c>
      <c r="C40" s="54" t="s">
        <v>312</v>
      </c>
      <c r="D40" s="55" t="s">
        <v>25</v>
      </c>
      <c r="E40" s="56" t="s">
        <v>454</v>
      </c>
      <c r="F40" s="57"/>
      <c r="G40" s="57"/>
      <c r="H40" s="58">
        <v>7.4000000000000199</v>
      </c>
      <c r="I40" s="57"/>
      <c r="J40" s="59" t="s">
        <v>314</v>
      </c>
      <c r="K40" s="57" t="s">
        <v>79</v>
      </c>
      <c r="L40" s="58">
        <v>20</v>
      </c>
      <c r="M40" s="64">
        <v>58.8</v>
      </c>
      <c r="N40" s="62">
        <v>1176</v>
      </c>
      <c r="O40" s="18"/>
      <c r="P40" s="12" t="e">
        <v>#VALUE!</v>
      </c>
      <c r="Q40" s="13" t="e">
        <f t="shared" ref="Q40:Q47" si="6">IF(J40="PROV SUM",N40,L40*P40)</f>
        <v>#VALUE!</v>
      </c>
      <c r="R40" s="39">
        <v>0</v>
      </c>
      <c r="S40" s="40">
        <v>48.351239999999997</v>
      </c>
      <c r="T40" s="13">
        <f t="shared" ref="T40:T47" si="7">IF(J40="SC024",N40,IF(ISERROR(S40),"",IF(J40="PROV SUM",N40,L40*S40)))</f>
        <v>967.02479999999991</v>
      </c>
      <c r="V40" s="57" t="s">
        <v>79</v>
      </c>
      <c r="W40" s="7">
        <v>0</v>
      </c>
      <c r="X40" s="40">
        <v>48.351239999999997</v>
      </c>
      <c r="Y40" s="71">
        <f t="shared" si="0"/>
        <v>0</v>
      </c>
      <c r="Z40" s="18"/>
      <c r="AA40" s="77">
        <v>0</v>
      </c>
      <c r="AB40" s="78">
        <f t="shared" si="1"/>
        <v>0</v>
      </c>
      <c r="AC40" s="79">
        <v>0</v>
      </c>
      <c r="AD40" s="80">
        <f t="shared" si="2"/>
        <v>0</v>
      </c>
      <c r="AE40" s="130">
        <f t="shared" si="3"/>
        <v>0</v>
      </c>
    </row>
    <row r="41" spans="1:31" ht="75.75" thickBot="1" x14ac:dyDescent="0.3">
      <c r="A41" s="21"/>
      <c r="B41" s="63" t="s">
        <v>71</v>
      </c>
      <c r="C41" s="54" t="s">
        <v>312</v>
      </c>
      <c r="D41" s="55" t="s">
        <v>25</v>
      </c>
      <c r="E41" s="56" t="s">
        <v>319</v>
      </c>
      <c r="F41" s="57"/>
      <c r="G41" s="57"/>
      <c r="H41" s="58">
        <v>7.1210000000000102</v>
      </c>
      <c r="I41" s="57"/>
      <c r="J41" s="59" t="s">
        <v>320</v>
      </c>
      <c r="K41" s="57" t="s">
        <v>104</v>
      </c>
      <c r="L41" s="58">
        <v>10</v>
      </c>
      <c r="M41" s="64">
        <v>8.39</v>
      </c>
      <c r="N41" s="62">
        <v>83.9</v>
      </c>
      <c r="O41" s="18"/>
      <c r="P41" s="12" t="e">
        <v>#VALUE!</v>
      </c>
      <c r="Q41" s="13" t="e">
        <f t="shared" si="6"/>
        <v>#VALUE!</v>
      </c>
      <c r="R41" s="39">
        <v>0</v>
      </c>
      <c r="S41" s="40">
        <v>6.8881899999999998</v>
      </c>
      <c r="T41" s="13">
        <f t="shared" si="7"/>
        <v>68.881900000000002</v>
      </c>
      <c r="V41" s="57" t="s">
        <v>104</v>
      </c>
      <c r="W41" s="7">
        <v>0</v>
      </c>
      <c r="X41" s="40">
        <v>6.8881899999999998</v>
      </c>
      <c r="Y41" s="71">
        <f t="shared" si="0"/>
        <v>0</v>
      </c>
      <c r="Z41" s="18"/>
      <c r="AA41" s="77">
        <v>0</v>
      </c>
      <c r="AB41" s="78">
        <f t="shared" si="1"/>
        <v>0</v>
      </c>
      <c r="AC41" s="79">
        <v>0</v>
      </c>
      <c r="AD41" s="80">
        <f t="shared" si="2"/>
        <v>0</v>
      </c>
      <c r="AE41" s="130">
        <f t="shared" si="3"/>
        <v>0</v>
      </c>
    </row>
    <row r="42" spans="1:31" ht="60.75" thickBot="1" x14ac:dyDescent="0.3">
      <c r="A42" s="21"/>
      <c r="B42" s="63" t="s">
        <v>71</v>
      </c>
      <c r="C42" s="54" t="s">
        <v>312</v>
      </c>
      <c r="D42" s="55" t="s">
        <v>25</v>
      </c>
      <c r="E42" s="56" t="s">
        <v>190</v>
      </c>
      <c r="F42" s="57"/>
      <c r="G42" s="57"/>
      <c r="H42" s="58">
        <v>7.2440000000000504</v>
      </c>
      <c r="I42" s="57"/>
      <c r="J42" s="59" t="s">
        <v>191</v>
      </c>
      <c r="K42" s="57" t="s">
        <v>104</v>
      </c>
      <c r="L42" s="58">
        <v>1</v>
      </c>
      <c r="M42" s="59">
        <v>44.12</v>
      </c>
      <c r="N42" s="62">
        <v>44.12</v>
      </c>
      <c r="O42" s="18"/>
      <c r="P42" s="12" t="e">
        <v>#VALUE!</v>
      </c>
      <c r="Q42" s="13" t="e">
        <f t="shared" si="6"/>
        <v>#VALUE!</v>
      </c>
      <c r="R42" s="39">
        <v>0</v>
      </c>
      <c r="S42" s="40">
        <v>31.986999999999998</v>
      </c>
      <c r="T42" s="13">
        <f t="shared" si="7"/>
        <v>31.986999999999998</v>
      </c>
      <c r="V42" s="57" t="s">
        <v>104</v>
      </c>
      <c r="W42" s="7">
        <v>0</v>
      </c>
      <c r="X42" s="40">
        <v>31.986999999999998</v>
      </c>
      <c r="Y42" s="71">
        <f t="shared" si="0"/>
        <v>0</v>
      </c>
      <c r="Z42" s="18"/>
      <c r="AA42" s="77">
        <v>0</v>
      </c>
      <c r="AB42" s="78">
        <f t="shared" si="1"/>
        <v>0</v>
      </c>
      <c r="AC42" s="79">
        <v>0</v>
      </c>
      <c r="AD42" s="80">
        <f t="shared" si="2"/>
        <v>0</v>
      </c>
      <c r="AE42" s="130">
        <f t="shared" si="3"/>
        <v>0</v>
      </c>
    </row>
    <row r="43" spans="1:31" ht="45.75" thickBot="1" x14ac:dyDescent="0.3">
      <c r="A43" s="21"/>
      <c r="B43" s="63" t="s">
        <v>71</v>
      </c>
      <c r="C43" s="54" t="s">
        <v>312</v>
      </c>
      <c r="D43" s="55" t="s">
        <v>25</v>
      </c>
      <c r="E43" s="56" t="s">
        <v>192</v>
      </c>
      <c r="F43" s="57"/>
      <c r="G43" s="57"/>
      <c r="H43" s="58">
        <v>7.2450000000000498</v>
      </c>
      <c r="I43" s="57"/>
      <c r="J43" s="59" t="s">
        <v>193</v>
      </c>
      <c r="K43" s="57" t="s">
        <v>139</v>
      </c>
      <c r="L43" s="58">
        <v>13</v>
      </c>
      <c r="M43" s="59">
        <v>18.93</v>
      </c>
      <c r="N43" s="62">
        <v>246.09</v>
      </c>
      <c r="O43" s="18"/>
      <c r="P43" s="12" t="e">
        <v>#VALUE!</v>
      </c>
      <c r="Q43" s="13" t="e">
        <f t="shared" si="6"/>
        <v>#VALUE!</v>
      </c>
      <c r="R43" s="39">
        <v>0</v>
      </c>
      <c r="S43" s="40">
        <v>13.72425</v>
      </c>
      <c r="T43" s="13">
        <f t="shared" si="7"/>
        <v>178.41524999999999</v>
      </c>
      <c r="V43" s="57" t="s">
        <v>139</v>
      </c>
      <c r="W43" s="7">
        <v>0</v>
      </c>
      <c r="X43" s="40">
        <v>13.72425</v>
      </c>
      <c r="Y43" s="71">
        <f t="shared" si="0"/>
        <v>0</v>
      </c>
      <c r="Z43" s="18"/>
      <c r="AA43" s="77">
        <v>0</v>
      </c>
      <c r="AB43" s="78">
        <f t="shared" si="1"/>
        <v>0</v>
      </c>
      <c r="AC43" s="79">
        <v>0</v>
      </c>
      <c r="AD43" s="80">
        <f t="shared" si="2"/>
        <v>0</v>
      </c>
      <c r="AE43" s="130">
        <f t="shared" si="3"/>
        <v>0</v>
      </c>
    </row>
    <row r="44" spans="1:31" ht="45.75" thickBot="1" x14ac:dyDescent="0.3">
      <c r="A44" s="21"/>
      <c r="B44" s="63" t="s">
        <v>71</v>
      </c>
      <c r="C44" s="54" t="s">
        <v>312</v>
      </c>
      <c r="D44" s="55" t="s">
        <v>25</v>
      </c>
      <c r="E44" s="56" t="s">
        <v>335</v>
      </c>
      <c r="F44" s="57"/>
      <c r="G44" s="57"/>
      <c r="H44" s="58">
        <v>7.24800000000005</v>
      </c>
      <c r="I44" s="57"/>
      <c r="J44" s="59" t="s">
        <v>336</v>
      </c>
      <c r="K44" s="57" t="s">
        <v>139</v>
      </c>
      <c r="L44" s="58">
        <v>1</v>
      </c>
      <c r="M44" s="59">
        <v>114.45</v>
      </c>
      <c r="N44" s="62">
        <v>114.45</v>
      </c>
      <c r="O44" s="18"/>
      <c r="P44" s="12" t="e">
        <v>#VALUE!</v>
      </c>
      <c r="Q44" s="13" t="e">
        <f t="shared" si="6"/>
        <v>#VALUE!</v>
      </c>
      <c r="R44" s="39">
        <v>0</v>
      </c>
      <c r="S44" s="40">
        <v>82.976249999999993</v>
      </c>
      <c r="T44" s="13">
        <f t="shared" si="7"/>
        <v>82.976249999999993</v>
      </c>
      <c r="V44" s="57" t="s">
        <v>139</v>
      </c>
      <c r="W44" s="7">
        <v>0</v>
      </c>
      <c r="X44" s="40">
        <v>82.976249999999993</v>
      </c>
      <c r="Y44" s="71">
        <f t="shared" si="0"/>
        <v>0</v>
      </c>
      <c r="Z44" s="18"/>
      <c r="AA44" s="77">
        <v>0</v>
      </c>
      <c r="AB44" s="78">
        <f t="shared" si="1"/>
        <v>0</v>
      </c>
      <c r="AC44" s="79">
        <v>0</v>
      </c>
      <c r="AD44" s="80">
        <f t="shared" si="2"/>
        <v>0</v>
      </c>
      <c r="AE44" s="130">
        <f t="shared" si="3"/>
        <v>0</v>
      </c>
    </row>
    <row r="45" spans="1:31" ht="30.75" thickBot="1" x14ac:dyDescent="0.3">
      <c r="A45" s="21"/>
      <c r="B45" s="63" t="s">
        <v>71</v>
      </c>
      <c r="C45" s="54" t="s">
        <v>312</v>
      </c>
      <c r="D45" s="55" t="s">
        <v>25</v>
      </c>
      <c r="E45" s="56" t="s">
        <v>337</v>
      </c>
      <c r="F45" s="57"/>
      <c r="G45" s="57"/>
      <c r="H45" s="58">
        <v>7.2530000000000499</v>
      </c>
      <c r="I45" s="57"/>
      <c r="J45" s="59" t="s">
        <v>338</v>
      </c>
      <c r="K45" s="57" t="s">
        <v>79</v>
      </c>
      <c r="L45" s="58">
        <v>20</v>
      </c>
      <c r="M45" s="59">
        <v>20.13</v>
      </c>
      <c r="N45" s="62">
        <v>402.6</v>
      </c>
      <c r="O45" s="18"/>
      <c r="P45" s="12" t="e">
        <v>#VALUE!</v>
      </c>
      <c r="Q45" s="13" t="e">
        <f t="shared" si="6"/>
        <v>#VALUE!</v>
      </c>
      <c r="R45" s="39">
        <v>0</v>
      </c>
      <c r="S45" s="40">
        <v>14.594249999999999</v>
      </c>
      <c r="T45" s="13">
        <f t="shared" si="7"/>
        <v>291.88499999999999</v>
      </c>
      <c r="V45" s="57" t="s">
        <v>79</v>
      </c>
      <c r="W45" s="7">
        <v>0</v>
      </c>
      <c r="X45" s="40">
        <v>14.594249999999999</v>
      </c>
      <c r="Y45" s="71">
        <f t="shared" si="0"/>
        <v>0</v>
      </c>
      <c r="Z45" s="18"/>
      <c r="AA45" s="77">
        <v>0</v>
      </c>
      <c r="AB45" s="78">
        <f t="shared" si="1"/>
        <v>0</v>
      </c>
      <c r="AC45" s="79">
        <v>0</v>
      </c>
      <c r="AD45" s="80">
        <f t="shared" si="2"/>
        <v>0</v>
      </c>
      <c r="AE45" s="130">
        <f t="shared" si="3"/>
        <v>0</v>
      </c>
    </row>
    <row r="46" spans="1:31" ht="31.5" thickBot="1" x14ac:dyDescent="0.3">
      <c r="A46" s="21"/>
      <c r="B46" s="63" t="s">
        <v>71</v>
      </c>
      <c r="C46" s="54" t="s">
        <v>312</v>
      </c>
      <c r="D46" s="55" t="s">
        <v>25</v>
      </c>
      <c r="E46" s="56" t="s">
        <v>455</v>
      </c>
      <c r="F46" s="57"/>
      <c r="G46" s="57"/>
      <c r="H46" s="58">
        <v>7.3159999999999998</v>
      </c>
      <c r="I46" s="57"/>
      <c r="J46" s="59" t="s">
        <v>379</v>
      </c>
      <c r="K46" s="57" t="s">
        <v>380</v>
      </c>
      <c r="L46" s="58">
        <v>1</v>
      </c>
      <c r="M46" s="64">
        <v>400</v>
      </c>
      <c r="N46" s="62">
        <v>400</v>
      </c>
      <c r="O46" s="18"/>
      <c r="P46" s="12" t="e">
        <v>#VALUE!</v>
      </c>
      <c r="Q46" s="13">
        <f t="shared" si="6"/>
        <v>400</v>
      </c>
      <c r="R46" s="39" t="s">
        <v>381</v>
      </c>
      <c r="S46" s="40" t="s">
        <v>381</v>
      </c>
      <c r="T46" s="13">
        <f t="shared" si="7"/>
        <v>400</v>
      </c>
      <c r="V46" s="57" t="s">
        <v>380</v>
      </c>
      <c r="W46" s="7">
        <v>0</v>
      </c>
      <c r="X46" s="40" t="s">
        <v>381</v>
      </c>
      <c r="Y46" s="71">
        <v>400</v>
      </c>
      <c r="Z46" s="18"/>
      <c r="AA46" s="77">
        <v>0</v>
      </c>
      <c r="AB46" s="78">
        <f t="shared" si="1"/>
        <v>0</v>
      </c>
      <c r="AC46" s="79">
        <v>0</v>
      </c>
      <c r="AD46" s="80">
        <f t="shared" si="2"/>
        <v>0</v>
      </c>
      <c r="AE46" s="130">
        <f t="shared" si="3"/>
        <v>0</v>
      </c>
    </row>
    <row r="47" spans="1:31" ht="31.5" thickBot="1" x14ac:dyDescent="0.3">
      <c r="A47" s="21"/>
      <c r="B47" s="63" t="s">
        <v>71</v>
      </c>
      <c r="C47" s="54" t="s">
        <v>312</v>
      </c>
      <c r="D47" s="55" t="s">
        <v>25</v>
      </c>
      <c r="E47" s="56" t="s">
        <v>456</v>
      </c>
      <c r="F47" s="57"/>
      <c r="G47" s="57"/>
      <c r="H47" s="58">
        <v>7.3170000000000002</v>
      </c>
      <c r="I47" s="57"/>
      <c r="J47" s="59" t="s">
        <v>379</v>
      </c>
      <c r="K47" s="57" t="s">
        <v>380</v>
      </c>
      <c r="L47" s="58">
        <v>1</v>
      </c>
      <c r="M47" s="64">
        <v>150</v>
      </c>
      <c r="N47" s="62">
        <v>150</v>
      </c>
      <c r="O47" s="18"/>
      <c r="P47" s="12" t="e">
        <v>#VALUE!</v>
      </c>
      <c r="Q47" s="13">
        <f t="shared" si="6"/>
        <v>150</v>
      </c>
      <c r="R47" s="39" t="s">
        <v>381</v>
      </c>
      <c r="S47" s="40" t="s">
        <v>381</v>
      </c>
      <c r="T47" s="13">
        <f t="shared" si="7"/>
        <v>150</v>
      </c>
      <c r="V47" s="57" t="s">
        <v>380</v>
      </c>
      <c r="W47" s="7">
        <v>0</v>
      </c>
      <c r="X47" s="40" t="s">
        <v>381</v>
      </c>
      <c r="Y47" s="71">
        <v>150</v>
      </c>
      <c r="Z47" s="18"/>
      <c r="AA47" s="77">
        <v>0</v>
      </c>
      <c r="AB47" s="78">
        <f t="shared" si="1"/>
        <v>0</v>
      </c>
      <c r="AC47" s="79">
        <v>0</v>
      </c>
      <c r="AD47" s="80">
        <f t="shared" si="2"/>
        <v>0</v>
      </c>
      <c r="AE47" s="130">
        <f t="shared" si="3"/>
        <v>0</v>
      </c>
    </row>
    <row r="48" spans="1:31" ht="16.5" thickBot="1" x14ac:dyDescent="0.3">
      <c r="A48" s="15"/>
      <c r="B48" s="86" t="s">
        <v>71</v>
      </c>
      <c r="C48" s="87" t="s">
        <v>341</v>
      </c>
      <c r="D48" s="88" t="s">
        <v>378</v>
      </c>
      <c r="E48" s="89"/>
      <c r="F48" s="6"/>
      <c r="G48" s="6"/>
      <c r="H48" s="90"/>
      <c r="I48" s="6"/>
      <c r="J48" s="89"/>
      <c r="K48" s="91"/>
      <c r="L48" s="49"/>
      <c r="M48" s="92"/>
      <c r="N48" s="11"/>
      <c r="O48" s="18"/>
      <c r="P48" s="16"/>
      <c r="Q48" s="37"/>
      <c r="R48" s="37"/>
      <c r="S48" s="37"/>
      <c r="T48" s="37"/>
      <c r="V48" s="91"/>
      <c r="W48" s="49"/>
      <c r="X48" s="531"/>
      <c r="Y48" s="71">
        <f t="shared" si="0"/>
        <v>0</v>
      </c>
      <c r="Z48" s="18"/>
      <c r="AA48" s="77">
        <v>0</v>
      </c>
      <c r="AB48" s="78">
        <f t="shared" si="1"/>
        <v>0</v>
      </c>
      <c r="AC48" s="79">
        <v>0</v>
      </c>
      <c r="AD48" s="80">
        <f t="shared" si="2"/>
        <v>0</v>
      </c>
      <c r="AE48" s="130">
        <f t="shared" si="3"/>
        <v>0</v>
      </c>
    </row>
    <row r="49" spans="1:31" ht="105.75" thickBot="1" x14ac:dyDescent="0.3">
      <c r="A49" s="15"/>
      <c r="B49" s="86" t="s">
        <v>71</v>
      </c>
      <c r="C49" s="87" t="s">
        <v>341</v>
      </c>
      <c r="D49" s="88" t="s">
        <v>25</v>
      </c>
      <c r="E49" s="98" t="s">
        <v>344</v>
      </c>
      <c r="F49" s="9"/>
      <c r="G49" s="9"/>
      <c r="H49" s="90">
        <v>11</v>
      </c>
      <c r="I49" s="9"/>
      <c r="J49" s="114" t="s">
        <v>345</v>
      </c>
      <c r="K49" s="9" t="s">
        <v>311</v>
      </c>
      <c r="L49" s="409">
        <v>1</v>
      </c>
      <c r="M49" s="115">
        <v>1212.5</v>
      </c>
      <c r="N49" s="94">
        <v>1212.5</v>
      </c>
      <c r="O49" s="18"/>
      <c r="P49" s="12" t="e">
        <v>#VALUE!</v>
      </c>
      <c r="Q49" s="13" t="e">
        <f t="shared" ref="Q49:Q67" si="8">IF(J49="PROV SUM",N49,L49*P49)</f>
        <v>#VALUE!</v>
      </c>
      <c r="R49" s="39">
        <v>0</v>
      </c>
      <c r="S49" s="40">
        <v>1074.8812499999999</v>
      </c>
      <c r="T49" s="13">
        <f t="shared" ref="T49:T67" si="9">IF(J49="SC024",N49,IF(ISERROR(S49),"",IF(J49="PROV SUM",N49,L49*S49)))</f>
        <v>1074.8812499999999</v>
      </c>
      <c r="V49" s="9" t="s">
        <v>311</v>
      </c>
      <c r="W49" s="7">
        <v>0</v>
      </c>
      <c r="X49" s="40">
        <v>1074.8812499999999</v>
      </c>
      <c r="Y49" s="71">
        <f t="shared" si="0"/>
        <v>0</v>
      </c>
      <c r="Z49" s="18"/>
      <c r="AA49" s="77">
        <v>0</v>
      </c>
      <c r="AB49" s="78">
        <f t="shared" si="1"/>
        <v>0</v>
      </c>
      <c r="AC49" s="79">
        <v>0</v>
      </c>
      <c r="AD49" s="80">
        <f t="shared" si="2"/>
        <v>0</v>
      </c>
      <c r="AE49" s="130">
        <f t="shared" si="3"/>
        <v>0</v>
      </c>
    </row>
    <row r="50" spans="1:31" ht="105.75" thickBot="1" x14ac:dyDescent="0.3">
      <c r="A50" s="15"/>
      <c r="B50" s="86" t="s">
        <v>71</v>
      </c>
      <c r="C50" s="87" t="s">
        <v>341</v>
      </c>
      <c r="D50" s="88" t="s">
        <v>25</v>
      </c>
      <c r="E50" s="89" t="s">
        <v>350</v>
      </c>
      <c r="F50" s="6"/>
      <c r="G50" s="6"/>
      <c r="H50" s="90">
        <v>13</v>
      </c>
      <c r="I50" s="6"/>
      <c r="J50" s="89" t="s">
        <v>351</v>
      </c>
      <c r="K50" s="91" t="s">
        <v>311</v>
      </c>
      <c r="L50" s="409">
        <v>2</v>
      </c>
      <c r="M50" s="92">
        <v>222.2</v>
      </c>
      <c r="N50" s="94">
        <v>444.4</v>
      </c>
      <c r="O50" s="18"/>
      <c r="P50" s="12" t="e">
        <v>#VALUE!</v>
      </c>
      <c r="Q50" s="13" t="e">
        <f t="shared" si="8"/>
        <v>#VALUE!</v>
      </c>
      <c r="R50" s="39">
        <v>0</v>
      </c>
      <c r="S50" s="40">
        <v>196.98029999999997</v>
      </c>
      <c r="T50" s="13">
        <f t="shared" si="9"/>
        <v>393.96059999999994</v>
      </c>
      <c r="V50" s="91" t="s">
        <v>311</v>
      </c>
      <c r="W50" s="7">
        <v>0</v>
      </c>
      <c r="X50" s="40">
        <v>196.98029999999997</v>
      </c>
      <c r="Y50" s="71">
        <f t="shared" si="0"/>
        <v>0</v>
      </c>
      <c r="Z50" s="18"/>
      <c r="AA50" s="77">
        <v>0</v>
      </c>
      <c r="AB50" s="78">
        <f t="shared" si="1"/>
        <v>0</v>
      </c>
      <c r="AC50" s="79">
        <v>0</v>
      </c>
      <c r="AD50" s="80">
        <f t="shared" si="2"/>
        <v>0</v>
      </c>
      <c r="AE50" s="130">
        <f t="shared" si="3"/>
        <v>0</v>
      </c>
    </row>
    <row r="51" spans="1:31" ht="105.75" thickBot="1" x14ac:dyDescent="0.3">
      <c r="A51" s="15"/>
      <c r="B51" s="86" t="s">
        <v>71</v>
      </c>
      <c r="C51" s="87" t="s">
        <v>341</v>
      </c>
      <c r="D51" s="88" t="s">
        <v>25</v>
      </c>
      <c r="E51" s="89" t="s">
        <v>356</v>
      </c>
      <c r="F51" s="6"/>
      <c r="G51" s="6"/>
      <c r="H51" s="90">
        <v>27</v>
      </c>
      <c r="I51" s="6"/>
      <c r="J51" s="89" t="s">
        <v>357</v>
      </c>
      <c r="K51" s="91" t="s">
        <v>311</v>
      </c>
      <c r="L51" s="409">
        <v>1</v>
      </c>
      <c r="M51" s="92">
        <v>22.53</v>
      </c>
      <c r="N51" s="94">
        <v>22.53</v>
      </c>
      <c r="O51" s="18"/>
      <c r="P51" s="12" t="e">
        <v>#VALUE!</v>
      </c>
      <c r="Q51" s="13" t="e">
        <f t="shared" si="8"/>
        <v>#VALUE!</v>
      </c>
      <c r="R51" s="39">
        <v>0</v>
      </c>
      <c r="S51" s="40">
        <v>19.150500000000001</v>
      </c>
      <c r="T51" s="13">
        <f t="shared" si="9"/>
        <v>19.150500000000001</v>
      </c>
      <c r="V51" s="91" t="s">
        <v>311</v>
      </c>
      <c r="W51" s="7">
        <v>0</v>
      </c>
      <c r="X51" s="40">
        <v>19.150500000000001</v>
      </c>
      <c r="Y51" s="71">
        <f>W51*X51</f>
        <v>0</v>
      </c>
      <c r="Z51" s="18"/>
      <c r="AA51" s="77">
        <v>0</v>
      </c>
      <c r="AB51" s="78">
        <f t="shared" si="1"/>
        <v>0</v>
      </c>
      <c r="AC51" s="79">
        <v>0</v>
      </c>
      <c r="AD51" s="80">
        <f t="shared" si="2"/>
        <v>0</v>
      </c>
      <c r="AE51" s="130">
        <f t="shared" si="3"/>
        <v>0</v>
      </c>
    </row>
    <row r="52" spans="1:31" ht="120.75" thickBot="1" x14ac:dyDescent="0.3">
      <c r="A52" s="15"/>
      <c r="B52" s="86" t="s">
        <v>71</v>
      </c>
      <c r="C52" s="87" t="s">
        <v>341</v>
      </c>
      <c r="D52" s="88" t="s">
        <v>25</v>
      </c>
      <c r="E52" s="89" t="s">
        <v>358</v>
      </c>
      <c r="F52" s="6"/>
      <c r="G52" s="6"/>
      <c r="H52" s="90">
        <v>41</v>
      </c>
      <c r="I52" s="6"/>
      <c r="J52" s="89" t="s">
        <v>359</v>
      </c>
      <c r="K52" s="91" t="s">
        <v>311</v>
      </c>
      <c r="L52" s="409">
        <v>1</v>
      </c>
      <c r="M52" s="92">
        <v>29.34</v>
      </c>
      <c r="N52" s="94">
        <v>29.34</v>
      </c>
      <c r="O52" s="18"/>
      <c r="P52" s="12" t="e">
        <v>#VALUE!</v>
      </c>
      <c r="Q52" s="13" t="e">
        <f t="shared" si="8"/>
        <v>#VALUE!</v>
      </c>
      <c r="R52" s="39">
        <v>0</v>
      </c>
      <c r="S52" s="40">
        <v>24.939</v>
      </c>
      <c r="T52" s="13">
        <f t="shared" si="9"/>
        <v>24.939</v>
      </c>
      <c r="V52" s="91" t="s">
        <v>311</v>
      </c>
      <c r="W52" s="7">
        <v>0</v>
      </c>
      <c r="X52" s="40">
        <v>24.939</v>
      </c>
      <c r="Y52" s="71">
        <f t="shared" ref="Y52:Y62" si="10">W52*X52</f>
        <v>0</v>
      </c>
      <c r="Z52" s="18"/>
      <c r="AA52" s="77">
        <v>0</v>
      </c>
      <c r="AB52" s="78">
        <f t="shared" si="1"/>
        <v>0</v>
      </c>
      <c r="AC52" s="79">
        <v>0</v>
      </c>
      <c r="AD52" s="80">
        <f t="shared" si="2"/>
        <v>0</v>
      </c>
      <c r="AE52" s="130">
        <f t="shared" si="3"/>
        <v>0</v>
      </c>
    </row>
    <row r="53" spans="1:31" ht="105.75" thickBot="1" x14ac:dyDescent="0.3">
      <c r="A53" s="15"/>
      <c r="B53" s="86" t="s">
        <v>71</v>
      </c>
      <c r="C53" s="87" t="s">
        <v>341</v>
      </c>
      <c r="D53" s="88" t="s">
        <v>25</v>
      </c>
      <c r="E53" s="89" t="s">
        <v>360</v>
      </c>
      <c r="F53" s="6"/>
      <c r="G53" s="6"/>
      <c r="H53" s="90">
        <v>43</v>
      </c>
      <c r="I53" s="6"/>
      <c r="J53" s="89" t="s">
        <v>361</v>
      </c>
      <c r="K53" s="91" t="s">
        <v>311</v>
      </c>
      <c r="L53" s="409">
        <v>1</v>
      </c>
      <c r="M53" s="92">
        <v>20.399999999999999</v>
      </c>
      <c r="N53" s="94">
        <v>20.399999999999999</v>
      </c>
      <c r="O53" s="18"/>
      <c r="P53" s="12" t="e">
        <v>#VALUE!</v>
      </c>
      <c r="Q53" s="13" t="e">
        <f t="shared" si="8"/>
        <v>#VALUE!</v>
      </c>
      <c r="R53" s="39">
        <v>0</v>
      </c>
      <c r="S53" s="40">
        <v>17.34</v>
      </c>
      <c r="T53" s="13">
        <f t="shared" si="9"/>
        <v>17.34</v>
      </c>
      <c r="V53" s="91" t="s">
        <v>311</v>
      </c>
      <c r="W53" s="7">
        <v>0</v>
      </c>
      <c r="X53" s="533">
        <v>17.34</v>
      </c>
      <c r="Y53" s="71">
        <f t="shared" si="10"/>
        <v>0</v>
      </c>
      <c r="Z53" s="18"/>
      <c r="AA53" s="77">
        <v>0</v>
      </c>
      <c r="AB53" s="78">
        <f t="shared" ref="AB53:AB67" si="11">Y53*AA53</f>
        <v>0</v>
      </c>
      <c r="AC53" s="79">
        <v>0</v>
      </c>
      <c r="AD53" s="80">
        <f t="shared" ref="AD53:AD67" si="12">Y53*AC53</f>
        <v>0</v>
      </c>
      <c r="AE53" s="130">
        <f t="shared" si="3"/>
        <v>0</v>
      </c>
    </row>
    <row r="54" spans="1:31" ht="105.75" thickBot="1" x14ac:dyDescent="0.3">
      <c r="A54" s="15"/>
      <c r="B54" s="86" t="s">
        <v>71</v>
      </c>
      <c r="C54" s="87" t="s">
        <v>341</v>
      </c>
      <c r="D54" s="88" t="s">
        <v>25</v>
      </c>
      <c r="E54" s="89" t="s">
        <v>362</v>
      </c>
      <c r="F54" s="6"/>
      <c r="G54" s="6"/>
      <c r="H54" s="90">
        <v>44</v>
      </c>
      <c r="I54" s="6"/>
      <c r="J54" s="89" t="s">
        <v>363</v>
      </c>
      <c r="K54" s="91" t="s">
        <v>311</v>
      </c>
      <c r="L54" s="409">
        <v>1</v>
      </c>
      <c r="M54" s="92">
        <v>35.86</v>
      </c>
      <c r="N54" s="94">
        <v>35.86</v>
      </c>
      <c r="O54" s="18"/>
      <c r="P54" s="12" t="e">
        <v>#VALUE!</v>
      </c>
      <c r="Q54" s="13" t="e">
        <f t="shared" si="8"/>
        <v>#VALUE!</v>
      </c>
      <c r="R54" s="39">
        <v>0</v>
      </c>
      <c r="S54" s="40">
        <v>30.480999999999998</v>
      </c>
      <c r="T54" s="13">
        <f t="shared" si="9"/>
        <v>30.480999999999998</v>
      </c>
      <c r="V54" s="91" t="s">
        <v>311</v>
      </c>
      <c r="W54" s="7">
        <v>0</v>
      </c>
      <c r="X54" s="533">
        <v>30.480999999999998</v>
      </c>
      <c r="Y54" s="71">
        <f t="shared" si="10"/>
        <v>0</v>
      </c>
      <c r="Z54" s="18"/>
      <c r="AA54" s="77">
        <v>0</v>
      </c>
      <c r="AB54" s="78">
        <f t="shared" si="11"/>
        <v>0</v>
      </c>
      <c r="AC54" s="79">
        <v>0</v>
      </c>
      <c r="AD54" s="80">
        <f t="shared" si="12"/>
        <v>0</v>
      </c>
      <c r="AE54" s="130">
        <f t="shared" si="3"/>
        <v>0</v>
      </c>
    </row>
    <row r="55" spans="1:31" ht="45.75" thickBot="1" x14ac:dyDescent="0.3">
      <c r="A55" s="15"/>
      <c r="B55" s="86" t="s">
        <v>71</v>
      </c>
      <c r="C55" s="87" t="s">
        <v>341</v>
      </c>
      <c r="D55" s="88" t="s">
        <v>25</v>
      </c>
      <c r="E55" s="89" t="s">
        <v>364</v>
      </c>
      <c r="F55" s="6"/>
      <c r="G55" s="6"/>
      <c r="H55" s="90">
        <v>93</v>
      </c>
      <c r="I55" s="6"/>
      <c r="J55" s="89" t="s">
        <v>365</v>
      </c>
      <c r="K55" s="91" t="s">
        <v>311</v>
      </c>
      <c r="L55" s="409">
        <v>1</v>
      </c>
      <c r="M55" s="92">
        <v>550</v>
      </c>
      <c r="N55" s="94">
        <v>550</v>
      </c>
      <c r="O55" s="18"/>
      <c r="P55" s="12" t="e">
        <v>#VALUE!</v>
      </c>
      <c r="Q55" s="13" t="e">
        <f t="shared" si="8"/>
        <v>#VALUE!</v>
      </c>
      <c r="R55" s="39">
        <v>0</v>
      </c>
      <c r="S55" s="40">
        <v>440</v>
      </c>
      <c r="T55" s="13">
        <f t="shared" si="9"/>
        <v>440</v>
      </c>
      <c r="V55" s="91" t="s">
        <v>311</v>
      </c>
      <c r="W55" s="7">
        <v>0</v>
      </c>
      <c r="X55" s="533">
        <v>440</v>
      </c>
      <c r="Y55" s="71">
        <f t="shared" si="10"/>
        <v>0</v>
      </c>
      <c r="Z55" s="18"/>
      <c r="AA55" s="77">
        <v>0</v>
      </c>
      <c r="AB55" s="78">
        <f t="shared" si="11"/>
        <v>0</v>
      </c>
      <c r="AC55" s="79">
        <v>0</v>
      </c>
      <c r="AD55" s="80">
        <f t="shared" si="12"/>
        <v>0</v>
      </c>
      <c r="AE55" s="130">
        <f t="shared" si="3"/>
        <v>0</v>
      </c>
    </row>
    <row r="56" spans="1:31" ht="45.75" thickBot="1" x14ac:dyDescent="0.3">
      <c r="A56" s="15"/>
      <c r="B56" s="86" t="s">
        <v>71</v>
      </c>
      <c r="C56" s="87" t="s">
        <v>341</v>
      </c>
      <c r="D56" s="88" t="s">
        <v>25</v>
      </c>
      <c r="E56" s="89" t="s">
        <v>352</v>
      </c>
      <c r="F56" s="6"/>
      <c r="G56" s="6"/>
      <c r="H56" s="90">
        <v>104</v>
      </c>
      <c r="I56" s="6"/>
      <c r="J56" s="89" t="s">
        <v>353</v>
      </c>
      <c r="K56" s="91" t="s">
        <v>311</v>
      </c>
      <c r="L56" s="409">
        <v>2</v>
      </c>
      <c r="M56" s="92">
        <v>3.44</v>
      </c>
      <c r="N56" s="94">
        <v>6.88</v>
      </c>
      <c r="O56" s="18"/>
      <c r="P56" s="12" t="e">
        <v>#VALUE!</v>
      </c>
      <c r="Q56" s="13" t="e">
        <f t="shared" si="8"/>
        <v>#VALUE!</v>
      </c>
      <c r="R56" s="39">
        <v>0</v>
      </c>
      <c r="S56" s="40">
        <v>3.0495599999999996</v>
      </c>
      <c r="T56" s="13">
        <f t="shared" si="9"/>
        <v>6.0991199999999992</v>
      </c>
      <c r="V56" s="91" t="s">
        <v>311</v>
      </c>
      <c r="W56" s="7">
        <v>0</v>
      </c>
      <c r="X56" s="533">
        <v>3.0495599999999996</v>
      </c>
      <c r="Y56" s="71">
        <f t="shared" si="10"/>
        <v>0</v>
      </c>
      <c r="Z56" s="18"/>
      <c r="AA56" s="77">
        <v>0</v>
      </c>
      <c r="AB56" s="78">
        <f t="shared" si="11"/>
        <v>0</v>
      </c>
      <c r="AC56" s="79">
        <v>0</v>
      </c>
      <c r="AD56" s="80">
        <f t="shared" si="12"/>
        <v>0</v>
      </c>
      <c r="AE56" s="130">
        <f t="shared" si="3"/>
        <v>0</v>
      </c>
    </row>
    <row r="57" spans="1:31" ht="90.75" thickBot="1" x14ac:dyDescent="0.3">
      <c r="A57" s="21"/>
      <c r="B57" s="86" t="s">
        <v>71</v>
      </c>
      <c r="C57" s="87" t="s">
        <v>341</v>
      </c>
      <c r="D57" s="88" t="s">
        <v>25</v>
      </c>
      <c r="E57" s="89" t="s">
        <v>366</v>
      </c>
      <c r="F57" s="29"/>
      <c r="G57" s="29"/>
      <c r="H57" s="90">
        <v>115</v>
      </c>
      <c r="I57" s="29"/>
      <c r="J57" s="89" t="s">
        <v>367</v>
      </c>
      <c r="K57" s="91" t="s">
        <v>311</v>
      </c>
      <c r="L57" s="409">
        <v>3</v>
      </c>
      <c r="M57" s="92">
        <v>70.11</v>
      </c>
      <c r="N57" s="94">
        <v>210.32999999999998</v>
      </c>
      <c r="O57" s="18"/>
      <c r="P57" s="12" t="e">
        <v>#VALUE!</v>
      </c>
      <c r="Q57" s="13" t="e">
        <f t="shared" si="8"/>
        <v>#VALUE!</v>
      </c>
      <c r="R57" s="39">
        <v>0</v>
      </c>
      <c r="S57" s="40">
        <v>56.088000000000001</v>
      </c>
      <c r="T57" s="13">
        <f t="shared" si="9"/>
        <v>168.26400000000001</v>
      </c>
      <c r="V57" s="91" t="s">
        <v>311</v>
      </c>
      <c r="W57" s="7">
        <v>0</v>
      </c>
      <c r="X57" s="533">
        <v>56.088000000000001</v>
      </c>
      <c r="Y57" s="71">
        <f t="shared" si="10"/>
        <v>0</v>
      </c>
      <c r="Z57" s="18"/>
      <c r="AA57" s="77">
        <v>0</v>
      </c>
      <c r="AB57" s="78">
        <f t="shared" si="11"/>
        <v>0</v>
      </c>
      <c r="AC57" s="79">
        <v>0</v>
      </c>
      <c r="AD57" s="80">
        <f t="shared" si="12"/>
        <v>0</v>
      </c>
      <c r="AE57" s="130">
        <f t="shared" si="3"/>
        <v>0</v>
      </c>
    </row>
    <row r="58" spans="1:31" ht="90.75" thickBot="1" x14ac:dyDescent="0.3">
      <c r="A58" s="21"/>
      <c r="B58" s="86" t="s">
        <v>71</v>
      </c>
      <c r="C58" s="87" t="s">
        <v>341</v>
      </c>
      <c r="D58" s="88" t="s">
        <v>25</v>
      </c>
      <c r="E58" s="89" t="s">
        <v>368</v>
      </c>
      <c r="F58" s="29"/>
      <c r="G58" s="29"/>
      <c r="H58" s="90">
        <v>126</v>
      </c>
      <c r="I58" s="29"/>
      <c r="J58" s="89" t="s">
        <v>369</v>
      </c>
      <c r="K58" s="91" t="s">
        <v>311</v>
      </c>
      <c r="L58" s="409">
        <v>1</v>
      </c>
      <c r="M58" s="92">
        <v>300</v>
      </c>
      <c r="N58" s="94">
        <v>300</v>
      </c>
      <c r="O58" s="18"/>
      <c r="P58" s="12" t="e">
        <v>#VALUE!</v>
      </c>
      <c r="Q58" s="13" t="e">
        <f t="shared" si="8"/>
        <v>#VALUE!</v>
      </c>
      <c r="R58" s="39">
        <v>0</v>
      </c>
      <c r="S58" s="40">
        <v>240</v>
      </c>
      <c r="T58" s="13">
        <f t="shared" si="9"/>
        <v>240</v>
      </c>
      <c r="V58" s="91" t="s">
        <v>311</v>
      </c>
      <c r="W58" s="7">
        <v>0</v>
      </c>
      <c r="X58" s="533">
        <v>240</v>
      </c>
      <c r="Y58" s="71">
        <f t="shared" si="10"/>
        <v>0</v>
      </c>
      <c r="Z58" s="18"/>
      <c r="AA58" s="77">
        <v>0</v>
      </c>
      <c r="AB58" s="78">
        <f t="shared" si="11"/>
        <v>0</v>
      </c>
      <c r="AC58" s="79">
        <v>0</v>
      </c>
      <c r="AD58" s="80">
        <f t="shared" si="12"/>
        <v>0</v>
      </c>
      <c r="AE58" s="130">
        <f t="shared" si="3"/>
        <v>0</v>
      </c>
    </row>
    <row r="59" spans="1:31" ht="16.5" thickBot="1" x14ac:dyDescent="0.3">
      <c r="A59" s="21"/>
      <c r="B59" s="86" t="s">
        <v>71</v>
      </c>
      <c r="C59" s="87" t="s">
        <v>341</v>
      </c>
      <c r="D59" s="88" t="s">
        <v>25</v>
      </c>
      <c r="E59" s="95"/>
      <c r="F59" s="29"/>
      <c r="G59" s="29"/>
      <c r="H59" s="90">
        <v>175</v>
      </c>
      <c r="I59" s="29"/>
      <c r="J59" s="102" t="s">
        <v>355</v>
      </c>
      <c r="K59" s="91" t="s">
        <v>311</v>
      </c>
      <c r="L59" s="409">
        <v>2</v>
      </c>
      <c r="M59" s="92">
        <v>9.81</v>
      </c>
      <c r="N59" s="94">
        <v>19.62</v>
      </c>
      <c r="O59" s="18"/>
      <c r="P59" s="12" t="e">
        <v>#VALUE!</v>
      </c>
      <c r="Q59" s="13" t="e">
        <f t="shared" si="8"/>
        <v>#VALUE!</v>
      </c>
      <c r="R59" s="39">
        <v>0</v>
      </c>
      <c r="S59" s="40">
        <v>8.6965649999999997</v>
      </c>
      <c r="T59" s="13">
        <f t="shared" si="9"/>
        <v>17.393129999999999</v>
      </c>
      <c r="V59" s="91" t="s">
        <v>311</v>
      </c>
      <c r="W59" s="7">
        <v>0</v>
      </c>
      <c r="X59" s="533">
        <v>8.6965649999999997</v>
      </c>
      <c r="Y59" s="71">
        <f t="shared" si="10"/>
        <v>0</v>
      </c>
      <c r="Z59" s="18"/>
      <c r="AA59" s="77">
        <v>0</v>
      </c>
      <c r="AB59" s="78">
        <f t="shared" si="11"/>
        <v>0</v>
      </c>
      <c r="AC59" s="79">
        <v>0</v>
      </c>
      <c r="AD59" s="80">
        <f t="shared" si="12"/>
        <v>0</v>
      </c>
      <c r="AE59" s="130">
        <f t="shared" si="3"/>
        <v>0</v>
      </c>
    </row>
    <row r="60" spans="1:31" ht="76.5" thickBot="1" x14ac:dyDescent="0.3">
      <c r="A60" s="21"/>
      <c r="B60" s="86" t="s">
        <v>71</v>
      </c>
      <c r="C60" s="87" t="s">
        <v>341</v>
      </c>
      <c r="D60" s="88" t="s">
        <v>25</v>
      </c>
      <c r="E60" s="95" t="s">
        <v>342</v>
      </c>
      <c r="F60" s="29"/>
      <c r="G60" s="29"/>
      <c r="H60" s="90">
        <v>180</v>
      </c>
      <c r="I60" s="29"/>
      <c r="J60" s="96" t="s">
        <v>343</v>
      </c>
      <c r="K60" s="91" t="s">
        <v>311</v>
      </c>
      <c r="L60" s="409">
        <v>1</v>
      </c>
      <c r="M60" s="92">
        <v>62.11</v>
      </c>
      <c r="N60" s="94">
        <v>62.11</v>
      </c>
      <c r="O60" s="18"/>
      <c r="P60" s="12" t="e">
        <v>#VALUE!</v>
      </c>
      <c r="Q60" s="13" t="e">
        <f t="shared" si="8"/>
        <v>#VALUE!</v>
      </c>
      <c r="R60" s="39">
        <v>0</v>
      </c>
      <c r="S60" s="40">
        <v>55.060514999999995</v>
      </c>
      <c r="T60" s="13">
        <f t="shared" si="9"/>
        <v>55.060514999999995</v>
      </c>
      <c r="V60" s="91" t="s">
        <v>311</v>
      </c>
      <c r="W60" s="7">
        <v>0</v>
      </c>
      <c r="X60" s="533">
        <v>55.060514999999995</v>
      </c>
      <c r="Y60" s="71">
        <f t="shared" si="10"/>
        <v>0</v>
      </c>
      <c r="Z60" s="18"/>
      <c r="AA60" s="77">
        <v>0</v>
      </c>
      <c r="AB60" s="78">
        <f t="shared" si="11"/>
        <v>0</v>
      </c>
      <c r="AC60" s="79">
        <v>0</v>
      </c>
      <c r="AD60" s="80">
        <f t="shared" si="12"/>
        <v>0</v>
      </c>
      <c r="AE60" s="130">
        <f t="shared" si="3"/>
        <v>0</v>
      </c>
    </row>
    <row r="61" spans="1:31" ht="91.5" thickBot="1" x14ac:dyDescent="0.3">
      <c r="A61" s="21"/>
      <c r="B61" s="86" t="s">
        <v>71</v>
      </c>
      <c r="C61" s="87" t="s">
        <v>341</v>
      </c>
      <c r="D61" s="88" t="s">
        <v>25</v>
      </c>
      <c r="E61" s="95" t="s">
        <v>370</v>
      </c>
      <c r="F61" s="29"/>
      <c r="G61" s="29"/>
      <c r="H61" s="90">
        <v>186</v>
      </c>
      <c r="I61" s="29"/>
      <c r="J61" s="97" t="s">
        <v>371</v>
      </c>
      <c r="K61" s="91" t="s">
        <v>311</v>
      </c>
      <c r="L61" s="409">
        <v>1</v>
      </c>
      <c r="M61" s="92">
        <v>86.88</v>
      </c>
      <c r="N61" s="94">
        <v>86.88</v>
      </c>
      <c r="O61" s="18"/>
      <c r="P61" s="12" t="e">
        <v>#VALUE!</v>
      </c>
      <c r="Q61" s="13" t="e">
        <f t="shared" si="8"/>
        <v>#VALUE!</v>
      </c>
      <c r="R61" s="39">
        <v>0</v>
      </c>
      <c r="S61" s="40">
        <v>69.504000000000005</v>
      </c>
      <c r="T61" s="13">
        <f t="shared" si="9"/>
        <v>69.504000000000005</v>
      </c>
      <c r="V61" s="91" t="s">
        <v>311</v>
      </c>
      <c r="W61" s="7">
        <v>0</v>
      </c>
      <c r="X61" s="533">
        <v>69.504000000000005</v>
      </c>
      <c r="Y61" s="71">
        <f t="shared" si="10"/>
        <v>0</v>
      </c>
      <c r="Z61" s="18"/>
      <c r="AA61" s="77">
        <v>0</v>
      </c>
      <c r="AB61" s="78">
        <f t="shared" si="11"/>
        <v>0</v>
      </c>
      <c r="AC61" s="79">
        <v>0</v>
      </c>
      <c r="AD61" s="80">
        <f t="shared" si="12"/>
        <v>0</v>
      </c>
      <c r="AE61" s="130">
        <f t="shared" si="3"/>
        <v>0</v>
      </c>
    </row>
    <row r="62" spans="1:31" ht="90.75" thickBot="1" x14ac:dyDescent="0.3">
      <c r="A62" s="21"/>
      <c r="B62" s="86" t="s">
        <v>71</v>
      </c>
      <c r="C62" s="87" t="s">
        <v>341</v>
      </c>
      <c r="D62" s="88" t="s">
        <v>25</v>
      </c>
      <c r="E62" s="98" t="s">
        <v>348</v>
      </c>
      <c r="F62" s="29"/>
      <c r="G62" s="29"/>
      <c r="H62" s="90">
        <v>189</v>
      </c>
      <c r="I62" s="29"/>
      <c r="J62" s="111" t="s">
        <v>349</v>
      </c>
      <c r="K62" s="91" t="s">
        <v>311</v>
      </c>
      <c r="L62" s="409">
        <v>1</v>
      </c>
      <c r="M62" s="112">
        <v>152.85</v>
      </c>
      <c r="N62" s="94">
        <v>152.85</v>
      </c>
      <c r="O62" s="18"/>
      <c r="P62" s="12" t="e">
        <v>#VALUE!</v>
      </c>
      <c r="Q62" s="13" t="e">
        <f t="shared" si="8"/>
        <v>#VALUE!</v>
      </c>
      <c r="R62" s="39">
        <v>0</v>
      </c>
      <c r="S62" s="40">
        <v>135.50152499999999</v>
      </c>
      <c r="T62" s="13">
        <f t="shared" si="9"/>
        <v>135.50152499999999</v>
      </c>
      <c r="V62" s="91" t="s">
        <v>311</v>
      </c>
      <c r="W62" s="7">
        <v>0</v>
      </c>
      <c r="X62" s="534">
        <v>135.50152499999999</v>
      </c>
      <c r="Y62" s="71">
        <f t="shared" si="10"/>
        <v>0</v>
      </c>
      <c r="Z62" s="18"/>
      <c r="AA62" s="77">
        <v>0</v>
      </c>
      <c r="AB62" s="78">
        <f t="shared" si="11"/>
        <v>0</v>
      </c>
      <c r="AC62" s="79">
        <v>0</v>
      </c>
      <c r="AD62" s="80">
        <f t="shared" si="12"/>
        <v>0</v>
      </c>
      <c r="AE62" s="130">
        <f t="shared" si="3"/>
        <v>0</v>
      </c>
    </row>
    <row r="63" spans="1:31" ht="16.5" thickBot="1" x14ac:dyDescent="0.3">
      <c r="A63" s="21"/>
      <c r="B63" s="86" t="s">
        <v>71</v>
      </c>
      <c r="C63" s="87" t="s">
        <v>341</v>
      </c>
      <c r="D63" s="88" t="s">
        <v>25</v>
      </c>
      <c r="E63" s="98" t="s">
        <v>424</v>
      </c>
      <c r="F63" s="29"/>
      <c r="G63" s="29"/>
      <c r="H63" s="90">
        <v>190</v>
      </c>
      <c r="I63" s="29"/>
      <c r="J63" s="99" t="s">
        <v>379</v>
      </c>
      <c r="K63" s="91" t="s">
        <v>311</v>
      </c>
      <c r="L63" s="409">
        <v>1</v>
      </c>
      <c r="M63" s="100">
        <v>1500</v>
      </c>
      <c r="N63" s="94">
        <v>1500</v>
      </c>
      <c r="O63" s="18"/>
      <c r="P63" s="12" t="e">
        <v>#VALUE!</v>
      </c>
      <c r="Q63" s="13">
        <f t="shared" si="8"/>
        <v>1500</v>
      </c>
      <c r="R63" s="39" t="s">
        <v>381</v>
      </c>
      <c r="S63" s="40" t="s">
        <v>381</v>
      </c>
      <c r="T63" s="13">
        <f t="shared" si="9"/>
        <v>1500</v>
      </c>
      <c r="V63" s="91" t="s">
        <v>311</v>
      </c>
      <c r="W63" s="7">
        <v>0</v>
      </c>
      <c r="X63" s="533" t="s">
        <v>381</v>
      </c>
      <c r="Y63" s="71">
        <v>0</v>
      </c>
      <c r="Z63" s="18"/>
      <c r="AA63" s="77">
        <v>0</v>
      </c>
      <c r="AB63" s="78">
        <f t="shared" si="11"/>
        <v>0</v>
      </c>
      <c r="AC63" s="79">
        <v>0</v>
      </c>
      <c r="AD63" s="80">
        <f t="shared" si="12"/>
        <v>0</v>
      </c>
      <c r="AE63" s="130">
        <f t="shared" si="3"/>
        <v>0</v>
      </c>
    </row>
    <row r="64" spans="1:31" ht="27" thickBot="1" x14ac:dyDescent="0.3">
      <c r="A64" s="21"/>
      <c r="B64" s="86" t="s">
        <v>71</v>
      </c>
      <c r="C64" s="87" t="s">
        <v>341</v>
      </c>
      <c r="D64" s="88" t="s">
        <v>25</v>
      </c>
      <c r="E64" s="101" t="s">
        <v>425</v>
      </c>
      <c r="F64" s="29"/>
      <c r="G64" s="29"/>
      <c r="H64" s="90">
        <v>191</v>
      </c>
      <c r="I64" s="29"/>
      <c r="J64" s="99" t="s">
        <v>379</v>
      </c>
      <c r="K64" s="91" t="s">
        <v>311</v>
      </c>
      <c r="L64" s="409">
        <v>1</v>
      </c>
      <c r="M64" s="100">
        <v>100</v>
      </c>
      <c r="N64" s="94">
        <v>100</v>
      </c>
      <c r="O64" s="18"/>
      <c r="P64" s="12" t="e">
        <v>#VALUE!</v>
      </c>
      <c r="Q64" s="13">
        <f t="shared" si="8"/>
        <v>100</v>
      </c>
      <c r="R64" s="39" t="s">
        <v>381</v>
      </c>
      <c r="S64" s="40" t="s">
        <v>381</v>
      </c>
      <c r="T64" s="13">
        <f t="shared" si="9"/>
        <v>100</v>
      </c>
      <c r="V64" s="91" t="s">
        <v>311</v>
      </c>
      <c r="W64" s="7">
        <v>0</v>
      </c>
      <c r="X64" s="533" t="s">
        <v>381</v>
      </c>
      <c r="Y64" s="71">
        <v>0</v>
      </c>
      <c r="Z64" s="18"/>
      <c r="AA64" s="77">
        <v>0</v>
      </c>
      <c r="AB64" s="78">
        <f t="shared" si="11"/>
        <v>0</v>
      </c>
      <c r="AC64" s="79">
        <v>0</v>
      </c>
      <c r="AD64" s="80">
        <f t="shared" si="12"/>
        <v>0</v>
      </c>
      <c r="AE64" s="130">
        <f t="shared" si="3"/>
        <v>0</v>
      </c>
    </row>
    <row r="65" spans="1:31" ht="16.5" thickBot="1" x14ac:dyDescent="0.3">
      <c r="A65" s="21"/>
      <c r="B65" s="86" t="s">
        <v>71</v>
      </c>
      <c r="C65" s="87" t="s">
        <v>341</v>
      </c>
      <c r="D65" s="88" t="s">
        <v>25</v>
      </c>
      <c r="E65" s="101" t="s">
        <v>426</v>
      </c>
      <c r="F65" s="29"/>
      <c r="G65" s="29"/>
      <c r="H65" s="90">
        <v>192</v>
      </c>
      <c r="I65" s="29"/>
      <c r="J65" s="99" t="s">
        <v>379</v>
      </c>
      <c r="K65" s="91" t="s">
        <v>311</v>
      </c>
      <c r="L65" s="409">
        <v>1</v>
      </c>
      <c r="M65" s="100">
        <v>100</v>
      </c>
      <c r="N65" s="94">
        <v>100</v>
      </c>
      <c r="O65" s="18"/>
      <c r="P65" s="12" t="e">
        <v>#VALUE!</v>
      </c>
      <c r="Q65" s="13">
        <f t="shared" si="8"/>
        <v>100</v>
      </c>
      <c r="R65" s="39" t="s">
        <v>381</v>
      </c>
      <c r="S65" s="40" t="s">
        <v>381</v>
      </c>
      <c r="T65" s="13">
        <f t="shared" si="9"/>
        <v>100</v>
      </c>
      <c r="V65" s="91" t="s">
        <v>311</v>
      </c>
      <c r="W65" s="7">
        <v>0</v>
      </c>
      <c r="X65" s="533" t="s">
        <v>381</v>
      </c>
      <c r="Y65" s="71">
        <v>0</v>
      </c>
      <c r="Z65" s="18"/>
      <c r="AA65" s="77">
        <v>0</v>
      </c>
      <c r="AB65" s="78">
        <f t="shared" si="11"/>
        <v>0</v>
      </c>
      <c r="AC65" s="79">
        <v>0</v>
      </c>
      <c r="AD65" s="80">
        <f t="shared" si="12"/>
        <v>0</v>
      </c>
      <c r="AE65" s="130">
        <f t="shared" si="3"/>
        <v>0</v>
      </c>
    </row>
    <row r="66" spans="1:31" ht="16.5" thickBot="1" x14ac:dyDescent="0.3">
      <c r="A66" s="21"/>
      <c r="B66" s="86" t="s">
        <v>71</v>
      </c>
      <c r="C66" s="87" t="s">
        <v>341</v>
      </c>
      <c r="D66" s="88" t="s">
        <v>25</v>
      </c>
      <c r="E66" s="101" t="s">
        <v>427</v>
      </c>
      <c r="F66" s="29"/>
      <c r="G66" s="29"/>
      <c r="H66" s="90">
        <v>193</v>
      </c>
      <c r="I66" s="29"/>
      <c r="J66" s="99" t="s">
        <v>379</v>
      </c>
      <c r="K66" s="91" t="s">
        <v>311</v>
      </c>
      <c r="L66" s="409">
        <v>1</v>
      </c>
      <c r="M66" s="100">
        <v>100</v>
      </c>
      <c r="N66" s="94">
        <v>100</v>
      </c>
      <c r="O66" s="18"/>
      <c r="P66" s="12" t="e">
        <v>#VALUE!</v>
      </c>
      <c r="Q66" s="13">
        <f t="shared" si="8"/>
        <v>100</v>
      </c>
      <c r="R66" s="39" t="s">
        <v>381</v>
      </c>
      <c r="S66" s="40" t="s">
        <v>381</v>
      </c>
      <c r="T66" s="13">
        <f t="shared" si="9"/>
        <v>100</v>
      </c>
      <c r="V66" s="91" t="s">
        <v>311</v>
      </c>
      <c r="W66" s="7">
        <v>0</v>
      </c>
      <c r="X66" s="533" t="s">
        <v>381</v>
      </c>
      <c r="Y66" s="71">
        <v>0</v>
      </c>
      <c r="Z66" s="18"/>
      <c r="AA66" s="77">
        <v>0</v>
      </c>
      <c r="AB66" s="78">
        <f t="shared" si="11"/>
        <v>0</v>
      </c>
      <c r="AC66" s="79">
        <v>0</v>
      </c>
      <c r="AD66" s="80">
        <f t="shared" si="12"/>
        <v>0</v>
      </c>
      <c r="AE66" s="130">
        <f t="shared" si="3"/>
        <v>0</v>
      </c>
    </row>
    <row r="67" spans="1:31" ht="16.5" thickBot="1" x14ac:dyDescent="0.3">
      <c r="A67" s="21"/>
      <c r="B67" s="458" t="s">
        <v>71</v>
      </c>
      <c r="C67" s="459" t="s">
        <v>341</v>
      </c>
      <c r="D67" s="460" t="s">
        <v>25</v>
      </c>
      <c r="E67" s="461" t="s">
        <v>428</v>
      </c>
      <c r="F67" s="29"/>
      <c r="G67" s="29"/>
      <c r="H67" s="462">
        <v>194</v>
      </c>
      <c r="I67" s="29"/>
      <c r="J67" s="463" t="s">
        <v>379</v>
      </c>
      <c r="K67" s="464" t="s">
        <v>311</v>
      </c>
      <c r="L67" s="526">
        <v>1</v>
      </c>
      <c r="M67" s="465">
        <v>350</v>
      </c>
      <c r="N67" s="466">
        <v>350</v>
      </c>
      <c r="O67" s="18"/>
      <c r="P67" s="321" t="e">
        <v>#VALUE!</v>
      </c>
      <c r="Q67" s="322">
        <f t="shared" si="8"/>
        <v>350</v>
      </c>
      <c r="R67" s="323" t="s">
        <v>381</v>
      </c>
      <c r="S67" s="118" t="s">
        <v>381</v>
      </c>
      <c r="T67" s="322">
        <f t="shared" si="9"/>
        <v>350</v>
      </c>
      <c r="V67" s="464" t="s">
        <v>311</v>
      </c>
      <c r="W67" s="7">
        <v>0</v>
      </c>
      <c r="X67" s="535" t="s">
        <v>381</v>
      </c>
      <c r="Y67" s="119">
        <v>0</v>
      </c>
      <c r="Z67" s="18"/>
      <c r="AA67" s="338">
        <v>0</v>
      </c>
      <c r="AB67" s="339">
        <f t="shared" si="11"/>
        <v>0</v>
      </c>
      <c r="AC67" s="340">
        <v>0</v>
      </c>
      <c r="AD67" s="341">
        <f t="shared" si="12"/>
        <v>0</v>
      </c>
      <c r="AE67" s="342">
        <f t="shared" si="3"/>
        <v>0</v>
      </c>
    </row>
    <row r="68" spans="1:31" ht="16.5" thickBot="1" x14ac:dyDescent="0.3">
      <c r="A68" s="21"/>
      <c r="B68" s="458" t="s">
        <v>71</v>
      </c>
      <c r="C68" s="459" t="s">
        <v>189</v>
      </c>
      <c r="D68" s="470" t="s">
        <v>25</v>
      </c>
      <c r="E68" s="461" t="s">
        <v>744</v>
      </c>
      <c r="F68" s="29"/>
      <c r="G68" s="29"/>
      <c r="H68" s="462"/>
      <c r="I68" s="29"/>
      <c r="J68" s="463"/>
      <c r="K68" s="464"/>
      <c r="L68" s="526"/>
      <c r="M68" s="465"/>
      <c r="N68" s="466"/>
      <c r="O68" s="18"/>
      <c r="P68" s="467"/>
      <c r="Q68" s="468"/>
      <c r="R68" s="323"/>
      <c r="S68" s="469"/>
      <c r="T68" s="468"/>
      <c r="V68" s="464" t="s">
        <v>311</v>
      </c>
      <c r="W68" s="526">
        <v>1</v>
      </c>
      <c r="X68" s="535">
        <v>962.5</v>
      </c>
      <c r="Y68" s="335">
        <f>X68*W68</f>
        <v>962.5</v>
      </c>
      <c r="Z68" s="18"/>
      <c r="AA68" s="338">
        <v>1</v>
      </c>
      <c r="AB68" s="339">
        <f t="shared" ref="AB68:AB69" si="13">Y68*AA68</f>
        <v>962.5</v>
      </c>
      <c r="AC68" s="340">
        <v>0</v>
      </c>
      <c r="AD68" s="341">
        <f t="shared" ref="AD68:AD69" si="14">Y68*AC68</f>
        <v>0</v>
      </c>
      <c r="AE68" s="342">
        <f t="shared" ref="AE68:AE69" si="15">AB68-AD68</f>
        <v>962.5</v>
      </c>
    </row>
    <row r="69" spans="1:31" ht="16.5" thickBot="1" x14ac:dyDescent="0.3">
      <c r="A69" s="21"/>
      <c r="B69" s="458" t="s">
        <v>71</v>
      </c>
      <c r="C69" s="459" t="s">
        <v>189</v>
      </c>
      <c r="D69" s="470" t="s">
        <v>25</v>
      </c>
      <c r="E69" s="461" t="s">
        <v>745</v>
      </c>
      <c r="F69" s="29"/>
      <c r="G69" s="29"/>
      <c r="H69" s="462"/>
      <c r="I69" s="29"/>
      <c r="J69" s="463"/>
      <c r="K69" s="464"/>
      <c r="L69" s="526"/>
      <c r="M69" s="465"/>
      <c r="N69" s="466"/>
      <c r="O69" s="18"/>
      <c r="P69" s="467"/>
      <c r="Q69" s="468"/>
      <c r="R69" s="323"/>
      <c r="S69" s="469"/>
      <c r="T69" s="468"/>
      <c r="V69" s="464" t="s">
        <v>311</v>
      </c>
      <c r="W69" s="526">
        <v>1</v>
      </c>
      <c r="X69" s="535">
        <v>671.18</v>
      </c>
      <c r="Y69" s="335">
        <f>X69*W69</f>
        <v>671.18</v>
      </c>
      <c r="Z69" s="18"/>
      <c r="AA69" s="338">
        <v>1</v>
      </c>
      <c r="AB69" s="339">
        <f t="shared" si="13"/>
        <v>671.18</v>
      </c>
      <c r="AC69" s="340">
        <v>0</v>
      </c>
      <c r="AD69" s="341">
        <f t="shared" si="14"/>
        <v>0</v>
      </c>
      <c r="AE69" s="342">
        <f t="shared" si="15"/>
        <v>671.18</v>
      </c>
    </row>
    <row r="70" spans="1:31" ht="15.75" x14ac:dyDescent="0.25">
      <c r="A70" s="21"/>
      <c r="B70" s="458" t="s">
        <v>71</v>
      </c>
      <c r="C70" s="459" t="s">
        <v>189</v>
      </c>
      <c r="D70" s="470" t="s">
        <v>25</v>
      </c>
      <c r="E70" s="461" t="s">
        <v>758</v>
      </c>
      <c r="F70" s="29"/>
      <c r="G70" s="29"/>
      <c r="H70" s="462"/>
      <c r="I70" s="29"/>
      <c r="J70" s="463"/>
      <c r="K70" s="464"/>
      <c r="L70" s="526"/>
      <c r="M70" s="465"/>
      <c r="N70" s="466"/>
      <c r="O70" s="18"/>
      <c r="P70" s="467"/>
      <c r="Q70" s="468"/>
      <c r="R70" s="323"/>
      <c r="S70" s="469"/>
      <c r="T70" s="468"/>
      <c r="V70" s="464" t="s">
        <v>759</v>
      </c>
      <c r="W70" s="526">
        <v>1</v>
      </c>
      <c r="X70" s="535">
        <v>1500</v>
      </c>
      <c r="Y70" s="335">
        <f>X70*W70</f>
        <v>1500</v>
      </c>
      <c r="Z70" s="18"/>
      <c r="AA70" s="338">
        <v>1</v>
      </c>
      <c r="AB70" s="339">
        <f t="shared" ref="AB70" si="16">Y70*AA70</f>
        <v>1500</v>
      </c>
      <c r="AC70" s="340">
        <v>0</v>
      </c>
      <c r="AD70" s="341">
        <f t="shared" ref="AD70" si="17">Y70*AC70</f>
        <v>0</v>
      </c>
      <c r="AE70" s="342">
        <f t="shared" ref="AE70" si="18">AB70-AD70</f>
        <v>1500</v>
      </c>
    </row>
    <row r="71" spans="1:31" ht="15.75" x14ac:dyDescent="0.25">
      <c r="A71" s="21"/>
      <c r="B71" s="86"/>
      <c r="C71" s="89"/>
      <c r="D71" s="88"/>
      <c r="E71" s="101"/>
      <c r="F71" s="331"/>
      <c r="G71" s="331"/>
      <c r="H71" s="90"/>
      <c r="I71" s="331"/>
      <c r="J71" s="99"/>
      <c r="K71" s="91"/>
      <c r="L71" s="409"/>
      <c r="M71" s="100"/>
      <c r="N71" s="94"/>
      <c r="O71" s="334"/>
      <c r="P71" s="335"/>
      <c r="Q71" s="336"/>
      <c r="R71" s="294"/>
      <c r="S71" s="294"/>
      <c r="T71" s="336"/>
      <c r="V71" s="91"/>
      <c r="W71" s="409"/>
      <c r="X71" s="533"/>
      <c r="Y71" s="335"/>
      <c r="Z71" s="18"/>
      <c r="AA71" s="343"/>
      <c r="AB71" s="344"/>
      <c r="AC71" s="345"/>
      <c r="AD71" s="346"/>
      <c r="AE71" s="347"/>
    </row>
    <row r="72" spans="1:31" s="76" customFormat="1" ht="15.75" thickBot="1" x14ac:dyDescent="0.3">
      <c r="A72" s="21"/>
      <c r="B72" s="22"/>
      <c r="C72" s="23"/>
      <c r="D72" s="24"/>
      <c r="E72" s="25"/>
      <c r="F72" s="21"/>
      <c r="G72" s="21"/>
      <c r="H72" s="26"/>
      <c r="I72" s="21"/>
      <c r="J72" s="27"/>
      <c r="K72" s="21"/>
      <c r="L72" s="26"/>
      <c r="M72" s="27"/>
      <c r="N72" s="17"/>
      <c r="O72" s="18"/>
      <c r="P72" s="16"/>
      <c r="Q72" s="37"/>
      <c r="R72" s="37"/>
      <c r="S72" s="37"/>
      <c r="T72" s="37"/>
      <c r="V72" s="21"/>
      <c r="W72" s="26"/>
      <c r="X72" s="536"/>
      <c r="Y72" s="19"/>
      <c r="Z72" s="18"/>
      <c r="AA72" s="16"/>
      <c r="AB72" s="37"/>
      <c r="AC72" s="37"/>
      <c r="AD72" s="37"/>
    </row>
    <row r="73" spans="1:31" ht="15.75" thickBot="1" x14ac:dyDescent="0.3">
      <c r="S73" s="68" t="s">
        <v>5</v>
      </c>
      <c r="T73" s="69">
        <f>SUM(T11:T67)</f>
        <v>29788.850418999995</v>
      </c>
      <c r="U73" s="65"/>
      <c r="V73" s="21"/>
      <c r="W73" s="26"/>
      <c r="X73" s="537" t="s">
        <v>5</v>
      </c>
      <c r="Y73" s="69">
        <f>SUM(Y11:Y71)</f>
        <v>4513.68</v>
      </c>
      <c r="Z73" s="18"/>
      <c r="AA73" s="76"/>
      <c r="AB73" s="116">
        <f>SUM(AB11:AB71)</f>
        <v>3133.68</v>
      </c>
      <c r="AC73" s="76"/>
      <c r="AD73" s="117">
        <f>SUM(AD11:AD67)</f>
        <v>0</v>
      </c>
      <c r="AE73" s="129">
        <f>SUM(AE11:AE71)</f>
        <v>3133.68</v>
      </c>
    </row>
    <row r="75" spans="1:31" x14ac:dyDescent="0.25">
      <c r="C75" t="s">
        <v>372</v>
      </c>
      <c r="D75" s="162"/>
      <c r="T75" s="314">
        <f>SUMIF($C$10:$C$71,$C75,T$10:T$71)</f>
        <v>399.99552</v>
      </c>
      <c r="U75" s="65"/>
      <c r="Y75" s="314">
        <f>SUMIF($C$10:$C$71,$C75,Y$10:Y$71)</f>
        <v>0</v>
      </c>
      <c r="AA75" s="317" t="e">
        <f>AB75/Y75</f>
        <v>#DIV/0!</v>
      </c>
      <c r="AB75" s="314">
        <f>SUMIF($C$10:$C$71,$C75,AB$10:AB$71)</f>
        <v>0</v>
      </c>
      <c r="AC75" s="317" t="e">
        <f>AD75/Y75</f>
        <v>#DIV/0!</v>
      </c>
      <c r="AD75" s="314">
        <f>SUMIF($C$10:$C$71,$C75,AD$10:AD$71)</f>
        <v>0</v>
      </c>
      <c r="AE75" s="314">
        <f>SUMIF($C$10:$C$71,$C75,AE$10:AE$71)</f>
        <v>0</v>
      </c>
    </row>
    <row r="76" spans="1:31" x14ac:dyDescent="0.25">
      <c r="C76" t="s">
        <v>308</v>
      </c>
      <c r="D76" s="162"/>
      <c r="T76" s="314">
        <f t="shared" ref="T76:T83" si="19">SUMIF($C$10:$C$71,$C76,T$10:T$71)</f>
        <v>222.29999999999998</v>
      </c>
      <c r="U76" s="65"/>
      <c r="Y76" s="314">
        <f t="shared" ref="Y76:Y83" si="20">SUMIF($C$10:$C$71,$C76,Y$10:Y$71)</f>
        <v>0</v>
      </c>
      <c r="AA76" s="317" t="e">
        <f t="shared" ref="AA76:AA83" si="21">AB76/Y76</f>
        <v>#DIV/0!</v>
      </c>
      <c r="AB76" s="314">
        <f t="shared" ref="AB76:AB83" si="22">SUMIF($C$10:$C$71,$C76,AB$10:AB$71)</f>
        <v>0</v>
      </c>
      <c r="AC76" s="317" t="e">
        <f t="shared" ref="AC76:AC83" si="23">AD76/Y76</f>
        <v>#DIV/0!</v>
      </c>
      <c r="AD76" s="314">
        <f t="shared" ref="AD76:AE83" si="24">SUMIF($C$10:$C$71,$C76,AD$10:AD$71)</f>
        <v>0</v>
      </c>
      <c r="AE76" s="314">
        <f t="shared" si="24"/>
        <v>0</v>
      </c>
    </row>
    <row r="77" spans="1:31" x14ac:dyDescent="0.25">
      <c r="C77" t="s">
        <v>285</v>
      </c>
      <c r="D77" s="162"/>
      <c r="T77" s="314">
        <f t="shared" si="19"/>
        <v>1238.791745</v>
      </c>
      <c r="U77" s="67"/>
      <c r="Y77" s="314">
        <f t="shared" si="20"/>
        <v>830</v>
      </c>
      <c r="AA77" s="317">
        <f t="shared" si="21"/>
        <v>0</v>
      </c>
      <c r="AB77" s="314">
        <f t="shared" si="22"/>
        <v>0</v>
      </c>
      <c r="AC77" s="317">
        <f t="shared" si="23"/>
        <v>0</v>
      </c>
      <c r="AD77" s="314">
        <f t="shared" si="24"/>
        <v>0</v>
      </c>
      <c r="AE77" s="314">
        <f t="shared" si="24"/>
        <v>0</v>
      </c>
    </row>
    <row r="78" spans="1:31" x14ac:dyDescent="0.25">
      <c r="C78" t="s">
        <v>189</v>
      </c>
      <c r="D78" s="162"/>
      <c r="T78" s="314">
        <f t="shared" si="19"/>
        <v>2649.0124999999998</v>
      </c>
      <c r="U78" s="67"/>
      <c r="Y78" s="314">
        <f t="shared" si="20"/>
        <v>3133.68</v>
      </c>
      <c r="AA78" s="317">
        <f t="shared" si="21"/>
        <v>1</v>
      </c>
      <c r="AB78" s="314">
        <f t="shared" si="22"/>
        <v>3133.68</v>
      </c>
      <c r="AC78" s="317">
        <f t="shared" si="23"/>
        <v>0</v>
      </c>
      <c r="AD78" s="314">
        <f t="shared" si="24"/>
        <v>0</v>
      </c>
      <c r="AE78" s="314">
        <f t="shared" si="24"/>
        <v>3133.68</v>
      </c>
    </row>
    <row r="79" spans="1:31" x14ac:dyDescent="0.25">
      <c r="C79" t="s">
        <v>72</v>
      </c>
      <c r="D79" s="162"/>
      <c r="T79" s="314">
        <f t="shared" si="19"/>
        <v>93.177778999999987</v>
      </c>
      <c r="U79" s="67"/>
      <c r="Y79" s="314">
        <f t="shared" si="20"/>
        <v>0</v>
      </c>
      <c r="AA79" s="317" t="e">
        <f t="shared" si="21"/>
        <v>#DIV/0!</v>
      </c>
      <c r="AB79" s="314">
        <f t="shared" si="22"/>
        <v>0</v>
      </c>
      <c r="AC79" s="317" t="e">
        <f t="shared" si="23"/>
        <v>#DIV/0!</v>
      </c>
      <c r="AD79" s="314">
        <f t="shared" si="24"/>
        <v>0</v>
      </c>
      <c r="AE79" s="314">
        <f t="shared" si="24"/>
        <v>0</v>
      </c>
    </row>
    <row r="80" spans="1:31" x14ac:dyDescent="0.25">
      <c r="C80" t="s">
        <v>164</v>
      </c>
      <c r="D80" s="162"/>
      <c r="T80" s="314">
        <f t="shared" si="19"/>
        <v>13009.024034999999</v>
      </c>
      <c r="U80" s="67"/>
      <c r="Y80" s="314">
        <f t="shared" si="20"/>
        <v>0</v>
      </c>
      <c r="AA80" s="317" t="e">
        <f t="shared" si="21"/>
        <v>#DIV/0!</v>
      </c>
      <c r="AB80" s="314">
        <f t="shared" si="22"/>
        <v>0</v>
      </c>
      <c r="AC80" s="317" t="e">
        <f t="shared" si="23"/>
        <v>#DIV/0!</v>
      </c>
      <c r="AD80" s="314">
        <f t="shared" si="24"/>
        <v>0</v>
      </c>
      <c r="AE80" s="314">
        <f t="shared" si="24"/>
        <v>0</v>
      </c>
    </row>
    <row r="81" spans="3:31" x14ac:dyDescent="0.25">
      <c r="C81" t="s">
        <v>24</v>
      </c>
      <c r="D81" s="162"/>
      <c r="T81" s="314">
        <f t="shared" si="19"/>
        <v>5162.8040000000001</v>
      </c>
      <c r="U81" s="67"/>
      <c r="Y81" s="314">
        <f t="shared" si="20"/>
        <v>0</v>
      </c>
      <c r="AA81" s="317" t="e">
        <f t="shared" si="21"/>
        <v>#DIV/0!</v>
      </c>
      <c r="AB81" s="314">
        <f t="shared" si="22"/>
        <v>0</v>
      </c>
      <c r="AC81" s="317" t="e">
        <f t="shared" si="23"/>
        <v>#DIV/0!</v>
      </c>
      <c r="AD81" s="314">
        <f t="shared" si="24"/>
        <v>0</v>
      </c>
      <c r="AE81" s="314">
        <f t="shared" si="24"/>
        <v>0</v>
      </c>
    </row>
    <row r="82" spans="3:31" x14ac:dyDescent="0.25">
      <c r="C82" t="s">
        <v>312</v>
      </c>
      <c r="D82" s="162"/>
      <c r="T82" s="314">
        <f t="shared" si="19"/>
        <v>2171.1702</v>
      </c>
      <c r="Y82" s="314">
        <f t="shared" si="20"/>
        <v>550</v>
      </c>
      <c r="AA82" s="317">
        <f t="shared" si="21"/>
        <v>0</v>
      </c>
      <c r="AB82" s="314">
        <f t="shared" si="22"/>
        <v>0</v>
      </c>
      <c r="AC82" s="317">
        <f t="shared" si="23"/>
        <v>0</v>
      </c>
      <c r="AD82" s="314">
        <f t="shared" si="24"/>
        <v>0</v>
      </c>
      <c r="AE82" s="314">
        <f t="shared" si="24"/>
        <v>0</v>
      </c>
    </row>
    <row r="83" spans="3:31" x14ac:dyDescent="0.25">
      <c r="C83" t="s">
        <v>341</v>
      </c>
      <c r="D83" s="162"/>
      <c r="T83" s="314">
        <f t="shared" si="19"/>
        <v>4842.5746399999998</v>
      </c>
      <c r="Y83" s="314">
        <f t="shared" si="20"/>
        <v>0</v>
      </c>
      <c r="AA83" s="317" t="e">
        <f t="shared" si="21"/>
        <v>#DIV/0!</v>
      </c>
      <c r="AB83" s="314">
        <f t="shared" si="22"/>
        <v>0</v>
      </c>
      <c r="AC83" s="317" t="e">
        <f t="shared" si="23"/>
        <v>#DIV/0!</v>
      </c>
      <c r="AD83" s="314">
        <f t="shared" si="24"/>
        <v>0</v>
      </c>
      <c r="AE83" s="314">
        <f t="shared" si="24"/>
        <v>0</v>
      </c>
    </row>
  </sheetData>
  <autoFilter ref="B8:AE69" xr:uid="{00000000-0009-0000-0000-000013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71 X11:X12 X14 X16:X19 X21:X27 X29:X30 X32 X34:X38 X40:X47 X49:X52" xr:uid="{00000000-0002-0000-1300-000000000000}">
      <formula1>P11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AG102"/>
  <sheetViews>
    <sheetView topLeftCell="B1" zoomScale="70" zoomScaleNormal="70" workbookViewId="0">
      <pane xSplit="9" ySplit="8" topLeftCell="K81"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4.7109375" customWidth="1"/>
    <col min="33" max="33" width="17"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605</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8" t="s">
        <v>765</v>
      </c>
      <c r="AG7" s="618" t="s">
        <v>766</v>
      </c>
    </row>
    <row r="8" spans="1:33" s="279" customFormat="1" ht="75.75" thickBot="1" x14ac:dyDescent="0.3">
      <c r="A8" s="271" t="s">
        <v>377</v>
      </c>
      <c r="B8" s="272" t="s">
        <v>132</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132</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76"/>
      <c r="AB10" s="76"/>
      <c r="AC10" s="76"/>
      <c r="AD10" s="76"/>
    </row>
    <row r="11" spans="1:33" ht="90" x14ac:dyDescent="0.25">
      <c r="A11" s="29"/>
      <c r="B11" s="353" t="s">
        <v>132</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132</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62" si="0">W12*X12</f>
        <v>399.99552</v>
      </c>
      <c r="Z12" s="18"/>
      <c r="AA12" s="343">
        <v>1</v>
      </c>
      <c r="AB12" s="344">
        <f t="shared" ref="AB12:AB52" si="1">Y12*AA12</f>
        <v>399.99552</v>
      </c>
      <c r="AC12" s="345">
        <v>1</v>
      </c>
      <c r="AD12" s="346">
        <f>Y12*AC12</f>
        <v>399.99552</v>
      </c>
      <c r="AE12" s="347">
        <f t="shared" ref="AE12:AE67" si="2">AB12-AD12</f>
        <v>0</v>
      </c>
    </row>
    <row r="13" spans="1:33" x14ac:dyDescent="0.25">
      <c r="A13" s="15"/>
      <c r="B13" s="353" t="s">
        <v>132</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c r="Z13" s="18"/>
      <c r="AA13" s="343"/>
      <c r="AB13" s="344"/>
      <c r="AC13" s="345"/>
      <c r="AD13" s="346"/>
      <c r="AE13" s="347">
        <f t="shared" si="2"/>
        <v>0</v>
      </c>
    </row>
    <row r="14" spans="1:33" ht="30" x14ac:dyDescent="0.25">
      <c r="A14" s="15"/>
      <c r="B14" s="353" t="s">
        <v>132</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ref="AD14:AD52" si="3">Y14*AC14</f>
        <v>222.29999999999998</v>
      </c>
      <c r="AE14" s="347">
        <f t="shared" si="2"/>
        <v>0</v>
      </c>
    </row>
    <row r="15" spans="1:33" x14ac:dyDescent="0.25">
      <c r="A15" s="15"/>
      <c r="B15" s="353" t="s">
        <v>132</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2"/>
        <v>0</v>
      </c>
    </row>
    <row r="16" spans="1:33" ht="105" x14ac:dyDescent="0.25">
      <c r="A16" s="15"/>
      <c r="B16" s="353" t="s">
        <v>132</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3"/>
        <v>0</v>
      </c>
      <c r="AE16" s="347">
        <f t="shared" si="2"/>
        <v>0</v>
      </c>
    </row>
    <row r="17" spans="1:33" ht="60.75" x14ac:dyDescent="0.25">
      <c r="A17" s="15"/>
      <c r="B17" s="353" t="s">
        <v>132</v>
      </c>
      <c r="C17" s="328" t="s">
        <v>285</v>
      </c>
      <c r="D17" s="329" t="s">
        <v>25</v>
      </c>
      <c r="E17" s="375" t="s">
        <v>500</v>
      </c>
      <c r="F17" s="357"/>
      <c r="G17" s="357"/>
      <c r="H17" s="332">
        <v>5.24</v>
      </c>
      <c r="I17" s="357"/>
      <c r="J17" s="333" t="s">
        <v>305</v>
      </c>
      <c r="K17" s="331" t="s">
        <v>139</v>
      </c>
      <c r="L17" s="295">
        <v>1</v>
      </c>
      <c r="M17" s="356">
        <v>140.12</v>
      </c>
      <c r="N17" s="125">
        <v>140.12</v>
      </c>
      <c r="O17" s="334"/>
      <c r="P17" s="335" t="e">
        <v>#VALUE!</v>
      </c>
      <c r="Q17" s="336" t="e">
        <f>IF(J17="PROV SUM",N17,L17*P17)</f>
        <v>#VALUE!</v>
      </c>
      <c r="R17" s="294">
        <v>0</v>
      </c>
      <c r="S17" s="294">
        <v>119.102</v>
      </c>
      <c r="T17" s="336">
        <f>IF(J17="SC024",N17,IF(ISERROR(S17),"",IF(J17="PROV SUM",N17,L17*S17)))</f>
        <v>119.102</v>
      </c>
      <c r="U17" s="112"/>
      <c r="V17" s="331" t="s">
        <v>139</v>
      </c>
      <c r="W17" s="295">
        <v>1</v>
      </c>
      <c r="X17" s="294">
        <v>119.102</v>
      </c>
      <c r="Y17" s="335">
        <f t="shared" si="0"/>
        <v>119.102</v>
      </c>
      <c r="Z17" s="18"/>
      <c r="AA17" s="343">
        <v>0</v>
      </c>
      <c r="AB17" s="344">
        <f t="shared" si="1"/>
        <v>0</v>
      </c>
      <c r="AC17" s="345">
        <v>0</v>
      </c>
      <c r="AD17" s="346">
        <f t="shared" si="3"/>
        <v>0</v>
      </c>
      <c r="AE17" s="347">
        <f t="shared" si="2"/>
        <v>0</v>
      </c>
    </row>
    <row r="18" spans="1:33" ht="60" x14ac:dyDescent="0.25">
      <c r="A18" s="15"/>
      <c r="B18" s="353" t="s">
        <v>132</v>
      </c>
      <c r="C18" s="328" t="s">
        <v>285</v>
      </c>
      <c r="D18" s="329" t="s">
        <v>25</v>
      </c>
      <c r="E18" s="330" t="s">
        <v>297</v>
      </c>
      <c r="F18" s="357"/>
      <c r="G18" s="357"/>
      <c r="H18" s="332">
        <v>5.1400000000000103</v>
      </c>
      <c r="I18" s="357"/>
      <c r="J18" s="333" t="s">
        <v>298</v>
      </c>
      <c r="K18" s="331" t="s">
        <v>79</v>
      </c>
      <c r="L18" s="295">
        <v>4</v>
      </c>
      <c r="M18" s="356">
        <v>27.96</v>
      </c>
      <c r="N18" s="125">
        <v>111.84</v>
      </c>
      <c r="O18" s="334"/>
      <c r="P18" s="335" t="e">
        <v>#VALUE!</v>
      </c>
      <c r="Q18" s="336" t="e">
        <f>IF(J18="PROV SUM",N18,L18*P18)</f>
        <v>#VALUE!</v>
      </c>
      <c r="R18" s="294">
        <v>0</v>
      </c>
      <c r="S18" s="294">
        <v>23.553504</v>
      </c>
      <c r="T18" s="336">
        <f>IF(J18="SC024",N18,IF(ISERROR(S18),"",IF(J18="PROV SUM",N18,L18*S18)))</f>
        <v>94.214016000000001</v>
      </c>
      <c r="U18" s="112"/>
      <c r="V18" s="331" t="s">
        <v>79</v>
      </c>
      <c r="W18" s="295">
        <v>4</v>
      </c>
      <c r="X18" s="294">
        <v>23.553504</v>
      </c>
      <c r="Y18" s="335">
        <f t="shared" si="0"/>
        <v>94.214016000000001</v>
      </c>
      <c r="Z18" s="18"/>
      <c r="AA18" s="343">
        <v>0</v>
      </c>
      <c r="AB18" s="344">
        <f t="shared" si="1"/>
        <v>0</v>
      </c>
      <c r="AC18" s="345">
        <v>0</v>
      </c>
      <c r="AD18" s="346">
        <f t="shared" si="3"/>
        <v>0</v>
      </c>
      <c r="AE18" s="347">
        <f t="shared" si="2"/>
        <v>0</v>
      </c>
    </row>
    <row r="19" spans="1:33" ht="15.75" x14ac:dyDescent="0.25">
      <c r="A19" s="15"/>
      <c r="B19" s="353" t="s">
        <v>132</v>
      </c>
      <c r="C19" s="328" t="s">
        <v>285</v>
      </c>
      <c r="D19" s="329" t="s">
        <v>25</v>
      </c>
      <c r="E19" s="330" t="s">
        <v>457</v>
      </c>
      <c r="F19" s="357"/>
      <c r="G19" s="357"/>
      <c r="H19" s="332">
        <v>5.3860000000000001</v>
      </c>
      <c r="I19" s="357"/>
      <c r="J19" s="333" t="s">
        <v>379</v>
      </c>
      <c r="K19" s="331" t="s">
        <v>380</v>
      </c>
      <c r="L19" s="295">
        <v>1</v>
      </c>
      <c r="M19" s="356">
        <v>300</v>
      </c>
      <c r="N19" s="125">
        <v>300</v>
      </c>
      <c r="O19" s="334"/>
      <c r="P19" s="335" t="e">
        <v>#VALUE!</v>
      </c>
      <c r="Q19" s="336">
        <f>IF(J19="PROV SUM",N19,L19*P19)</f>
        <v>300</v>
      </c>
      <c r="R19" s="294" t="s">
        <v>381</v>
      </c>
      <c r="S19" s="294" t="s">
        <v>381</v>
      </c>
      <c r="T19" s="336">
        <f>IF(J19="SC024",N19,IF(ISERROR(S19),"",IF(J19="PROV SUM",N19,L19*S19)))</f>
        <v>300</v>
      </c>
      <c r="U19" s="112"/>
      <c r="V19" s="331" t="s">
        <v>380</v>
      </c>
      <c r="W19" s="295">
        <v>1</v>
      </c>
      <c r="X19" s="294" t="s">
        <v>381</v>
      </c>
      <c r="Y19" s="335">
        <v>300</v>
      </c>
      <c r="Z19" s="18"/>
      <c r="AA19" s="343">
        <v>0</v>
      </c>
      <c r="AB19" s="344">
        <f t="shared" si="1"/>
        <v>0</v>
      </c>
      <c r="AC19" s="345">
        <v>0</v>
      </c>
      <c r="AD19" s="346">
        <f t="shared" si="3"/>
        <v>0</v>
      </c>
      <c r="AE19" s="347">
        <f t="shared" si="2"/>
        <v>0</v>
      </c>
    </row>
    <row r="20" spans="1:33" x14ac:dyDescent="0.25">
      <c r="A20" s="15"/>
      <c r="B20" s="353" t="s">
        <v>132</v>
      </c>
      <c r="C20" s="358" t="s">
        <v>189</v>
      </c>
      <c r="D20" s="329" t="s">
        <v>378</v>
      </c>
      <c r="E20" s="330"/>
      <c r="F20" s="357"/>
      <c r="G20" s="357"/>
      <c r="H20" s="332"/>
      <c r="I20" s="357"/>
      <c r="J20" s="333"/>
      <c r="K20" s="331"/>
      <c r="L20" s="295"/>
      <c r="M20" s="333"/>
      <c r="N20" s="295"/>
      <c r="O20" s="334"/>
      <c r="P20" s="333"/>
      <c r="Q20" s="293"/>
      <c r="R20" s="293"/>
      <c r="S20" s="293"/>
      <c r="T20" s="293"/>
      <c r="U20" s="112"/>
      <c r="V20" s="331"/>
      <c r="W20" s="295"/>
      <c r="X20" s="293"/>
      <c r="Y20" s="335"/>
      <c r="Z20" s="18"/>
      <c r="AA20" s="343"/>
      <c r="AB20" s="344"/>
      <c r="AC20" s="345"/>
      <c r="AD20" s="346"/>
      <c r="AE20" s="347">
        <f t="shared" si="2"/>
        <v>0</v>
      </c>
    </row>
    <row r="21" spans="1:33" ht="75" x14ac:dyDescent="0.25">
      <c r="A21" s="15"/>
      <c r="B21" s="353" t="s">
        <v>132</v>
      </c>
      <c r="C21" s="358" t="s">
        <v>189</v>
      </c>
      <c r="D21" s="329" t="s">
        <v>25</v>
      </c>
      <c r="E21" s="330" t="s">
        <v>282</v>
      </c>
      <c r="F21" s="357"/>
      <c r="G21" s="357"/>
      <c r="H21" s="332">
        <v>6.11</v>
      </c>
      <c r="I21" s="357"/>
      <c r="J21" s="333" t="s">
        <v>283</v>
      </c>
      <c r="K21" s="331" t="s">
        <v>284</v>
      </c>
      <c r="L21" s="295">
        <v>1</v>
      </c>
      <c r="M21" s="356">
        <v>79.14</v>
      </c>
      <c r="N21" s="295">
        <v>79.14</v>
      </c>
      <c r="O21" s="334"/>
      <c r="P21" s="335" t="e">
        <v>#VALUE!</v>
      </c>
      <c r="Q21" s="336" t="e">
        <f t="shared" ref="Q21:Q31" si="4">IF(J21="PROV SUM",N21,L21*P21)</f>
        <v>#VALUE!</v>
      </c>
      <c r="R21" s="294">
        <v>0</v>
      </c>
      <c r="S21" s="294">
        <v>63.312000000000005</v>
      </c>
      <c r="T21" s="336">
        <f t="shared" ref="T21:T31" si="5">IF(J21="SC024",N21,IF(ISERROR(S21),"",IF(J21="PROV SUM",N21,L21*S21)))</f>
        <v>63.312000000000005</v>
      </c>
      <c r="U21" s="112"/>
      <c r="V21" s="331" t="s">
        <v>284</v>
      </c>
      <c r="W21" s="295">
        <v>2</v>
      </c>
      <c r="X21" s="294">
        <v>63.312000000000005</v>
      </c>
      <c r="Y21" s="335">
        <f t="shared" si="0"/>
        <v>126.62400000000001</v>
      </c>
      <c r="Z21" s="18"/>
      <c r="AA21" s="343">
        <v>1</v>
      </c>
      <c r="AB21" s="344">
        <f t="shared" si="1"/>
        <v>126.62400000000001</v>
      </c>
      <c r="AC21" s="345">
        <v>1</v>
      </c>
      <c r="AD21" s="346">
        <f t="shared" si="3"/>
        <v>126.62400000000001</v>
      </c>
      <c r="AE21" s="347">
        <f t="shared" si="2"/>
        <v>0</v>
      </c>
    </row>
    <row r="22" spans="1:33" ht="60" x14ac:dyDescent="0.25">
      <c r="A22" s="15"/>
      <c r="B22" s="353" t="s">
        <v>132</v>
      </c>
      <c r="C22" s="358" t="s">
        <v>189</v>
      </c>
      <c r="D22" s="329" t="s">
        <v>25</v>
      </c>
      <c r="E22" s="330" t="s">
        <v>190</v>
      </c>
      <c r="F22" s="357"/>
      <c r="G22" s="357"/>
      <c r="H22" s="332">
        <v>6.82</v>
      </c>
      <c r="I22" s="357"/>
      <c r="J22" s="333" t="s">
        <v>191</v>
      </c>
      <c r="K22" s="331" t="s">
        <v>104</v>
      </c>
      <c r="L22" s="295">
        <v>12</v>
      </c>
      <c r="M22" s="356">
        <v>44.12</v>
      </c>
      <c r="N22" s="295">
        <v>529.44000000000005</v>
      </c>
      <c r="O22" s="334"/>
      <c r="P22" s="335" t="e">
        <v>#VALUE!</v>
      </c>
      <c r="Q22" s="336" t="e">
        <f t="shared" si="4"/>
        <v>#VALUE!</v>
      </c>
      <c r="R22" s="294">
        <v>0</v>
      </c>
      <c r="S22" s="294">
        <v>31.986999999999998</v>
      </c>
      <c r="T22" s="336">
        <f t="shared" si="5"/>
        <v>383.84399999999999</v>
      </c>
      <c r="U22" s="112"/>
      <c r="V22" s="331" t="s">
        <v>104</v>
      </c>
      <c r="W22" s="295">
        <v>12</v>
      </c>
      <c r="X22" s="294">
        <v>31.986999999999998</v>
      </c>
      <c r="Y22" s="335">
        <f t="shared" si="0"/>
        <v>383.84399999999999</v>
      </c>
      <c r="Z22" s="18"/>
      <c r="AA22" s="343">
        <v>1</v>
      </c>
      <c r="AB22" s="344">
        <f t="shared" si="1"/>
        <v>383.84399999999999</v>
      </c>
      <c r="AC22" s="345">
        <v>0</v>
      </c>
      <c r="AD22" s="346">
        <f t="shared" si="3"/>
        <v>0</v>
      </c>
      <c r="AE22" s="347">
        <f t="shared" si="2"/>
        <v>383.84399999999999</v>
      </c>
      <c r="AG22" s="626">
        <v>383.84</v>
      </c>
    </row>
    <row r="23" spans="1:33" ht="45" x14ac:dyDescent="0.25">
      <c r="A23" s="15"/>
      <c r="B23" s="353" t="s">
        <v>132</v>
      </c>
      <c r="C23" s="358" t="s">
        <v>189</v>
      </c>
      <c r="D23" s="329" t="s">
        <v>25</v>
      </c>
      <c r="E23" s="330" t="s">
        <v>205</v>
      </c>
      <c r="F23" s="357"/>
      <c r="G23" s="357"/>
      <c r="H23" s="332">
        <v>6.16100000000002</v>
      </c>
      <c r="I23" s="357"/>
      <c r="J23" s="333" t="s">
        <v>206</v>
      </c>
      <c r="K23" s="331" t="s">
        <v>104</v>
      </c>
      <c r="L23" s="295">
        <v>10</v>
      </c>
      <c r="M23" s="356">
        <v>38.25</v>
      </c>
      <c r="N23" s="295">
        <v>382.5</v>
      </c>
      <c r="O23" s="334"/>
      <c r="P23" s="335" t="e">
        <v>#VALUE!</v>
      </c>
      <c r="Q23" s="336" t="e">
        <f t="shared" si="4"/>
        <v>#VALUE!</v>
      </c>
      <c r="R23" s="294">
        <v>0</v>
      </c>
      <c r="S23" s="294">
        <v>27.731249999999999</v>
      </c>
      <c r="T23" s="336">
        <f t="shared" si="5"/>
        <v>277.3125</v>
      </c>
      <c r="U23" s="112"/>
      <c r="V23" s="331" t="s">
        <v>104</v>
      </c>
      <c r="W23" s="295">
        <v>10</v>
      </c>
      <c r="X23" s="294">
        <v>27.731249999999999</v>
      </c>
      <c r="Y23" s="335">
        <f t="shared" si="0"/>
        <v>277.3125</v>
      </c>
      <c r="Z23" s="18"/>
      <c r="AA23" s="343">
        <v>1</v>
      </c>
      <c r="AB23" s="344">
        <f t="shared" si="1"/>
        <v>277.3125</v>
      </c>
      <c r="AC23" s="345">
        <v>1</v>
      </c>
      <c r="AD23" s="346">
        <f t="shared" si="3"/>
        <v>277.3125</v>
      </c>
      <c r="AE23" s="347">
        <f t="shared" si="2"/>
        <v>0</v>
      </c>
    </row>
    <row r="24" spans="1:33" ht="45" x14ac:dyDescent="0.25">
      <c r="A24" s="15"/>
      <c r="B24" s="353" t="s">
        <v>132</v>
      </c>
      <c r="C24" s="358" t="s">
        <v>189</v>
      </c>
      <c r="D24" s="329" t="s">
        <v>25</v>
      </c>
      <c r="E24" s="330" t="s">
        <v>458</v>
      </c>
      <c r="F24" s="357"/>
      <c r="G24" s="357"/>
      <c r="H24" s="332">
        <v>6.1850000000000298</v>
      </c>
      <c r="I24" s="357"/>
      <c r="J24" s="333" t="s">
        <v>220</v>
      </c>
      <c r="K24" s="331" t="s">
        <v>79</v>
      </c>
      <c r="L24" s="295">
        <v>25</v>
      </c>
      <c r="M24" s="356">
        <v>11.01</v>
      </c>
      <c r="N24" s="295">
        <v>275.25</v>
      </c>
      <c r="O24" s="334"/>
      <c r="P24" s="335" t="e">
        <v>#VALUE!</v>
      </c>
      <c r="Q24" s="336" t="e">
        <f t="shared" si="4"/>
        <v>#VALUE!</v>
      </c>
      <c r="R24" s="294">
        <v>0</v>
      </c>
      <c r="S24" s="294">
        <v>9.3584999999999994</v>
      </c>
      <c r="T24" s="336">
        <f t="shared" si="5"/>
        <v>233.96249999999998</v>
      </c>
      <c r="U24" s="112"/>
      <c r="V24" s="331" t="s">
        <v>79</v>
      </c>
      <c r="W24" s="295">
        <v>25</v>
      </c>
      <c r="X24" s="294">
        <v>9.3584999999999994</v>
      </c>
      <c r="Y24" s="335">
        <f t="shared" si="0"/>
        <v>233.96249999999998</v>
      </c>
      <c r="Z24" s="18"/>
      <c r="AA24" s="343">
        <v>1</v>
      </c>
      <c r="AB24" s="344">
        <f t="shared" si="1"/>
        <v>233.96249999999998</v>
      </c>
      <c r="AC24" s="345">
        <v>1</v>
      </c>
      <c r="AD24" s="346">
        <f t="shared" si="3"/>
        <v>233.96249999999998</v>
      </c>
      <c r="AE24" s="347">
        <f t="shared" si="2"/>
        <v>0</v>
      </c>
    </row>
    <row r="25" spans="1:33" ht="45" x14ac:dyDescent="0.25">
      <c r="A25" s="15"/>
      <c r="B25" s="353" t="s">
        <v>132</v>
      </c>
      <c r="C25" s="358" t="s">
        <v>189</v>
      </c>
      <c r="D25" s="329" t="s">
        <v>25</v>
      </c>
      <c r="E25" s="330" t="s">
        <v>240</v>
      </c>
      <c r="F25" s="357"/>
      <c r="G25" s="357"/>
      <c r="H25" s="332">
        <v>6.2180000000000399</v>
      </c>
      <c r="I25" s="357"/>
      <c r="J25" s="333" t="s">
        <v>241</v>
      </c>
      <c r="K25" s="331" t="s">
        <v>104</v>
      </c>
      <c r="L25" s="295">
        <v>15</v>
      </c>
      <c r="M25" s="356">
        <v>1.73</v>
      </c>
      <c r="N25" s="295">
        <v>25.95</v>
      </c>
      <c r="O25" s="334"/>
      <c r="P25" s="335" t="e">
        <v>#VALUE!</v>
      </c>
      <c r="Q25" s="336" t="e">
        <f t="shared" si="4"/>
        <v>#VALUE!</v>
      </c>
      <c r="R25" s="294">
        <v>0</v>
      </c>
      <c r="S25" s="294">
        <v>1.4704999999999999</v>
      </c>
      <c r="T25" s="336">
        <f t="shared" si="5"/>
        <v>22.057499999999997</v>
      </c>
      <c r="U25" s="112"/>
      <c r="V25" s="331" t="s">
        <v>104</v>
      </c>
      <c r="W25" s="295">
        <v>15</v>
      </c>
      <c r="X25" s="294">
        <v>1.4704999999999999</v>
      </c>
      <c r="Y25" s="335">
        <f t="shared" si="0"/>
        <v>22.057499999999997</v>
      </c>
      <c r="Z25" s="18"/>
      <c r="AA25" s="343">
        <v>1</v>
      </c>
      <c r="AB25" s="344">
        <f t="shared" si="1"/>
        <v>22.057499999999997</v>
      </c>
      <c r="AC25" s="345">
        <v>1</v>
      </c>
      <c r="AD25" s="346">
        <f t="shared" si="3"/>
        <v>22.057499999999997</v>
      </c>
      <c r="AE25" s="347">
        <f t="shared" si="2"/>
        <v>0</v>
      </c>
    </row>
    <row r="26" spans="1:33" ht="45" x14ac:dyDescent="0.25">
      <c r="A26" s="15"/>
      <c r="B26" s="353" t="s">
        <v>132</v>
      </c>
      <c r="C26" s="358" t="s">
        <v>189</v>
      </c>
      <c r="D26" s="329" t="s">
        <v>25</v>
      </c>
      <c r="E26" s="330" t="s">
        <v>267</v>
      </c>
      <c r="F26" s="357"/>
      <c r="G26" s="357"/>
      <c r="H26" s="332">
        <v>6.2600000000000504</v>
      </c>
      <c r="I26" s="357"/>
      <c r="J26" s="333" t="s">
        <v>268</v>
      </c>
      <c r="K26" s="331" t="s">
        <v>104</v>
      </c>
      <c r="L26" s="295">
        <v>4</v>
      </c>
      <c r="M26" s="356">
        <v>3.74</v>
      </c>
      <c r="N26" s="295">
        <v>14.96</v>
      </c>
      <c r="O26" s="334"/>
      <c r="P26" s="335" t="e">
        <v>#VALUE!</v>
      </c>
      <c r="Q26" s="336" t="e">
        <f t="shared" si="4"/>
        <v>#VALUE!</v>
      </c>
      <c r="R26" s="294">
        <v>0</v>
      </c>
      <c r="S26" s="294">
        <v>3.1790000000000003</v>
      </c>
      <c r="T26" s="336">
        <f t="shared" si="5"/>
        <v>12.716000000000001</v>
      </c>
      <c r="U26" s="112"/>
      <c r="V26" s="331" t="s">
        <v>104</v>
      </c>
      <c r="W26" s="295">
        <v>4</v>
      </c>
      <c r="X26" s="294">
        <v>3.1790000000000003</v>
      </c>
      <c r="Y26" s="335">
        <f t="shared" si="0"/>
        <v>12.716000000000001</v>
      </c>
      <c r="Z26" s="18"/>
      <c r="AA26" s="343">
        <v>1</v>
      </c>
      <c r="AB26" s="344">
        <f t="shared" si="1"/>
        <v>12.716000000000001</v>
      </c>
      <c r="AC26" s="345">
        <v>1</v>
      </c>
      <c r="AD26" s="346">
        <f t="shared" si="3"/>
        <v>12.716000000000001</v>
      </c>
      <c r="AE26" s="347">
        <f t="shared" si="2"/>
        <v>0</v>
      </c>
    </row>
    <row r="27" spans="1:33" ht="30" x14ac:dyDescent="0.25">
      <c r="A27" s="15"/>
      <c r="B27" s="353" t="s">
        <v>132</v>
      </c>
      <c r="C27" s="358" t="s">
        <v>189</v>
      </c>
      <c r="D27" s="329" t="s">
        <v>25</v>
      </c>
      <c r="E27" s="330" t="s">
        <v>433</v>
      </c>
      <c r="F27" s="357"/>
      <c r="G27" s="357"/>
      <c r="H27" s="332">
        <v>6.2620000000000502</v>
      </c>
      <c r="I27" s="357"/>
      <c r="J27" s="333" t="s">
        <v>270</v>
      </c>
      <c r="K27" s="331" t="s">
        <v>79</v>
      </c>
      <c r="L27" s="295">
        <v>15</v>
      </c>
      <c r="M27" s="356">
        <v>16.86</v>
      </c>
      <c r="N27" s="295">
        <v>252.9</v>
      </c>
      <c r="O27" s="334"/>
      <c r="P27" s="335" t="e">
        <v>#VALUE!</v>
      </c>
      <c r="Q27" s="336" t="e">
        <f t="shared" si="4"/>
        <v>#VALUE!</v>
      </c>
      <c r="R27" s="294">
        <v>0</v>
      </c>
      <c r="S27" s="294">
        <v>14.331</v>
      </c>
      <c r="T27" s="336">
        <f t="shared" si="5"/>
        <v>214.965</v>
      </c>
      <c r="U27" s="112"/>
      <c r="V27" s="331" t="s">
        <v>79</v>
      </c>
      <c r="W27" s="295">
        <v>15</v>
      </c>
      <c r="X27" s="294">
        <v>14.331</v>
      </c>
      <c r="Y27" s="335">
        <f t="shared" si="0"/>
        <v>214.965</v>
      </c>
      <c r="Z27" s="18"/>
      <c r="AA27" s="343">
        <v>1</v>
      </c>
      <c r="AB27" s="344">
        <f t="shared" si="1"/>
        <v>214.965</v>
      </c>
      <c r="AC27" s="345">
        <v>1</v>
      </c>
      <c r="AD27" s="346">
        <f t="shared" si="3"/>
        <v>214.965</v>
      </c>
      <c r="AE27" s="347">
        <f t="shared" si="2"/>
        <v>0</v>
      </c>
    </row>
    <row r="28" spans="1:33" ht="45" x14ac:dyDescent="0.25">
      <c r="A28" s="15"/>
      <c r="B28" s="353" t="s">
        <v>132</v>
      </c>
      <c r="C28" s="358" t="s">
        <v>189</v>
      </c>
      <c r="D28" s="329" t="s">
        <v>25</v>
      </c>
      <c r="E28" s="330" t="s">
        <v>276</v>
      </c>
      <c r="F28" s="357"/>
      <c r="G28" s="357"/>
      <c r="H28" s="332">
        <v>6.2650000000000503</v>
      </c>
      <c r="I28" s="357"/>
      <c r="J28" s="333" t="s">
        <v>277</v>
      </c>
      <c r="K28" s="331" t="s">
        <v>139</v>
      </c>
      <c r="L28" s="295">
        <v>2</v>
      </c>
      <c r="M28" s="356">
        <v>19.34</v>
      </c>
      <c r="N28" s="295">
        <v>38.68</v>
      </c>
      <c r="O28" s="334"/>
      <c r="P28" s="335" t="e">
        <v>#VALUE!</v>
      </c>
      <c r="Q28" s="336" t="e">
        <f t="shared" si="4"/>
        <v>#VALUE!</v>
      </c>
      <c r="R28" s="294">
        <v>0</v>
      </c>
      <c r="S28" s="294">
        <v>16.439</v>
      </c>
      <c r="T28" s="336">
        <f t="shared" si="5"/>
        <v>32.878</v>
      </c>
      <c r="U28" s="112"/>
      <c r="V28" s="331" t="s">
        <v>139</v>
      </c>
      <c r="W28" s="295">
        <v>2</v>
      </c>
      <c r="X28" s="294">
        <v>16.439</v>
      </c>
      <c r="Y28" s="335">
        <f t="shared" si="0"/>
        <v>32.878</v>
      </c>
      <c r="Z28" s="18"/>
      <c r="AA28" s="343">
        <v>1</v>
      </c>
      <c r="AB28" s="344">
        <f t="shared" si="1"/>
        <v>32.878</v>
      </c>
      <c r="AC28" s="345">
        <v>1</v>
      </c>
      <c r="AD28" s="346">
        <f t="shared" si="3"/>
        <v>32.878</v>
      </c>
      <c r="AE28" s="347">
        <f t="shared" si="2"/>
        <v>0</v>
      </c>
    </row>
    <row r="29" spans="1:33" ht="30" x14ac:dyDescent="0.25">
      <c r="A29" s="15"/>
      <c r="B29" s="353" t="s">
        <v>132</v>
      </c>
      <c r="C29" s="358" t="s">
        <v>189</v>
      </c>
      <c r="D29" s="329" t="s">
        <v>25</v>
      </c>
      <c r="E29" s="330" t="s">
        <v>459</v>
      </c>
      <c r="F29" s="357"/>
      <c r="G29" s="357"/>
      <c r="H29" s="332">
        <v>6.2760000000000602</v>
      </c>
      <c r="I29" s="357"/>
      <c r="J29" s="333" t="s">
        <v>281</v>
      </c>
      <c r="K29" s="331" t="s">
        <v>139</v>
      </c>
      <c r="L29" s="295">
        <v>1</v>
      </c>
      <c r="M29" s="356">
        <v>33.520000000000003</v>
      </c>
      <c r="N29" s="295">
        <v>33.520000000000003</v>
      </c>
      <c r="O29" s="334"/>
      <c r="P29" s="335" t="e">
        <v>#VALUE!</v>
      </c>
      <c r="Q29" s="336" t="e">
        <f t="shared" si="4"/>
        <v>#VALUE!</v>
      </c>
      <c r="R29" s="294">
        <v>0</v>
      </c>
      <c r="S29" s="294">
        <v>28.492000000000001</v>
      </c>
      <c r="T29" s="336">
        <f t="shared" si="5"/>
        <v>28.492000000000001</v>
      </c>
      <c r="U29" s="112"/>
      <c r="V29" s="331" t="s">
        <v>139</v>
      </c>
      <c r="W29" s="295">
        <v>1</v>
      </c>
      <c r="X29" s="294">
        <v>28.492000000000001</v>
      </c>
      <c r="Y29" s="335">
        <f t="shared" si="0"/>
        <v>28.492000000000001</v>
      </c>
      <c r="Z29" s="18"/>
      <c r="AA29" s="343">
        <v>1</v>
      </c>
      <c r="AB29" s="344">
        <f t="shared" si="1"/>
        <v>28.492000000000001</v>
      </c>
      <c r="AC29" s="345">
        <v>1</v>
      </c>
      <c r="AD29" s="346">
        <f t="shared" si="3"/>
        <v>28.492000000000001</v>
      </c>
      <c r="AE29" s="347">
        <f>AB29-AD29</f>
        <v>0</v>
      </c>
    </row>
    <row r="30" spans="1:33" ht="45" x14ac:dyDescent="0.25">
      <c r="A30" s="15"/>
      <c r="B30" s="353" t="s">
        <v>132</v>
      </c>
      <c r="C30" s="358" t="s">
        <v>189</v>
      </c>
      <c r="D30" s="329" t="s">
        <v>25</v>
      </c>
      <c r="E30" s="330" t="s">
        <v>439</v>
      </c>
      <c r="F30" s="357"/>
      <c r="G30" s="357"/>
      <c r="H30" s="332">
        <v>6.3060000000000702</v>
      </c>
      <c r="I30" s="357"/>
      <c r="J30" s="333" t="s">
        <v>212</v>
      </c>
      <c r="K30" s="331" t="s">
        <v>104</v>
      </c>
      <c r="L30" s="295">
        <v>25</v>
      </c>
      <c r="M30" s="356">
        <v>6.87</v>
      </c>
      <c r="N30" s="295">
        <v>171.75</v>
      </c>
      <c r="O30" s="334"/>
      <c r="P30" s="335" t="e">
        <v>#VALUE!</v>
      </c>
      <c r="Q30" s="336" t="e">
        <f t="shared" si="4"/>
        <v>#VALUE!</v>
      </c>
      <c r="R30" s="294">
        <v>0</v>
      </c>
      <c r="S30" s="294">
        <v>4.9807499999999996</v>
      </c>
      <c r="T30" s="336">
        <f t="shared" si="5"/>
        <v>124.51874999999998</v>
      </c>
      <c r="U30" s="112"/>
      <c r="V30" s="331" t="s">
        <v>104</v>
      </c>
      <c r="W30" s="295">
        <v>25</v>
      </c>
      <c r="X30" s="294">
        <v>4.9807499999999996</v>
      </c>
      <c r="Y30" s="335">
        <f t="shared" si="0"/>
        <v>124.51874999999998</v>
      </c>
      <c r="Z30" s="18"/>
      <c r="AA30" s="343">
        <v>1</v>
      </c>
      <c r="AB30" s="344">
        <f t="shared" si="1"/>
        <v>124.51874999999998</v>
      </c>
      <c r="AC30" s="345">
        <v>1</v>
      </c>
      <c r="AD30" s="346">
        <f t="shared" si="3"/>
        <v>124.51874999999998</v>
      </c>
      <c r="AE30" s="347">
        <f t="shared" si="2"/>
        <v>0</v>
      </c>
    </row>
    <row r="31" spans="1:33" ht="45.75" x14ac:dyDescent="0.25">
      <c r="A31" s="15"/>
      <c r="B31" s="353" t="s">
        <v>132</v>
      </c>
      <c r="C31" s="358" t="s">
        <v>189</v>
      </c>
      <c r="D31" s="329" t="s">
        <v>25</v>
      </c>
      <c r="E31" s="330" t="s">
        <v>460</v>
      </c>
      <c r="F31" s="357"/>
      <c r="G31" s="357"/>
      <c r="H31" s="332">
        <v>6.399</v>
      </c>
      <c r="I31" s="357"/>
      <c r="J31" s="333" t="s">
        <v>379</v>
      </c>
      <c r="K31" s="331" t="s">
        <v>380</v>
      </c>
      <c r="L31" s="295">
        <v>1</v>
      </c>
      <c r="M31" s="356">
        <v>200</v>
      </c>
      <c r="N31" s="295">
        <v>200</v>
      </c>
      <c r="O31" s="334"/>
      <c r="P31" s="335" t="e">
        <v>#VALUE!</v>
      </c>
      <c r="Q31" s="336">
        <f t="shared" si="4"/>
        <v>200</v>
      </c>
      <c r="R31" s="294" t="s">
        <v>381</v>
      </c>
      <c r="S31" s="294" t="s">
        <v>381</v>
      </c>
      <c r="T31" s="336">
        <f t="shared" si="5"/>
        <v>200</v>
      </c>
      <c r="U31" s="112"/>
      <c r="V31" s="331" t="s">
        <v>380</v>
      </c>
      <c r="W31" s="295">
        <v>1</v>
      </c>
      <c r="X31" s="294" t="s">
        <v>381</v>
      </c>
      <c r="Y31" s="335">
        <v>200</v>
      </c>
      <c r="Z31" s="18"/>
      <c r="AA31" s="343">
        <v>0</v>
      </c>
      <c r="AB31" s="344">
        <f t="shared" si="1"/>
        <v>0</v>
      </c>
      <c r="AC31" s="345">
        <v>0</v>
      </c>
      <c r="AD31" s="346">
        <f t="shared" si="3"/>
        <v>0</v>
      </c>
      <c r="AE31" s="347">
        <f t="shared" si="2"/>
        <v>0</v>
      </c>
    </row>
    <row r="32" spans="1:33" x14ac:dyDescent="0.25">
      <c r="A32" s="15"/>
      <c r="B32" s="353" t="s">
        <v>132</v>
      </c>
      <c r="C32" s="358" t="s">
        <v>72</v>
      </c>
      <c r="D32" s="329" t="s">
        <v>378</v>
      </c>
      <c r="E32" s="330"/>
      <c r="F32" s="357"/>
      <c r="G32" s="357"/>
      <c r="H32" s="332"/>
      <c r="I32" s="357"/>
      <c r="J32" s="333"/>
      <c r="K32" s="331"/>
      <c r="L32" s="295"/>
      <c r="M32" s="333"/>
      <c r="N32" s="295"/>
      <c r="O32" s="359"/>
      <c r="P32" s="333"/>
      <c r="Q32" s="293"/>
      <c r="R32" s="293"/>
      <c r="S32" s="293"/>
      <c r="T32" s="293"/>
      <c r="U32" s="112"/>
      <c r="V32" s="331"/>
      <c r="W32" s="295"/>
      <c r="X32" s="293"/>
      <c r="Y32" s="335"/>
      <c r="Z32" s="18"/>
      <c r="AA32" s="343"/>
      <c r="AB32" s="344"/>
      <c r="AC32" s="345"/>
      <c r="AD32" s="346"/>
      <c r="AE32" s="347">
        <f t="shared" si="2"/>
        <v>0</v>
      </c>
    </row>
    <row r="33" spans="1:32" ht="45" x14ac:dyDescent="0.25">
      <c r="A33" s="15"/>
      <c r="B33" s="353" t="s">
        <v>132</v>
      </c>
      <c r="C33" s="358" t="s">
        <v>72</v>
      </c>
      <c r="D33" s="329" t="s">
        <v>25</v>
      </c>
      <c r="E33" s="330" t="s">
        <v>133</v>
      </c>
      <c r="F33" s="357"/>
      <c r="G33" s="357"/>
      <c r="H33" s="332">
        <v>3.63</v>
      </c>
      <c r="I33" s="357"/>
      <c r="J33" s="333" t="s">
        <v>134</v>
      </c>
      <c r="K33" s="331" t="s">
        <v>104</v>
      </c>
      <c r="L33" s="295">
        <v>4</v>
      </c>
      <c r="M33" s="356">
        <v>11.87</v>
      </c>
      <c r="N33" s="295">
        <v>47.48</v>
      </c>
      <c r="O33" s="359"/>
      <c r="P33" s="335" t="e">
        <v>#VALUE!</v>
      </c>
      <c r="Q33" s="336" t="e">
        <f t="shared" ref="Q33:Q39" si="6">IF(J33="PROV SUM",N33,L33*P33)</f>
        <v>#VALUE!</v>
      </c>
      <c r="R33" s="294">
        <v>0</v>
      </c>
      <c r="S33" s="294">
        <v>10.522754999999998</v>
      </c>
      <c r="T33" s="336">
        <f t="shared" ref="T33:T39" si="7">IF(J33="SC024",N33,IF(ISERROR(S33),"",IF(J33="PROV SUM",N33,L33*S33)))</f>
        <v>42.091019999999993</v>
      </c>
      <c r="U33" s="112"/>
      <c r="V33" s="331" t="s">
        <v>104</v>
      </c>
      <c r="W33" s="295">
        <v>0</v>
      </c>
      <c r="X33" s="294">
        <v>10.522754999999998</v>
      </c>
      <c r="Y33" s="335">
        <f t="shared" si="0"/>
        <v>0</v>
      </c>
      <c r="Z33" s="18"/>
      <c r="AA33" s="343">
        <v>1</v>
      </c>
      <c r="AB33" s="344">
        <f t="shared" si="1"/>
        <v>0</v>
      </c>
      <c r="AC33" s="345">
        <v>1</v>
      </c>
      <c r="AD33" s="346">
        <f t="shared" si="3"/>
        <v>0</v>
      </c>
      <c r="AE33" s="347">
        <f t="shared" si="2"/>
        <v>0</v>
      </c>
    </row>
    <row r="34" spans="1:32" ht="120" x14ac:dyDescent="0.25">
      <c r="A34" s="15"/>
      <c r="B34" s="353" t="s">
        <v>132</v>
      </c>
      <c r="C34" s="358" t="s">
        <v>72</v>
      </c>
      <c r="D34" s="329" t="s">
        <v>25</v>
      </c>
      <c r="E34" s="330" t="s">
        <v>105</v>
      </c>
      <c r="F34" s="357"/>
      <c r="G34" s="357"/>
      <c r="H34" s="332">
        <v>3.1799999999999899</v>
      </c>
      <c r="I34" s="357"/>
      <c r="J34" s="333" t="s">
        <v>106</v>
      </c>
      <c r="K34" s="331" t="s">
        <v>79</v>
      </c>
      <c r="L34" s="295">
        <v>70</v>
      </c>
      <c r="M34" s="356">
        <v>10.17</v>
      </c>
      <c r="N34" s="295">
        <v>711.9</v>
      </c>
      <c r="O34" s="359"/>
      <c r="P34" s="335" t="e">
        <v>#VALUE!</v>
      </c>
      <c r="Q34" s="336" t="e">
        <f t="shared" si="6"/>
        <v>#VALUE!</v>
      </c>
      <c r="R34" s="294">
        <v>0</v>
      </c>
      <c r="S34" s="294">
        <v>8.136000000000001</v>
      </c>
      <c r="T34" s="336">
        <f t="shared" si="7"/>
        <v>569.5200000000001</v>
      </c>
      <c r="U34" s="112"/>
      <c r="V34" s="331" t="s">
        <v>79</v>
      </c>
      <c r="W34" s="295">
        <v>0</v>
      </c>
      <c r="X34" s="294">
        <v>8.136000000000001</v>
      </c>
      <c r="Y34" s="335">
        <f t="shared" si="0"/>
        <v>0</v>
      </c>
      <c r="Z34" s="18"/>
      <c r="AA34" s="343">
        <v>1</v>
      </c>
      <c r="AB34" s="344">
        <f t="shared" si="1"/>
        <v>0</v>
      </c>
      <c r="AC34" s="345">
        <v>1</v>
      </c>
      <c r="AD34" s="346">
        <f t="shared" si="3"/>
        <v>0</v>
      </c>
      <c r="AE34" s="347">
        <f t="shared" si="2"/>
        <v>0</v>
      </c>
    </row>
    <row r="35" spans="1:32" ht="30" x14ac:dyDescent="0.25">
      <c r="A35" s="15"/>
      <c r="B35" s="353" t="s">
        <v>132</v>
      </c>
      <c r="C35" s="358" t="s">
        <v>72</v>
      </c>
      <c r="D35" s="329" t="s">
        <v>25</v>
      </c>
      <c r="E35" s="330" t="s">
        <v>122</v>
      </c>
      <c r="F35" s="357"/>
      <c r="G35" s="357"/>
      <c r="H35" s="332">
        <v>3.1889999999999898</v>
      </c>
      <c r="I35" s="357"/>
      <c r="J35" s="333" t="s">
        <v>123</v>
      </c>
      <c r="K35" s="331" t="s">
        <v>104</v>
      </c>
      <c r="L35" s="295">
        <v>10</v>
      </c>
      <c r="M35" s="356">
        <v>5.58</v>
      </c>
      <c r="N35" s="295">
        <v>55.8</v>
      </c>
      <c r="O35" s="359"/>
      <c r="P35" s="335" t="e">
        <v>#VALUE!</v>
      </c>
      <c r="Q35" s="336" t="e">
        <f t="shared" si="6"/>
        <v>#VALUE!</v>
      </c>
      <c r="R35" s="294">
        <v>0</v>
      </c>
      <c r="S35" s="294">
        <v>4.4640000000000004</v>
      </c>
      <c r="T35" s="336">
        <f t="shared" si="7"/>
        <v>44.64</v>
      </c>
      <c r="U35" s="112"/>
      <c r="V35" s="331" t="s">
        <v>104</v>
      </c>
      <c r="W35" s="295">
        <v>0</v>
      </c>
      <c r="X35" s="294">
        <v>4.4640000000000004</v>
      </c>
      <c r="Y35" s="335">
        <f t="shared" si="0"/>
        <v>0</v>
      </c>
      <c r="Z35" s="18"/>
      <c r="AA35" s="343">
        <v>1</v>
      </c>
      <c r="AB35" s="344">
        <f t="shared" si="1"/>
        <v>0</v>
      </c>
      <c r="AC35" s="345">
        <v>1</v>
      </c>
      <c r="AD35" s="346">
        <f t="shared" si="3"/>
        <v>0</v>
      </c>
      <c r="AE35" s="347">
        <f t="shared" si="2"/>
        <v>0</v>
      </c>
    </row>
    <row r="36" spans="1:32" ht="75" x14ac:dyDescent="0.25">
      <c r="A36" s="15"/>
      <c r="B36" s="353" t="s">
        <v>132</v>
      </c>
      <c r="C36" s="358" t="s">
        <v>72</v>
      </c>
      <c r="D36" s="329" t="s">
        <v>25</v>
      </c>
      <c r="E36" s="330" t="s">
        <v>137</v>
      </c>
      <c r="F36" s="357"/>
      <c r="G36" s="357"/>
      <c r="H36" s="332">
        <v>3.2979999999999801</v>
      </c>
      <c r="I36" s="357"/>
      <c r="J36" s="333" t="s">
        <v>138</v>
      </c>
      <c r="K36" s="331" t="s">
        <v>139</v>
      </c>
      <c r="L36" s="295">
        <v>1</v>
      </c>
      <c r="M36" s="356">
        <v>148.47999999999999</v>
      </c>
      <c r="N36" s="295">
        <v>148.47999999999999</v>
      </c>
      <c r="O36" s="359"/>
      <c r="P36" s="335" t="e">
        <v>#VALUE!</v>
      </c>
      <c r="Q36" s="336" t="e">
        <f t="shared" si="6"/>
        <v>#VALUE!</v>
      </c>
      <c r="R36" s="294">
        <v>0</v>
      </c>
      <c r="S36" s="294">
        <v>110.03852799999999</v>
      </c>
      <c r="T36" s="336">
        <f t="shared" si="7"/>
        <v>110.03852799999999</v>
      </c>
      <c r="U36" s="112"/>
      <c r="V36" s="331" t="s">
        <v>139</v>
      </c>
      <c r="W36" s="295">
        <v>0</v>
      </c>
      <c r="X36" s="294">
        <v>110.03852799999999</v>
      </c>
      <c r="Y36" s="335">
        <f t="shared" si="0"/>
        <v>0</v>
      </c>
      <c r="Z36" s="18"/>
      <c r="AA36" s="343">
        <v>1</v>
      </c>
      <c r="AB36" s="344">
        <f t="shared" si="1"/>
        <v>0</v>
      </c>
      <c r="AC36" s="345">
        <v>1</v>
      </c>
      <c r="AD36" s="346">
        <f t="shared" si="3"/>
        <v>0</v>
      </c>
      <c r="AE36" s="347">
        <f t="shared" si="2"/>
        <v>0</v>
      </c>
    </row>
    <row r="37" spans="1:32" ht="45" x14ac:dyDescent="0.25">
      <c r="A37" s="15"/>
      <c r="B37" s="353" t="s">
        <v>132</v>
      </c>
      <c r="C37" s="358" t="s">
        <v>72</v>
      </c>
      <c r="D37" s="329" t="s">
        <v>25</v>
      </c>
      <c r="E37" s="330" t="s">
        <v>140</v>
      </c>
      <c r="F37" s="357"/>
      <c r="G37" s="357"/>
      <c r="H37" s="332">
        <v>3.3239999999999901</v>
      </c>
      <c r="I37" s="357"/>
      <c r="J37" s="333" t="s">
        <v>141</v>
      </c>
      <c r="K37" s="331" t="s">
        <v>104</v>
      </c>
      <c r="L37" s="295">
        <v>5</v>
      </c>
      <c r="M37" s="356">
        <v>7.33</v>
      </c>
      <c r="N37" s="295">
        <v>36.65</v>
      </c>
      <c r="O37" s="359"/>
      <c r="P37" s="335" t="e">
        <v>#VALUE!</v>
      </c>
      <c r="Q37" s="336" t="e">
        <f t="shared" si="6"/>
        <v>#VALUE!</v>
      </c>
      <c r="R37" s="294">
        <v>0</v>
      </c>
      <c r="S37" s="294">
        <v>5.4322629999999998</v>
      </c>
      <c r="T37" s="336">
        <f t="shared" si="7"/>
        <v>27.161314999999998</v>
      </c>
      <c r="U37" s="112"/>
      <c r="V37" s="331" t="s">
        <v>104</v>
      </c>
      <c r="W37" s="295">
        <v>0</v>
      </c>
      <c r="X37" s="294">
        <v>5.4322629999999998</v>
      </c>
      <c r="Y37" s="335">
        <f t="shared" si="0"/>
        <v>0</v>
      </c>
      <c r="Z37" s="18"/>
      <c r="AA37" s="343">
        <v>1</v>
      </c>
      <c r="AB37" s="344">
        <f t="shared" si="1"/>
        <v>0</v>
      </c>
      <c r="AC37" s="345">
        <v>1</v>
      </c>
      <c r="AD37" s="346">
        <f t="shared" si="3"/>
        <v>0</v>
      </c>
      <c r="AE37" s="347">
        <f t="shared" si="2"/>
        <v>0</v>
      </c>
    </row>
    <row r="38" spans="1:32" ht="15.75" x14ac:dyDescent="0.25">
      <c r="A38" s="15"/>
      <c r="B38" s="353" t="s">
        <v>132</v>
      </c>
      <c r="C38" s="358" t="s">
        <v>72</v>
      </c>
      <c r="D38" s="329" t="s">
        <v>25</v>
      </c>
      <c r="E38" s="330" t="s">
        <v>461</v>
      </c>
      <c r="F38" s="357"/>
      <c r="G38" s="357"/>
      <c r="H38" s="332">
        <v>3.4340000000000002</v>
      </c>
      <c r="I38" s="357"/>
      <c r="J38" s="333" t="s">
        <v>379</v>
      </c>
      <c r="K38" s="331" t="s">
        <v>380</v>
      </c>
      <c r="L38" s="295">
        <v>1</v>
      </c>
      <c r="M38" s="356">
        <v>150</v>
      </c>
      <c r="N38" s="295">
        <v>150</v>
      </c>
      <c r="O38" s="359"/>
      <c r="P38" s="335" t="e">
        <v>#VALUE!</v>
      </c>
      <c r="Q38" s="336">
        <f t="shared" si="6"/>
        <v>150</v>
      </c>
      <c r="R38" s="294" t="s">
        <v>381</v>
      </c>
      <c r="S38" s="294" t="s">
        <v>381</v>
      </c>
      <c r="T38" s="336">
        <f t="shared" si="7"/>
        <v>150</v>
      </c>
      <c r="U38" s="112"/>
      <c r="V38" s="331" t="s">
        <v>380</v>
      </c>
      <c r="W38" s="295">
        <v>0</v>
      </c>
      <c r="X38" s="294">
        <v>150</v>
      </c>
      <c r="Y38" s="335"/>
      <c r="Z38" s="18"/>
      <c r="AA38" s="343">
        <v>1</v>
      </c>
      <c r="AB38" s="344">
        <f t="shared" si="1"/>
        <v>0</v>
      </c>
      <c r="AC38" s="345">
        <v>0</v>
      </c>
      <c r="AD38" s="346">
        <f t="shared" si="3"/>
        <v>0</v>
      </c>
      <c r="AE38" s="347">
        <f t="shared" si="2"/>
        <v>0</v>
      </c>
    </row>
    <row r="39" spans="1:32" ht="15.75" x14ac:dyDescent="0.25">
      <c r="A39" s="15"/>
      <c r="B39" s="353" t="s">
        <v>132</v>
      </c>
      <c r="C39" s="358" t="s">
        <v>72</v>
      </c>
      <c r="D39" s="329" t="s">
        <v>25</v>
      </c>
      <c r="E39" s="330" t="s">
        <v>462</v>
      </c>
      <c r="F39" s="357"/>
      <c r="G39" s="357"/>
      <c r="H39" s="332">
        <v>3.4350000000000001</v>
      </c>
      <c r="I39" s="357"/>
      <c r="J39" s="333" t="s">
        <v>379</v>
      </c>
      <c r="K39" s="331" t="s">
        <v>380</v>
      </c>
      <c r="L39" s="295">
        <v>1</v>
      </c>
      <c r="M39" s="356">
        <v>500</v>
      </c>
      <c r="N39" s="295">
        <v>500</v>
      </c>
      <c r="O39" s="359"/>
      <c r="P39" s="335" t="e">
        <v>#VALUE!</v>
      </c>
      <c r="Q39" s="336">
        <f t="shared" si="6"/>
        <v>500</v>
      </c>
      <c r="R39" s="294" t="s">
        <v>381</v>
      </c>
      <c r="S39" s="294" t="s">
        <v>381</v>
      </c>
      <c r="T39" s="336">
        <f t="shared" si="7"/>
        <v>500</v>
      </c>
      <c r="U39" s="112"/>
      <c r="V39" s="331" t="s">
        <v>380</v>
      </c>
      <c r="W39" s="295">
        <v>0</v>
      </c>
      <c r="X39" s="294">
        <v>500</v>
      </c>
      <c r="Y39" s="335"/>
      <c r="Z39" s="18"/>
      <c r="AA39" s="343">
        <v>1</v>
      </c>
      <c r="AB39" s="344">
        <f t="shared" si="1"/>
        <v>0</v>
      </c>
      <c r="AC39" s="345">
        <v>0</v>
      </c>
      <c r="AD39" s="346">
        <f t="shared" si="3"/>
        <v>0</v>
      </c>
      <c r="AE39" s="347">
        <f t="shared" si="2"/>
        <v>0</v>
      </c>
    </row>
    <row r="40" spans="1:32" x14ac:dyDescent="0.25">
      <c r="A40" s="15"/>
      <c r="B40" s="353" t="s">
        <v>132</v>
      </c>
      <c r="C40" s="358" t="s">
        <v>164</v>
      </c>
      <c r="D40" s="329" t="s">
        <v>378</v>
      </c>
      <c r="E40" s="330"/>
      <c r="F40" s="357"/>
      <c r="G40" s="357"/>
      <c r="H40" s="332"/>
      <c r="I40" s="357"/>
      <c r="J40" s="333"/>
      <c r="K40" s="331"/>
      <c r="L40" s="295"/>
      <c r="M40" s="333"/>
      <c r="N40" s="295"/>
      <c r="O40" s="359"/>
      <c r="P40" s="333"/>
      <c r="Q40" s="293"/>
      <c r="R40" s="293"/>
      <c r="S40" s="293"/>
      <c r="T40" s="293"/>
      <c r="U40" s="112"/>
      <c r="V40" s="331"/>
      <c r="W40" s="295"/>
      <c r="X40" s="293"/>
      <c r="Y40" s="335"/>
      <c r="Z40" s="18"/>
      <c r="AA40" s="343"/>
      <c r="AB40" s="344"/>
      <c r="AC40" s="345"/>
      <c r="AD40" s="346"/>
      <c r="AE40" s="347">
        <f t="shared" si="2"/>
        <v>0</v>
      </c>
    </row>
    <row r="41" spans="1:32" ht="60" x14ac:dyDescent="0.25">
      <c r="A41" s="15"/>
      <c r="B41" s="353" t="s">
        <v>132</v>
      </c>
      <c r="C41" s="358" t="s">
        <v>164</v>
      </c>
      <c r="D41" s="329" t="s">
        <v>25</v>
      </c>
      <c r="E41" s="330" t="s">
        <v>187</v>
      </c>
      <c r="F41" s="357"/>
      <c r="G41" s="357"/>
      <c r="H41" s="332">
        <v>4.1399999999999997</v>
      </c>
      <c r="I41" s="357"/>
      <c r="J41" s="333" t="s">
        <v>188</v>
      </c>
      <c r="K41" s="331" t="s">
        <v>57</v>
      </c>
      <c r="L41" s="295">
        <v>15</v>
      </c>
      <c r="M41" s="356">
        <v>6.75</v>
      </c>
      <c r="N41" s="295">
        <v>101.25</v>
      </c>
      <c r="O41" s="359"/>
      <c r="P41" s="335" t="e">
        <v>#VALUE!</v>
      </c>
      <c r="Q41" s="336" t="e">
        <f>IF(J41="PROV SUM",N41,L41*P41)</f>
        <v>#VALUE!</v>
      </c>
      <c r="R41" s="294">
        <v>0</v>
      </c>
      <c r="S41" s="294">
        <v>6.4124999999999996</v>
      </c>
      <c r="T41" s="336">
        <f>IF(J41="SC024",N41,IF(ISERROR(S41),"",IF(J41="PROV SUM",N41,L41*S41)))</f>
        <v>96.1875</v>
      </c>
      <c r="U41" s="112"/>
      <c r="V41" s="331" t="s">
        <v>57</v>
      </c>
      <c r="W41" s="295">
        <v>15</v>
      </c>
      <c r="X41" s="294">
        <v>6.4124999999999996</v>
      </c>
      <c r="Y41" s="335">
        <f t="shared" si="0"/>
        <v>96.1875</v>
      </c>
      <c r="Z41" s="18"/>
      <c r="AA41" s="343">
        <v>1</v>
      </c>
      <c r="AB41" s="344">
        <f t="shared" si="1"/>
        <v>96.1875</v>
      </c>
      <c r="AC41" s="345">
        <v>1</v>
      </c>
      <c r="AD41" s="346">
        <f t="shared" si="3"/>
        <v>96.1875</v>
      </c>
      <c r="AE41" s="347">
        <f t="shared" si="2"/>
        <v>0</v>
      </c>
    </row>
    <row r="42" spans="1:32" ht="90" x14ac:dyDescent="0.25">
      <c r="A42" s="15"/>
      <c r="B42" s="353" t="s">
        <v>132</v>
      </c>
      <c r="C42" s="358" t="s">
        <v>164</v>
      </c>
      <c r="D42" s="329" t="s">
        <v>25</v>
      </c>
      <c r="E42" s="330" t="s">
        <v>169</v>
      </c>
      <c r="F42" s="357"/>
      <c r="G42" s="357"/>
      <c r="H42" s="332">
        <v>4.8899999999999801</v>
      </c>
      <c r="I42" s="357"/>
      <c r="J42" s="333" t="s">
        <v>170</v>
      </c>
      <c r="K42" s="331" t="s">
        <v>75</v>
      </c>
      <c r="L42" s="295">
        <v>5</v>
      </c>
      <c r="M42" s="356">
        <v>29.05</v>
      </c>
      <c r="N42" s="295">
        <v>145.25</v>
      </c>
      <c r="O42" s="359"/>
      <c r="P42" s="335" t="e">
        <v>#VALUE!</v>
      </c>
      <c r="Q42" s="336" t="e">
        <f>IF(J42="PROV SUM",N42,L42*P42)</f>
        <v>#VALUE!</v>
      </c>
      <c r="R42" s="294">
        <v>0</v>
      </c>
      <c r="S42" s="294">
        <v>25.752824999999998</v>
      </c>
      <c r="T42" s="336">
        <f>IF(J42="SC024",N42,IF(ISERROR(S42),"",IF(J42="PROV SUM",N42,L42*S42)))</f>
        <v>128.76412499999998</v>
      </c>
      <c r="U42" s="112"/>
      <c r="V42" s="331" t="s">
        <v>75</v>
      </c>
      <c r="W42" s="295">
        <v>2</v>
      </c>
      <c r="X42" s="294">
        <v>25.752824999999998</v>
      </c>
      <c r="Y42" s="335">
        <f t="shared" si="0"/>
        <v>51.505649999999996</v>
      </c>
      <c r="Z42" s="18"/>
      <c r="AA42" s="343">
        <v>1</v>
      </c>
      <c r="AB42" s="344">
        <f t="shared" si="1"/>
        <v>51.505649999999996</v>
      </c>
      <c r="AC42" s="345">
        <v>1</v>
      </c>
      <c r="AD42" s="346">
        <f t="shared" si="3"/>
        <v>51.505649999999996</v>
      </c>
      <c r="AE42" s="347">
        <f t="shared" si="2"/>
        <v>0</v>
      </c>
    </row>
    <row r="43" spans="1:32" ht="90" x14ac:dyDescent="0.25">
      <c r="A43" s="15"/>
      <c r="B43" s="353" t="s">
        <v>132</v>
      </c>
      <c r="C43" s="358" t="s">
        <v>164</v>
      </c>
      <c r="D43" s="329" t="s">
        <v>25</v>
      </c>
      <c r="E43" s="330" t="s">
        <v>171</v>
      </c>
      <c r="F43" s="357"/>
      <c r="G43" s="357"/>
      <c r="H43" s="332">
        <v>4.8999999999999799</v>
      </c>
      <c r="I43" s="357"/>
      <c r="J43" s="333" t="s">
        <v>172</v>
      </c>
      <c r="K43" s="331" t="s">
        <v>75</v>
      </c>
      <c r="L43" s="295">
        <v>10</v>
      </c>
      <c r="M43" s="356">
        <v>35.61</v>
      </c>
      <c r="N43" s="295">
        <v>356.1</v>
      </c>
      <c r="O43" s="359"/>
      <c r="P43" s="335" t="e">
        <v>#VALUE!</v>
      </c>
      <c r="Q43" s="336" t="e">
        <f>IF(J43="PROV SUM",N43,L43*P43)</f>
        <v>#VALUE!</v>
      </c>
      <c r="R43" s="294">
        <v>0</v>
      </c>
      <c r="S43" s="294">
        <v>31.568264999999997</v>
      </c>
      <c r="T43" s="336">
        <f>IF(J43="SC024",N43,IF(ISERROR(S43),"",IF(J43="PROV SUM",N43,L43*S43)))</f>
        <v>315.68264999999997</v>
      </c>
      <c r="U43" s="112"/>
      <c r="V43" s="331" t="s">
        <v>75</v>
      </c>
      <c r="W43" s="295">
        <v>13</v>
      </c>
      <c r="X43" s="294">
        <v>31.568264999999997</v>
      </c>
      <c r="Y43" s="335">
        <f t="shared" si="0"/>
        <v>410.38744499999996</v>
      </c>
      <c r="Z43" s="18"/>
      <c r="AA43" s="343">
        <v>1</v>
      </c>
      <c r="AB43" s="344">
        <f t="shared" si="1"/>
        <v>410.38744499999996</v>
      </c>
      <c r="AC43" s="345">
        <v>1</v>
      </c>
      <c r="AD43" s="346">
        <f t="shared" si="3"/>
        <v>410.38744499999996</v>
      </c>
      <c r="AE43" s="347">
        <f t="shared" si="2"/>
        <v>0</v>
      </c>
    </row>
    <row r="44" spans="1:32" x14ac:dyDescent="0.25">
      <c r="A44" s="15"/>
      <c r="B44" s="353" t="s">
        <v>132</v>
      </c>
      <c r="C44" s="358" t="s">
        <v>24</v>
      </c>
      <c r="D44" s="329" t="s">
        <v>378</v>
      </c>
      <c r="E44" s="330"/>
      <c r="F44" s="357"/>
      <c r="G44" s="357"/>
      <c r="H44" s="332"/>
      <c r="I44" s="357"/>
      <c r="J44" s="333"/>
      <c r="K44" s="331"/>
      <c r="L44" s="295"/>
      <c r="M44" s="333"/>
      <c r="N44" s="295"/>
      <c r="O44" s="359"/>
      <c r="P44" s="333"/>
      <c r="Q44" s="293"/>
      <c r="R44" s="293"/>
      <c r="S44" s="293"/>
      <c r="T44" s="293"/>
      <c r="U44" s="112"/>
      <c r="V44" s="331"/>
      <c r="W44" s="295"/>
      <c r="X44" s="293"/>
      <c r="Y44" s="335">
        <f t="shared" si="0"/>
        <v>0</v>
      </c>
      <c r="Z44" s="18"/>
      <c r="AA44" s="343">
        <v>0</v>
      </c>
      <c r="AB44" s="344">
        <f t="shared" si="1"/>
        <v>0</v>
      </c>
      <c r="AC44" s="345">
        <v>0</v>
      </c>
      <c r="AD44" s="346">
        <f t="shared" si="3"/>
        <v>0</v>
      </c>
      <c r="AE44" s="347">
        <f t="shared" si="2"/>
        <v>0</v>
      </c>
    </row>
    <row r="45" spans="1:32" ht="120" x14ac:dyDescent="0.25">
      <c r="A45" s="21"/>
      <c r="B45" s="328" t="s">
        <v>132</v>
      </c>
      <c r="C45" s="328" t="s">
        <v>24</v>
      </c>
      <c r="D45" s="329" t="s">
        <v>25</v>
      </c>
      <c r="E45" s="330" t="s">
        <v>26</v>
      </c>
      <c r="F45" s="331"/>
      <c r="G45" s="331"/>
      <c r="H45" s="332">
        <v>2.1</v>
      </c>
      <c r="I45" s="331"/>
      <c r="J45" s="333" t="s">
        <v>27</v>
      </c>
      <c r="K45" s="331" t="s">
        <v>28</v>
      </c>
      <c r="L45" s="295">
        <v>100</v>
      </c>
      <c r="M45" s="124">
        <v>12.92</v>
      </c>
      <c r="N45" s="125">
        <v>1292</v>
      </c>
      <c r="O45" s="334"/>
      <c r="P45" s="335" t="e">
        <v>#VALUE!</v>
      </c>
      <c r="Q45" s="336" t="e">
        <f>IF(J45="PROV SUM",N45,L45*P45)</f>
        <v>#VALUE!</v>
      </c>
      <c r="R45" s="294">
        <v>0</v>
      </c>
      <c r="S45" s="294">
        <v>16.4084</v>
      </c>
      <c r="T45" s="336">
        <f>IF(J45="SC024",N45,IF(ISERROR(S45),"",IF(J45="PROV SUM",N45,L45*S45)))</f>
        <v>1640.8400000000001</v>
      </c>
      <c r="U45" s="112"/>
      <c r="V45" s="331" t="s">
        <v>28</v>
      </c>
      <c r="W45" s="295">
        <v>165</v>
      </c>
      <c r="X45" s="294">
        <v>16.4084</v>
      </c>
      <c r="Y45" s="335">
        <f t="shared" si="0"/>
        <v>2707.386</v>
      </c>
      <c r="Z45" s="18"/>
      <c r="AA45" s="343">
        <v>1</v>
      </c>
      <c r="AB45" s="344">
        <f t="shared" si="1"/>
        <v>2707.386</v>
      </c>
      <c r="AC45" s="345">
        <v>1</v>
      </c>
      <c r="AD45" s="346">
        <f t="shared" si="3"/>
        <v>2707.386</v>
      </c>
      <c r="AE45" s="347">
        <f t="shared" si="2"/>
        <v>0</v>
      </c>
    </row>
    <row r="46" spans="1:32" ht="30" x14ac:dyDescent="0.25">
      <c r="A46" s="21"/>
      <c r="B46" s="328" t="s">
        <v>132</v>
      </c>
      <c r="C46" s="328" t="s">
        <v>24</v>
      </c>
      <c r="D46" s="329" t="s">
        <v>25</v>
      </c>
      <c r="E46" s="330" t="s">
        <v>29</v>
      </c>
      <c r="F46" s="331"/>
      <c r="G46" s="331"/>
      <c r="H46" s="332">
        <v>2.5</v>
      </c>
      <c r="I46" s="331"/>
      <c r="J46" s="333" t="s">
        <v>30</v>
      </c>
      <c r="K46" s="331" t="s">
        <v>31</v>
      </c>
      <c r="L46" s="295">
        <v>1</v>
      </c>
      <c r="M46" s="124">
        <v>420</v>
      </c>
      <c r="N46" s="125">
        <v>420</v>
      </c>
      <c r="O46" s="334"/>
      <c r="P46" s="335" t="e">
        <v>#VALUE!</v>
      </c>
      <c r="Q46" s="336" t="e">
        <f>IF(J46="PROV SUM",N46,L46*P46)</f>
        <v>#VALUE!</v>
      </c>
      <c r="R46" s="294">
        <v>0</v>
      </c>
      <c r="S46" s="294">
        <v>533.4</v>
      </c>
      <c r="T46" s="336">
        <f>IF(J46="SC024",N46,IF(ISERROR(S46),"",IF(J46="PROV SUM",N46,L46*S46)))</f>
        <v>533.4</v>
      </c>
      <c r="U46" s="112"/>
      <c r="V46" s="331" t="s">
        <v>31</v>
      </c>
      <c r="W46" s="295">
        <v>1</v>
      </c>
      <c r="X46" s="294">
        <v>533.4</v>
      </c>
      <c r="Y46" s="335">
        <f t="shared" si="0"/>
        <v>533.4</v>
      </c>
      <c r="Z46" s="18"/>
      <c r="AA46" s="343">
        <v>1</v>
      </c>
      <c r="AB46" s="344">
        <f t="shared" si="1"/>
        <v>533.4</v>
      </c>
      <c r="AC46" s="345">
        <v>1</v>
      </c>
      <c r="AD46" s="346">
        <f t="shared" si="3"/>
        <v>533.4</v>
      </c>
      <c r="AE46" s="347">
        <f t="shared" si="2"/>
        <v>0</v>
      </c>
    </row>
    <row r="47" spans="1:32" x14ac:dyDescent="0.25">
      <c r="A47" s="21"/>
      <c r="B47" s="328" t="s">
        <v>132</v>
      </c>
      <c r="C47" s="328" t="s">
        <v>24</v>
      </c>
      <c r="D47" s="329" t="s">
        <v>25</v>
      </c>
      <c r="E47" s="330" t="s">
        <v>32</v>
      </c>
      <c r="F47" s="331"/>
      <c r="G47" s="331"/>
      <c r="H47" s="332">
        <v>2.6</v>
      </c>
      <c r="I47" s="331"/>
      <c r="J47" s="333" t="s">
        <v>33</v>
      </c>
      <c r="K47" s="331" t="s">
        <v>31</v>
      </c>
      <c r="L47" s="295">
        <v>1</v>
      </c>
      <c r="M47" s="124">
        <v>50</v>
      </c>
      <c r="N47" s="125">
        <v>50</v>
      </c>
      <c r="O47" s="334"/>
      <c r="P47" s="335" t="e">
        <v>#VALUE!</v>
      </c>
      <c r="Q47" s="336" t="e">
        <f>IF(J47="PROV SUM",N47,L47*P47)</f>
        <v>#VALUE!</v>
      </c>
      <c r="R47" s="294">
        <v>0</v>
      </c>
      <c r="S47" s="294">
        <v>63.5</v>
      </c>
      <c r="T47" s="336">
        <f>IF(J47="SC024",N47,IF(ISERROR(S47),"",IF(J47="PROV SUM",N47,L47*S47)))</f>
        <v>63.5</v>
      </c>
      <c r="U47" s="112"/>
      <c r="V47" s="331" t="s">
        <v>31</v>
      </c>
      <c r="W47" s="295">
        <v>1</v>
      </c>
      <c r="X47" s="294">
        <v>63.5</v>
      </c>
      <c r="Y47" s="335">
        <f t="shared" si="0"/>
        <v>63.5</v>
      </c>
      <c r="Z47" s="18"/>
      <c r="AA47" s="343">
        <v>1</v>
      </c>
      <c r="AB47" s="344">
        <f t="shared" si="1"/>
        <v>63.5</v>
      </c>
      <c r="AC47" s="345">
        <v>1</v>
      </c>
      <c r="AD47" s="346">
        <f t="shared" si="3"/>
        <v>63.5</v>
      </c>
      <c r="AE47" s="347">
        <f t="shared" si="2"/>
        <v>0</v>
      </c>
    </row>
    <row r="48" spans="1:32" x14ac:dyDescent="0.25">
      <c r="A48" s="21"/>
      <c r="B48" s="328" t="s">
        <v>132</v>
      </c>
      <c r="C48" s="328" t="s">
        <v>24</v>
      </c>
      <c r="D48" s="329" t="s">
        <v>25</v>
      </c>
      <c r="E48" s="330" t="s">
        <v>41</v>
      </c>
      <c r="F48" s="331"/>
      <c r="G48" s="331"/>
      <c r="H48" s="332">
        <v>2.16</v>
      </c>
      <c r="I48" s="331"/>
      <c r="J48" s="333" t="s">
        <v>42</v>
      </c>
      <c r="K48" s="331" t="s">
        <v>31</v>
      </c>
      <c r="L48" s="295">
        <v>1</v>
      </c>
      <c r="M48" s="124">
        <v>379.8</v>
      </c>
      <c r="N48" s="125">
        <v>379.8</v>
      </c>
      <c r="O48" s="334"/>
      <c r="P48" s="335" t="e">
        <v>#VALUE!</v>
      </c>
      <c r="Q48" s="336" t="e">
        <f>IF(J48="PROV SUM",N48,L48*P48)</f>
        <v>#VALUE!</v>
      </c>
      <c r="R48" s="294">
        <v>0</v>
      </c>
      <c r="S48" s="294">
        <v>482.346</v>
      </c>
      <c r="T48" s="336">
        <f>IF(J48="SC024",N48,IF(ISERROR(S48),"",IF(J48="PROV SUM",N48,L48*S48)))</f>
        <v>482.346</v>
      </c>
      <c r="U48" s="112"/>
      <c r="V48" s="331" t="s">
        <v>31</v>
      </c>
      <c r="W48" s="295">
        <v>1</v>
      </c>
      <c r="X48" s="294">
        <v>482.346</v>
      </c>
      <c r="Y48" s="335">
        <f t="shared" si="0"/>
        <v>482.346</v>
      </c>
      <c r="Z48" s="18"/>
      <c r="AA48" s="343">
        <v>1</v>
      </c>
      <c r="AB48" s="344">
        <f t="shared" si="1"/>
        <v>482.346</v>
      </c>
      <c r="AC48" s="345">
        <v>0</v>
      </c>
      <c r="AD48" s="346">
        <f t="shared" si="3"/>
        <v>0</v>
      </c>
      <c r="AE48" s="347">
        <f t="shared" si="2"/>
        <v>482.346</v>
      </c>
      <c r="AF48" s="622" t="s">
        <v>798</v>
      </c>
    </row>
    <row r="49" spans="1:33" ht="60" x14ac:dyDescent="0.25">
      <c r="A49" s="21"/>
      <c r="B49" s="328" t="s">
        <v>132</v>
      </c>
      <c r="C49" s="328" t="s">
        <v>24</v>
      </c>
      <c r="D49" s="329" t="s">
        <v>25</v>
      </c>
      <c r="E49" s="330" t="s">
        <v>382</v>
      </c>
      <c r="F49" s="331"/>
      <c r="G49" s="331"/>
      <c r="H49" s="332"/>
      <c r="I49" s="331"/>
      <c r="J49" s="333" t="s">
        <v>383</v>
      </c>
      <c r="K49" s="331" t="s">
        <v>31</v>
      </c>
      <c r="L49" s="295"/>
      <c r="M49" s="124">
        <v>4.8300000000000003E-2</v>
      </c>
      <c r="N49" s="125">
        <v>0</v>
      </c>
      <c r="O49" s="334"/>
      <c r="P49" s="335" t="e">
        <v>#VALUE!</v>
      </c>
      <c r="Q49" s="336" t="e">
        <f>IF(J49="PROV SUM",N49,L49*P49)</f>
        <v>#VALUE!</v>
      </c>
      <c r="R49" s="294" t="e">
        <v>#N/A</v>
      </c>
      <c r="S49" s="294" t="e">
        <v>#N/A</v>
      </c>
      <c r="T49" s="336">
        <f>IF(J49="SC024",N49,IF(ISERROR(S49),"",IF(J49="PROV SUM",N49,L49*S49)))</f>
        <v>0</v>
      </c>
      <c r="U49" s="112"/>
      <c r="V49" s="331" t="s">
        <v>416</v>
      </c>
      <c r="W49" s="295">
        <v>14.4</v>
      </c>
      <c r="X49" s="376">
        <f>SUM(Y45+Y46+Y47+Y72)*0.0483</f>
        <v>239.95372380000001</v>
      </c>
      <c r="Y49" s="335">
        <f>X49*W49</f>
        <v>3455.3336227200002</v>
      </c>
      <c r="Z49" s="18"/>
      <c r="AA49" s="343">
        <v>1</v>
      </c>
      <c r="AB49" s="344">
        <f t="shared" si="1"/>
        <v>3455.3336227200002</v>
      </c>
      <c r="AC49" s="345">
        <v>0</v>
      </c>
      <c r="AD49" s="346">
        <f t="shared" si="3"/>
        <v>0</v>
      </c>
      <c r="AE49" s="347">
        <f t="shared" si="2"/>
        <v>3455.3336227200002</v>
      </c>
      <c r="AF49" s="622" t="s">
        <v>777</v>
      </c>
    </row>
    <row r="50" spans="1:33" x14ac:dyDescent="0.25">
      <c r="A50" s="21"/>
      <c r="B50" s="327" t="s">
        <v>132</v>
      </c>
      <c r="C50" s="328" t="s">
        <v>312</v>
      </c>
      <c r="D50" s="329" t="s">
        <v>378</v>
      </c>
      <c r="E50" s="330"/>
      <c r="F50" s="331"/>
      <c r="G50" s="331"/>
      <c r="H50" s="332"/>
      <c r="I50" s="331"/>
      <c r="J50" s="333"/>
      <c r="K50" s="331"/>
      <c r="L50" s="295"/>
      <c r="M50" s="333"/>
      <c r="N50" s="125"/>
      <c r="O50" s="334"/>
      <c r="P50" s="354"/>
      <c r="Q50" s="355"/>
      <c r="R50" s="355"/>
      <c r="S50" s="355"/>
      <c r="T50" s="355"/>
      <c r="U50" s="112"/>
      <c r="V50" s="331"/>
      <c r="W50" s="295"/>
      <c r="X50" s="355"/>
      <c r="Y50" s="335">
        <f t="shared" si="0"/>
        <v>0</v>
      </c>
      <c r="Z50" s="18"/>
      <c r="AA50" s="343">
        <v>0</v>
      </c>
      <c r="AB50" s="344">
        <f t="shared" si="1"/>
        <v>0</v>
      </c>
      <c r="AC50" s="345">
        <v>0</v>
      </c>
      <c r="AD50" s="346">
        <f t="shared" si="3"/>
        <v>0</v>
      </c>
      <c r="AE50" s="347">
        <f t="shared" si="2"/>
        <v>0</v>
      </c>
      <c r="AF50" s="622"/>
    </row>
    <row r="51" spans="1:33" ht="60" x14ac:dyDescent="0.25">
      <c r="A51" s="21"/>
      <c r="B51" s="327" t="s">
        <v>132</v>
      </c>
      <c r="C51" s="328" t="s">
        <v>312</v>
      </c>
      <c r="D51" s="329" t="s">
        <v>25</v>
      </c>
      <c r="E51" s="330" t="s">
        <v>190</v>
      </c>
      <c r="F51" s="331"/>
      <c r="G51" s="331"/>
      <c r="H51" s="332">
        <v>7.2440000000000504</v>
      </c>
      <c r="I51" s="331"/>
      <c r="J51" s="333" t="s">
        <v>191</v>
      </c>
      <c r="K51" s="331" t="s">
        <v>104</v>
      </c>
      <c r="L51" s="295">
        <v>17</v>
      </c>
      <c r="M51" s="356">
        <v>44.12</v>
      </c>
      <c r="N51" s="125">
        <v>750.04</v>
      </c>
      <c r="O51" s="334"/>
      <c r="P51" s="335" t="e">
        <v>#VALUE!</v>
      </c>
      <c r="Q51" s="336" t="e">
        <f>IF(J51="PROV SUM",N51,L51*P51)</f>
        <v>#VALUE!</v>
      </c>
      <c r="R51" s="294">
        <v>0</v>
      </c>
      <c r="S51" s="294">
        <v>31.986999999999998</v>
      </c>
      <c r="T51" s="336">
        <f>IF(J51="SC024",N51,IF(ISERROR(S51),"",IF(J51="PROV SUM",N51,L51*S51)))</f>
        <v>543.779</v>
      </c>
      <c r="U51" s="112"/>
      <c r="V51" s="331" t="s">
        <v>104</v>
      </c>
      <c r="W51" s="295">
        <v>17</v>
      </c>
      <c r="X51" s="294">
        <v>31.986999999999998</v>
      </c>
      <c r="Y51" s="335">
        <f t="shared" si="0"/>
        <v>543.779</v>
      </c>
      <c r="Z51" s="18"/>
      <c r="AA51" s="343">
        <v>1</v>
      </c>
      <c r="AB51" s="344">
        <f t="shared" si="1"/>
        <v>543.779</v>
      </c>
      <c r="AC51" s="345">
        <v>0</v>
      </c>
      <c r="AD51" s="346">
        <f t="shared" si="3"/>
        <v>0</v>
      </c>
      <c r="AE51" s="347">
        <f t="shared" si="2"/>
        <v>543.779</v>
      </c>
      <c r="AF51" s="622"/>
      <c r="AG51" s="626">
        <v>543.78</v>
      </c>
    </row>
    <row r="52" spans="1:33" ht="15.75" x14ac:dyDescent="0.25">
      <c r="A52" s="21"/>
      <c r="B52" s="327" t="s">
        <v>132</v>
      </c>
      <c r="C52" s="328" t="s">
        <v>312</v>
      </c>
      <c r="D52" s="329" t="s">
        <v>25</v>
      </c>
      <c r="E52" s="330" t="s">
        <v>463</v>
      </c>
      <c r="F52" s="331"/>
      <c r="G52" s="331"/>
      <c r="H52" s="332">
        <v>7.3159999999999998</v>
      </c>
      <c r="I52" s="331"/>
      <c r="J52" s="333" t="s">
        <v>379</v>
      </c>
      <c r="K52" s="331" t="s">
        <v>380</v>
      </c>
      <c r="L52" s="295">
        <v>1</v>
      </c>
      <c r="M52" s="295">
        <v>200</v>
      </c>
      <c r="N52" s="125">
        <v>200</v>
      </c>
      <c r="O52" s="334"/>
      <c r="P52" s="335" t="e">
        <v>#VALUE!</v>
      </c>
      <c r="Q52" s="336">
        <f>IF(J52="PROV SUM",N52,L52*P52)</f>
        <v>200</v>
      </c>
      <c r="R52" s="294" t="s">
        <v>381</v>
      </c>
      <c r="S52" s="294" t="s">
        <v>381</v>
      </c>
      <c r="T52" s="336">
        <f>IF(J52="SC024",N52,IF(ISERROR(S52),"",IF(J52="PROV SUM",N52,L52*S52)))</f>
        <v>200</v>
      </c>
      <c r="U52" s="112"/>
      <c r="V52" s="331" t="s">
        <v>380</v>
      </c>
      <c r="W52" s="295">
        <v>1</v>
      </c>
      <c r="X52" s="294" t="s">
        <v>381</v>
      </c>
      <c r="Y52" s="335">
        <v>200</v>
      </c>
      <c r="Z52" s="18"/>
      <c r="AA52" s="343">
        <v>0</v>
      </c>
      <c r="AB52" s="344">
        <f t="shared" si="1"/>
        <v>0</v>
      </c>
      <c r="AC52" s="345">
        <v>0</v>
      </c>
      <c r="AD52" s="346">
        <f t="shared" si="3"/>
        <v>0</v>
      </c>
      <c r="AE52" s="347">
        <f t="shared" si="2"/>
        <v>0</v>
      </c>
    </row>
    <row r="53" spans="1:33" ht="30.75" x14ac:dyDescent="0.25">
      <c r="A53" s="21"/>
      <c r="B53" s="327" t="s">
        <v>132</v>
      </c>
      <c r="C53" s="328" t="s">
        <v>312</v>
      </c>
      <c r="D53" s="329" t="s">
        <v>25</v>
      </c>
      <c r="E53" s="330" t="s">
        <v>464</v>
      </c>
      <c r="F53" s="331"/>
      <c r="G53" s="331"/>
      <c r="H53" s="332">
        <v>7.3170000000000002</v>
      </c>
      <c r="I53" s="331"/>
      <c r="J53" s="333" t="s">
        <v>379</v>
      </c>
      <c r="K53" s="331" t="s">
        <v>380</v>
      </c>
      <c r="L53" s="295">
        <v>1</v>
      </c>
      <c r="M53" s="295">
        <v>800</v>
      </c>
      <c r="N53" s="125">
        <v>800</v>
      </c>
      <c r="O53" s="334"/>
      <c r="P53" s="335" t="e">
        <v>#VALUE!</v>
      </c>
      <c r="Q53" s="336">
        <f>IF(J53="PROV SUM",N53,L53*P53)</f>
        <v>800</v>
      </c>
      <c r="R53" s="294" t="s">
        <v>381</v>
      </c>
      <c r="S53" s="294" t="s">
        <v>381</v>
      </c>
      <c r="T53" s="336">
        <f>IF(J53="SC024",N53,IF(ISERROR(S53),"",IF(J53="PROV SUM",N53,L53*S53)))</f>
        <v>800</v>
      </c>
      <c r="U53" s="112"/>
      <c r="V53" s="331" t="s">
        <v>380</v>
      </c>
      <c r="W53" s="295">
        <v>1</v>
      </c>
      <c r="X53" s="294" t="s">
        <v>381</v>
      </c>
      <c r="Y53" s="335">
        <v>800</v>
      </c>
      <c r="Z53" s="18"/>
      <c r="AA53" s="343">
        <v>0</v>
      </c>
      <c r="AB53" s="344">
        <f t="shared" ref="AB53:AB67" si="8">Y53*AA53</f>
        <v>0</v>
      </c>
      <c r="AC53" s="345">
        <v>0</v>
      </c>
      <c r="AD53" s="346">
        <f t="shared" ref="AD53:AD67" si="9">Y53*AC53</f>
        <v>0</v>
      </c>
      <c r="AE53" s="347">
        <f t="shared" si="2"/>
        <v>0</v>
      </c>
    </row>
    <row r="54" spans="1:33" ht="15.75" x14ac:dyDescent="0.25">
      <c r="A54" s="21"/>
      <c r="B54" s="327" t="s">
        <v>132</v>
      </c>
      <c r="C54" s="328" t="s">
        <v>312</v>
      </c>
      <c r="D54" s="329" t="s">
        <v>25</v>
      </c>
      <c r="E54" s="330" t="s">
        <v>465</v>
      </c>
      <c r="F54" s="331"/>
      <c r="G54" s="331"/>
      <c r="H54" s="332">
        <v>7.3179999999999996</v>
      </c>
      <c r="I54" s="331"/>
      <c r="J54" s="333" t="s">
        <v>379</v>
      </c>
      <c r="K54" s="331" t="s">
        <v>380</v>
      </c>
      <c r="L54" s="295">
        <v>1</v>
      </c>
      <c r="M54" s="295">
        <v>800</v>
      </c>
      <c r="N54" s="125">
        <v>800</v>
      </c>
      <c r="O54" s="334"/>
      <c r="P54" s="335" t="e">
        <v>#VALUE!</v>
      </c>
      <c r="Q54" s="336">
        <f>IF(J54="PROV SUM",N54,L54*P54)</f>
        <v>800</v>
      </c>
      <c r="R54" s="294" t="s">
        <v>381</v>
      </c>
      <c r="S54" s="294" t="s">
        <v>381</v>
      </c>
      <c r="T54" s="336">
        <f>IF(J54="SC024",N54,IF(ISERROR(S54),"",IF(J54="PROV SUM",N54,L54*S54)))</f>
        <v>800</v>
      </c>
      <c r="U54" s="112"/>
      <c r="V54" s="331" t="s">
        <v>380</v>
      </c>
      <c r="W54" s="295">
        <v>1</v>
      </c>
      <c r="X54" s="294" t="s">
        <v>381</v>
      </c>
      <c r="Y54" s="335">
        <v>800</v>
      </c>
      <c r="Z54" s="18"/>
      <c r="AA54" s="343">
        <v>0</v>
      </c>
      <c r="AB54" s="344">
        <f t="shared" si="8"/>
        <v>0</v>
      </c>
      <c r="AC54" s="345">
        <v>0</v>
      </c>
      <c r="AD54" s="346">
        <f t="shared" si="9"/>
        <v>0</v>
      </c>
      <c r="AE54" s="347">
        <f t="shared" si="2"/>
        <v>0</v>
      </c>
    </row>
    <row r="55" spans="1:33" ht="15.75" x14ac:dyDescent="0.25">
      <c r="A55" s="15"/>
      <c r="B55" s="86" t="s">
        <v>132</v>
      </c>
      <c r="C55" s="89" t="s">
        <v>341</v>
      </c>
      <c r="D55" s="88" t="s">
        <v>378</v>
      </c>
      <c r="E55" s="89"/>
      <c r="F55" s="357"/>
      <c r="G55" s="357"/>
      <c r="H55" s="90"/>
      <c r="I55" s="357"/>
      <c r="J55" s="89"/>
      <c r="K55" s="91"/>
      <c r="L55" s="295"/>
      <c r="M55" s="92"/>
      <c r="N55" s="125"/>
      <c r="O55" s="334"/>
      <c r="P55" s="354"/>
      <c r="Q55" s="355"/>
      <c r="R55" s="355"/>
      <c r="S55" s="355"/>
      <c r="T55" s="355"/>
      <c r="U55" s="112"/>
      <c r="V55" s="91"/>
      <c r="W55" s="295"/>
      <c r="X55" s="92"/>
      <c r="Y55" s="335">
        <f t="shared" si="0"/>
        <v>0</v>
      </c>
      <c r="Z55" s="18"/>
      <c r="AA55" s="343">
        <v>0</v>
      </c>
      <c r="AB55" s="344">
        <f t="shared" si="8"/>
        <v>0</v>
      </c>
      <c r="AC55" s="345">
        <v>0</v>
      </c>
      <c r="AD55" s="346">
        <f t="shared" si="9"/>
        <v>0</v>
      </c>
      <c r="AE55" s="347">
        <f t="shared" si="2"/>
        <v>0</v>
      </c>
    </row>
    <row r="56" spans="1:33" ht="105" x14ac:dyDescent="0.25">
      <c r="A56" s="15"/>
      <c r="B56" s="86" t="s">
        <v>132</v>
      </c>
      <c r="C56" s="89" t="s">
        <v>341</v>
      </c>
      <c r="D56" s="88" t="s">
        <v>25</v>
      </c>
      <c r="E56" s="89" t="s">
        <v>350</v>
      </c>
      <c r="F56" s="331"/>
      <c r="G56" s="331"/>
      <c r="H56" s="90">
        <v>13</v>
      </c>
      <c r="I56" s="331"/>
      <c r="J56" s="89" t="s">
        <v>351</v>
      </c>
      <c r="K56" s="331" t="s">
        <v>311</v>
      </c>
      <c r="L56" s="93">
        <v>2</v>
      </c>
      <c r="M56" s="92">
        <v>222.2</v>
      </c>
      <c r="N56" s="94">
        <v>444.4</v>
      </c>
      <c r="O56" s="334"/>
      <c r="P56" s="335" t="e">
        <v>#VALUE!</v>
      </c>
      <c r="Q56" s="336" t="e">
        <f t="shared" ref="Q56:Q67" si="10">IF(J56="PROV SUM",N56,L56*P56)</f>
        <v>#VALUE!</v>
      </c>
      <c r="R56" s="294">
        <v>0</v>
      </c>
      <c r="S56" s="294">
        <v>196.98029999999997</v>
      </c>
      <c r="T56" s="336">
        <f t="shared" ref="T56:T67" si="11">IF(J56="SC024",N56,IF(ISERROR(S56),"",IF(J56="PROV SUM",N56,L56*S56)))</f>
        <v>393.96059999999994</v>
      </c>
      <c r="U56" s="112"/>
      <c r="V56" s="331" t="s">
        <v>311</v>
      </c>
      <c r="W56" s="93">
        <v>2</v>
      </c>
      <c r="X56" s="507">
        <v>196.98029999999997</v>
      </c>
      <c r="Y56" s="335">
        <f t="shared" si="0"/>
        <v>393.96059999999994</v>
      </c>
      <c r="Z56" s="18"/>
      <c r="AA56" s="343">
        <v>0</v>
      </c>
      <c r="AB56" s="344">
        <f t="shared" si="8"/>
        <v>0</v>
      </c>
      <c r="AC56" s="345">
        <v>0</v>
      </c>
      <c r="AD56" s="346">
        <f t="shared" si="9"/>
        <v>0</v>
      </c>
      <c r="AE56" s="347">
        <f t="shared" si="2"/>
        <v>0</v>
      </c>
    </row>
    <row r="57" spans="1:33" ht="105" x14ac:dyDescent="0.25">
      <c r="A57" s="15"/>
      <c r="B57" s="86" t="s">
        <v>132</v>
      </c>
      <c r="C57" s="89" t="s">
        <v>341</v>
      </c>
      <c r="D57" s="88" t="s">
        <v>25</v>
      </c>
      <c r="E57" s="89" t="s">
        <v>356</v>
      </c>
      <c r="F57" s="357"/>
      <c r="G57" s="357"/>
      <c r="H57" s="90">
        <v>27</v>
      </c>
      <c r="I57" s="357"/>
      <c r="J57" s="89" t="s">
        <v>357</v>
      </c>
      <c r="K57" s="91" t="s">
        <v>311</v>
      </c>
      <c r="L57" s="93">
        <v>1</v>
      </c>
      <c r="M57" s="92">
        <v>22.53</v>
      </c>
      <c r="N57" s="94">
        <v>22.53</v>
      </c>
      <c r="O57" s="334"/>
      <c r="P57" s="335" t="e">
        <v>#VALUE!</v>
      </c>
      <c r="Q57" s="336" t="e">
        <f t="shared" si="10"/>
        <v>#VALUE!</v>
      </c>
      <c r="R57" s="294">
        <v>0</v>
      </c>
      <c r="S57" s="294">
        <v>19.150500000000001</v>
      </c>
      <c r="T57" s="336">
        <f t="shared" si="11"/>
        <v>19.150500000000001</v>
      </c>
      <c r="U57" s="112"/>
      <c r="V57" s="91" t="s">
        <v>311</v>
      </c>
      <c r="W57" s="93">
        <v>1</v>
      </c>
      <c r="X57" s="92">
        <v>19.150500000000001</v>
      </c>
      <c r="Y57" s="335">
        <f t="shared" si="0"/>
        <v>19.150500000000001</v>
      </c>
      <c r="Z57" s="18"/>
      <c r="AA57" s="343">
        <v>0</v>
      </c>
      <c r="AB57" s="344">
        <f t="shared" si="8"/>
        <v>0</v>
      </c>
      <c r="AC57" s="345">
        <v>0</v>
      </c>
      <c r="AD57" s="346">
        <f t="shared" si="9"/>
        <v>0</v>
      </c>
      <c r="AE57" s="347">
        <f t="shared" si="2"/>
        <v>0</v>
      </c>
    </row>
    <row r="58" spans="1:33" ht="120" x14ac:dyDescent="0.25">
      <c r="A58" s="15"/>
      <c r="B58" s="86" t="s">
        <v>132</v>
      </c>
      <c r="C58" s="89" t="s">
        <v>341</v>
      </c>
      <c r="D58" s="88" t="s">
        <v>25</v>
      </c>
      <c r="E58" s="89" t="s">
        <v>358</v>
      </c>
      <c r="F58" s="357"/>
      <c r="G58" s="357"/>
      <c r="H58" s="90">
        <v>41</v>
      </c>
      <c r="I58" s="357"/>
      <c r="J58" s="89" t="s">
        <v>359</v>
      </c>
      <c r="K58" s="91" t="s">
        <v>311</v>
      </c>
      <c r="L58" s="93">
        <v>1</v>
      </c>
      <c r="M58" s="92">
        <v>29.34</v>
      </c>
      <c r="N58" s="94">
        <v>29.34</v>
      </c>
      <c r="O58" s="334"/>
      <c r="P58" s="335" t="e">
        <v>#VALUE!</v>
      </c>
      <c r="Q58" s="336" t="e">
        <f t="shared" si="10"/>
        <v>#VALUE!</v>
      </c>
      <c r="R58" s="294">
        <v>0</v>
      </c>
      <c r="S58" s="294">
        <v>24.939</v>
      </c>
      <c r="T58" s="336">
        <f t="shared" si="11"/>
        <v>24.939</v>
      </c>
      <c r="U58" s="112"/>
      <c r="V58" s="91" t="s">
        <v>311</v>
      </c>
      <c r="W58" s="93">
        <v>1</v>
      </c>
      <c r="X58" s="92">
        <v>24.939</v>
      </c>
      <c r="Y58" s="335">
        <f t="shared" si="0"/>
        <v>24.939</v>
      </c>
      <c r="Z58" s="18"/>
      <c r="AA58" s="343">
        <v>0</v>
      </c>
      <c r="AB58" s="344">
        <f t="shared" si="8"/>
        <v>0</v>
      </c>
      <c r="AC58" s="345">
        <v>0</v>
      </c>
      <c r="AD58" s="346">
        <f t="shared" si="9"/>
        <v>0</v>
      </c>
      <c r="AE58" s="347">
        <f t="shared" si="2"/>
        <v>0</v>
      </c>
    </row>
    <row r="59" spans="1:33" ht="15.75" x14ac:dyDescent="0.25">
      <c r="A59" s="15"/>
      <c r="B59" s="86" t="s">
        <v>132</v>
      </c>
      <c r="C59" s="89" t="s">
        <v>341</v>
      </c>
      <c r="D59" s="88" t="s">
        <v>25</v>
      </c>
      <c r="E59" s="89"/>
      <c r="F59" s="357"/>
      <c r="G59" s="357"/>
      <c r="H59" s="90">
        <v>104</v>
      </c>
      <c r="I59" s="357"/>
      <c r="J59" s="89" t="s">
        <v>353</v>
      </c>
      <c r="K59" s="91" t="s">
        <v>311</v>
      </c>
      <c r="L59" s="93">
        <v>2</v>
      </c>
      <c r="M59" s="92">
        <v>3.44</v>
      </c>
      <c r="N59" s="94">
        <v>6.88</v>
      </c>
      <c r="O59" s="334"/>
      <c r="P59" s="335" t="e">
        <v>#VALUE!</v>
      </c>
      <c r="Q59" s="336" t="e">
        <f t="shared" si="10"/>
        <v>#VALUE!</v>
      </c>
      <c r="R59" s="294">
        <v>0</v>
      </c>
      <c r="S59" s="294">
        <v>3.0495599999999996</v>
      </c>
      <c r="T59" s="336">
        <f t="shared" si="11"/>
        <v>6.0991199999999992</v>
      </c>
      <c r="U59" s="112"/>
      <c r="V59" s="91" t="s">
        <v>311</v>
      </c>
      <c r="W59" s="93">
        <v>2</v>
      </c>
      <c r="X59" s="92">
        <v>3.0495599999999996</v>
      </c>
      <c r="Y59" s="335">
        <f t="shared" si="0"/>
        <v>6.0991199999999992</v>
      </c>
      <c r="Z59" s="18"/>
      <c r="AA59" s="343">
        <v>0</v>
      </c>
      <c r="AB59" s="344">
        <f t="shared" si="8"/>
        <v>0</v>
      </c>
      <c r="AC59" s="345">
        <v>0</v>
      </c>
      <c r="AD59" s="346">
        <f t="shared" si="9"/>
        <v>0</v>
      </c>
      <c r="AE59" s="347">
        <f t="shared" si="2"/>
        <v>0</v>
      </c>
    </row>
    <row r="60" spans="1:33" ht="90" x14ac:dyDescent="0.25">
      <c r="A60" s="15"/>
      <c r="B60" s="86" t="s">
        <v>132</v>
      </c>
      <c r="C60" s="89" t="s">
        <v>341</v>
      </c>
      <c r="D60" s="88" t="s">
        <v>25</v>
      </c>
      <c r="E60" s="89" t="s">
        <v>366</v>
      </c>
      <c r="F60" s="357"/>
      <c r="G60" s="357"/>
      <c r="H60" s="90">
        <v>115</v>
      </c>
      <c r="I60" s="357"/>
      <c r="J60" s="89" t="s">
        <v>367</v>
      </c>
      <c r="K60" s="91" t="s">
        <v>311</v>
      </c>
      <c r="L60" s="93">
        <v>2</v>
      </c>
      <c r="M60" s="92">
        <v>70.11</v>
      </c>
      <c r="N60" s="94">
        <v>140.22</v>
      </c>
      <c r="O60" s="334"/>
      <c r="P60" s="335" t="e">
        <v>#VALUE!</v>
      </c>
      <c r="Q60" s="336" t="e">
        <f t="shared" si="10"/>
        <v>#VALUE!</v>
      </c>
      <c r="R60" s="294">
        <v>0</v>
      </c>
      <c r="S60" s="294">
        <v>56.088000000000001</v>
      </c>
      <c r="T60" s="336">
        <f t="shared" si="11"/>
        <v>112.176</v>
      </c>
      <c r="U60" s="112"/>
      <c r="V60" s="91" t="s">
        <v>311</v>
      </c>
      <c r="W60" s="93">
        <v>2</v>
      </c>
      <c r="X60" s="92">
        <v>56.088000000000001</v>
      </c>
      <c r="Y60" s="335">
        <f t="shared" si="0"/>
        <v>112.176</v>
      </c>
      <c r="Z60" s="18"/>
      <c r="AA60" s="343">
        <v>0</v>
      </c>
      <c r="AB60" s="344">
        <f t="shared" si="8"/>
        <v>0</v>
      </c>
      <c r="AC60" s="345">
        <v>0</v>
      </c>
      <c r="AD60" s="346">
        <f t="shared" si="9"/>
        <v>0</v>
      </c>
      <c r="AE60" s="347">
        <f t="shared" si="2"/>
        <v>0</v>
      </c>
    </row>
    <row r="61" spans="1:33" ht="75.75" x14ac:dyDescent="0.25">
      <c r="A61" s="15"/>
      <c r="B61" s="86" t="s">
        <v>132</v>
      </c>
      <c r="C61" s="89" t="s">
        <v>341</v>
      </c>
      <c r="D61" s="88" t="s">
        <v>25</v>
      </c>
      <c r="E61" s="95" t="s">
        <v>342</v>
      </c>
      <c r="F61" s="357"/>
      <c r="G61" s="357"/>
      <c r="H61" s="90">
        <v>180</v>
      </c>
      <c r="I61" s="357"/>
      <c r="J61" s="96" t="s">
        <v>343</v>
      </c>
      <c r="K61" s="91" t="s">
        <v>311</v>
      </c>
      <c r="L61" s="93">
        <v>1</v>
      </c>
      <c r="M61" s="92">
        <v>62.11</v>
      </c>
      <c r="N61" s="94">
        <v>62.11</v>
      </c>
      <c r="O61" s="334"/>
      <c r="P61" s="335" t="e">
        <v>#VALUE!</v>
      </c>
      <c r="Q61" s="336" t="e">
        <f t="shared" si="10"/>
        <v>#VALUE!</v>
      </c>
      <c r="R61" s="294">
        <v>0</v>
      </c>
      <c r="S61" s="294">
        <v>55.060514999999995</v>
      </c>
      <c r="T61" s="336">
        <f t="shared" si="11"/>
        <v>55.060514999999995</v>
      </c>
      <c r="U61" s="112"/>
      <c r="V61" s="91" t="s">
        <v>311</v>
      </c>
      <c r="W61" s="93">
        <v>1</v>
      </c>
      <c r="X61" s="92">
        <v>55.060514999999995</v>
      </c>
      <c r="Y61" s="335">
        <f t="shared" si="0"/>
        <v>55.060514999999995</v>
      </c>
      <c r="Z61" s="18"/>
      <c r="AA61" s="343">
        <v>0</v>
      </c>
      <c r="AB61" s="344">
        <f t="shared" si="8"/>
        <v>0</v>
      </c>
      <c r="AC61" s="345">
        <v>0</v>
      </c>
      <c r="AD61" s="346">
        <f t="shared" si="9"/>
        <v>0</v>
      </c>
      <c r="AE61" s="347">
        <f t="shared" si="2"/>
        <v>0</v>
      </c>
    </row>
    <row r="62" spans="1:33" ht="90.75" x14ac:dyDescent="0.25">
      <c r="A62" s="15"/>
      <c r="B62" s="86" t="s">
        <v>132</v>
      </c>
      <c r="C62" s="89" t="s">
        <v>341</v>
      </c>
      <c r="D62" s="88" t="s">
        <v>25</v>
      </c>
      <c r="E62" s="95" t="s">
        <v>370</v>
      </c>
      <c r="F62" s="357"/>
      <c r="G62" s="357"/>
      <c r="H62" s="90">
        <v>186</v>
      </c>
      <c r="I62" s="357"/>
      <c r="J62" s="97" t="s">
        <v>371</v>
      </c>
      <c r="K62" s="91" t="s">
        <v>311</v>
      </c>
      <c r="L62" s="93">
        <v>1</v>
      </c>
      <c r="M62" s="92">
        <v>86.88</v>
      </c>
      <c r="N62" s="94">
        <v>86.88</v>
      </c>
      <c r="O62" s="334"/>
      <c r="P62" s="335" t="e">
        <v>#VALUE!</v>
      </c>
      <c r="Q62" s="336" t="e">
        <f t="shared" si="10"/>
        <v>#VALUE!</v>
      </c>
      <c r="R62" s="294">
        <v>0</v>
      </c>
      <c r="S62" s="294">
        <v>69.504000000000005</v>
      </c>
      <c r="T62" s="336">
        <f t="shared" si="11"/>
        <v>69.504000000000005</v>
      </c>
      <c r="U62" s="112"/>
      <c r="V62" s="91" t="s">
        <v>311</v>
      </c>
      <c r="W62" s="93">
        <v>1</v>
      </c>
      <c r="X62" s="92">
        <v>69.504000000000005</v>
      </c>
      <c r="Y62" s="335">
        <f t="shared" si="0"/>
        <v>69.504000000000005</v>
      </c>
      <c r="Z62" s="18"/>
      <c r="AA62" s="343">
        <v>0</v>
      </c>
      <c r="AB62" s="344">
        <f t="shared" si="8"/>
        <v>0</v>
      </c>
      <c r="AC62" s="345">
        <v>0</v>
      </c>
      <c r="AD62" s="346">
        <f t="shared" si="9"/>
        <v>0</v>
      </c>
      <c r="AE62" s="347">
        <f t="shared" si="2"/>
        <v>0</v>
      </c>
    </row>
    <row r="63" spans="1:33" ht="15.75" x14ac:dyDescent="0.25">
      <c r="A63" s="15"/>
      <c r="B63" s="86" t="s">
        <v>132</v>
      </c>
      <c r="C63" s="89" t="s">
        <v>341</v>
      </c>
      <c r="D63" s="88" t="s">
        <v>25</v>
      </c>
      <c r="E63" s="98" t="s">
        <v>424</v>
      </c>
      <c r="F63" s="357"/>
      <c r="G63" s="357"/>
      <c r="H63" s="90">
        <v>190</v>
      </c>
      <c r="I63" s="357"/>
      <c r="J63" s="99" t="s">
        <v>379</v>
      </c>
      <c r="K63" s="91" t="s">
        <v>311</v>
      </c>
      <c r="L63" s="93">
        <v>1</v>
      </c>
      <c r="M63" s="100">
        <v>1500</v>
      </c>
      <c r="N63" s="94">
        <v>1500</v>
      </c>
      <c r="O63" s="334"/>
      <c r="P63" s="335" t="e">
        <v>#VALUE!</v>
      </c>
      <c r="Q63" s="336">
        <f t="shared" si="10"/>
        <v>1500</v>
      </c>
      <c r="R63" s="294" t="s">
        <v>381</v>
      </c>
      <c r="S63" s="294" t="s">
        <v>381</v>
      </c>
      <c r="T63" s="336">
        <f t="shared" si="11"/>
        <v>1500</v>
      </c>
      <c r="U63" s="112"/>
      <c r="V63" s="91" t="s">
        <v>311</v>
      </c>
      <c r="W63" s="93">
        <v>1</v>
      </c>
      <c r="X63" s="100" t="s">
        <v>381</v>
      </c>
      <c r="Y63" s="335">
        <v>1500</v>
      </c>
      <c r="Z63" s="18"/>
      <c r="AA63" s="343">
        <v>0</v>
      </c>
      <c r="AB63" s="344">
        <f t="shared" si="8"/>
        <v>0</v>
      </c>
      <c r="AC63" s="345">
        <v>0</v>
      </c>
      <c r="AD63" s="346">
        <f t="shared" si="9"/>
        <v>0</v>
      </c>
      <c r="AE63" s="347">
        <f t="shared" si="2"/>
        <v>0</v>
      </c>
    </row>
    <row r="64" spans="1:33" ht="26.25" x14ac:dyDescent="0.25">
      <c r="A64" s="21"/>
      <c r="B64" s="86" t="s">
        <v>132</v>
      </c>
      <c r="C64" s="89" t="s">
        <v>341</v>
      </c>
      <c r="D64" s="88" t="s">
        <v>25</v>
      </c>
      <c r="E64" s="101" t="s">
        <v>425</v>
      </c>
      <c r="F64" s="331"/>
      <c r="G64" s="331"/>
      <c r="H64" s="90">
        <v>191</v>
      </c>
      <c r="I64" s="331"/>
      <c r="J64" s="99" t="s">
        <v>379</v>
      </c>
      <c r="K64" s="91" t="s">
        <v>311</v>
      </c>
      <c r="L64" s="93">
        <v>1</v>
      </c>
      <c r="M64" s="100">
        <v>100</v>
      </c>
      <c r="N64" s="94">
        <v>100</v>
      </c>
      <c r="O64" s="334"/>
      <c r="P64" s="335" t="e">
        <v>#VALUE!</v>
      </c>
      <c r="Q64" s="336">
        <f t="shared" si="10"/>
        <v>100</v>
      </c>
      <c r="R64" s="294" t="s">
        <v>381</v>
      </c>
      <c r="S64" s="294" t="s">
        <v>381</v>
      </c>
      <c r="T64" s="336">
        <f t="shared" si="11"/>
        <v>100</v>
      </c>
      <c r="U64" s="112"/>
      <c r="V64" s="91" t="s">
        <v>311</v>
      </c>
      <c r="W64" s="93">
        <v>1</v>
      </c>
      <c r="X64" s="100" t="s">
        <v>381</v>
      </c>
      <c r="Y64" s="335">
        <v>100</v>
      </c>
      <c r="Z64" s="18"/>
      <c r="AA64" s="343">
        <v>0</v>
      </c>
      <c r="AB64" s="344">
        <f t="shared" si="8"/>
        <v>0</v>
      </c>
      <c r="AC64" s="345">
        <v>0</v>
      </c>
      <c r="AD64" s="346">
        <f t="shared" si="9"/>
        <v>0</v>
      </c>
      <c r="AE64" s="347">
        <f t="shared" si="2"/>
        <v>0</v>
      </c>
    </row>
    <row r="65" spans="1:33" ht="15.75" x14ac:dyDescent="0.25">
      <c r="A65" s="21"/>
      <c r="B65" s="86" t="s">
        <v>132</v>
      </c>
      <c r="C65" s="89" t="s">
        <v>341</v>
      </c>
      <c r="D65" s="88" t="s">
        <v>25</v>
      </c>
      <c r="E65" s="101" t="s">
        <v>426</v>
      </c>
      <c r="F65" s="331"/>
      <c r="G65" s="331"/>
      <c r="H65" s="90">
        <v>192</v>
      </c>
      <c r="I65" s="331"/>
      <c r="J65" s="99" t="s">
        <v>379</v>
      </c>
      <c r="K65" s="91" t="s">
        <v>311</v>
      </c>
      <c r="L65" s="93">
        <v>1</v>
      </c>
      <c r="M65" s="100">
        <v>100</v>
      </c>
      <c r="N65" s="94">
        <v>100</v>
      </c>
      <c r="O65" s="334"/>
      <c r="P65" s="335" t="e">
        <v>#VALUE!</v>
      </c>
      <c r="Q65" s="336">
        <f t="shared" si="10"/>
        <v>100</v>
      </c>
      <c r="R65" s="294" t="s">
        <v>381</v>
      </c>
      <c r="S65" s="294" t="s">
        <v>381</v>
      </c>
      <c r="T65" s="336">
        <f t="shared" si="11"/>
        <v>100</v>
      </c>
      <c r="U65" s="112"/>
      <c r="V65" s="91" t="s">
        <v>311</v>
      </c>
      <c r="W65" s="93">
        <v>1</v>
      </c>
      <c r="X65" s="100" t="s">
        <v>381</v>
      </c>
      <c r="Y65" s="335">
        <v>100</v>
      </c>
      <c r="Z65" s="18"/>
      <c r="AA65" s="343">
        <v>0</v>
      </c>
      <c r="AB65" s="344">
        <f t="shared" si="8"/>
        <v>0</v>
      </c>
      <c r="AC65" s="345">
        <v>0</v>
      </c>
      <c r="AD65" s="346">
        <f t="shared" si="9"/>
        <v>0</v>
      </c>
      <c r="AE65" s="347">
        <f t="shared" si="2"/>
        <v>0</v>
      </c>
    </row>
    <row r="66" spans="1:33" ht="15.75" x14ac:dyDescent="0.25">
      <c r="A66" s="21"/>
      <c r="B66" s="86" t="s">
        <v>132</v>
      </c>
      <c r="C66" s="89" t="s">
        <v>341</v>
      </c>
      <c r="D66" s="88" t="s">
        <v>25</v>
      </c>
      <c r="E66" s="101" t="s">
        <v>427</v>
      </c>
      <c r="F66" s="331"/>
      <c r="G66" s="331"/>
      <c r="H66" s="90">
        <v>193</v>
      </c>
      <c r="I66" s="331"/>
      <c r="J66" s="99" t="s">
        <v>379</v>
      </c>
      <c r="K66" s="91" t="s">
        <v>311</v>
      </c>
      <c r="L66" s="93">
        <v>1</v>
      </c>
      <c r="M66" s="100">
        <v>100</v>
      </c>
      <c r="N66" s="94">
        <v>100</v>
      </c>
      <c r="O66" s="334"/>
      <c r="P66" s="335" t="e">
        <v>#VALUE!</v>
      </c>
      <c r="Q66" s="336">
        <f t="shared" si="10"/>
        <v>100</v>
      </c>
      <c r="R66" s="294" t="s">
        <v>381</v>
      </c>
      <c r="S66" s="294" t="s">
        <v>381</v>
      </c>
      <c r="T66" s="336">
        <f t="shared" si="11"/>
        <v>100</v>
      </c>
      <c r="U66" s="112"/>
      <c r="V66" s="91" t="s">
        <v>311</v>
      </c>
      <c r="W66" s="93">
        <v>1</v>
      </c>
      <c r="X66" s="100" t="s">
        <v>381</v>
      </c>
      <c r="Y66" s="335">
        <v>100</v>
      </c>
      <c r="Z66" s="18"/>
      <c r="AA66" s="343">
        <v>0</v>
      </c>
      <c r="AB66" s="344">
        <f t="shared" si="8"/>
        <v>0</v>
      </c>
      <c r="AC66" s="345">
        <v>0</v>
      </c>
      <c r="AD66" s="346">
        <f t="shared" si="9"/>
        <v>0</v>
      </c>
      <c r="AE66" s="347">
        <f t="shared" si="2"/>
        <v>0</v>
      </c>
    </row>
    <row r="67" spans="1:33" ht="15.75" x14ac:dyDescent="0.25">
      <c r="A67" s="21"/>
      <c r="B67" s="86" t="s">
        <v>132</v>
      </c>
      <c r="C67" s="89" t="s">
        <v>341</v>
      </c>
      <c r="D67" s="88" t="s">
        <v>25</v>
      </c>
      <c r="E67" s="101" t="s">
        <v>428</v>
      </c>
      <c r="F67" s="331"/>
      <c r="G67" s="331"/>
      <c r="H67" s="90">
        <v>194</v>
      </c>
      <c r="I67" s="331"/>
      <c r="J67" s="99" t="s">
        <v>379</v>
      </c>
      <c r="K67" s="91" t="s">
        <v>311</v>
      </c>
      <c r="L67" s="93">
        <v>1</v>
      </c>
      <c r="M67" s="100">
        <v>350</v>
      </c>
      <c r="N67" s="94">
        <v>350</v>
      </c>
      <c r="O67" s="334"/>
      <c r="P67" s="335" t="e">
        <v>#VALUE!</v>
      </c>
      <c r="Q67" s="336">
        <f t="shared" si="10"/>
        <v>350</v>
      </c>
      <c r="R67" s="294" t="s">
        <v>381</v>
      </c>
      <c r="S67" s="294" t="s">
        <v>381</v>
      </c>
      <c r="T67" s="336">
        <f t="shared" si="11"/>
        <v>350</v>
      </c>
      <c r="U67" s="112"/>
      <c r="V67" s="91" t="s">
        <v>311</v>
      </c>
      <c r="W67" s="93">
        <v>1</v>
      </c>
      <c r="X67" s="100" t="s">
        <v>381</v>
      </c>
      <c r="Y67" s="335">
        <v>350</v>
      </c>
      <c r="Z67" s="18"/>
      <c r="AA67" s="343">
        <v>0</v>
      </c>
      <c r="AB67" s="344">
        <f t="shared" si="8"/>
        <v>0</v>
      </c>
      <c r="AC67" s="345">
        <v>0</v>
      </c>
      <c r="AD67" s="346">
        <f t="shared" si="9"/>
        <v>0</v>
      </c>
      <c r="AE67" s="347">
        <f t="shared" si="2"/>
        <v>0</v>
      </c>
    </row>
    <row r="68" spans="1:33" ht="15.75" x14ac:dyDescent="0.25">
      <c r="A68" s="21"/>
      <c r="B68" s="86" t="s">
        <v>132</v>
      </c>
      <c r="C68" s="89" t="s">
        <v>341</v>
      </c>
      <c r="D68" s="88" t="s">
        <v>25</v>
      </c>
      <c r="E68" s="101" t="s">
        <v>676</v>
      </c>
      <c r="F68" s="331"/>
      <c r="G68" s="331"/>
      <c r="H68" s="90"/>
      <c r="I68" s="331"/>
      <c r="J68" s="99"/>
      <c r="K68" s="91"/>
      <c r="L68" s="93"/>
      <c r="M68" s="100"/>
      <c r="N68" s="94"/>
      <c r="O68" s="334"/>
      <c r="P68" s="335"/>
      <c r="Q68" s="336"/>
      <c r="R68" s="294"/>
      <c r="S68" s="294"/>
      <c r="T68" s="336"/>
      <c r="U68" s="112"/>
      <c r="V68" s="91" t="s">
        <v>311</v>
      </c>
      <c r="W68" s="93">
        <v>1</v>
      </c>
      <c r="X68" s="100">
        <v>1500</v>
      </c>
      <c r="Y68" s="335">
        <f t="shared" ref="Y68:Y88" si="12">W68*X68</f>
        <v>1500</v>
      </c>
      <c r="Z68" s="18"/>
      <c r="AA68" s="343">
        <v>0</v>
      </c>
      <c r="AB68" s="344">
        <f t="shared" ref="AB68:AB88" si="13">Y68*AA68</f>
        <v>0</v>
      </c>
      <c r="AC68" s="345">
        <v>0</v>
      </c>
      <c r="AD68" s="346">
        <f t="shared" ref="AD68:AD88" si="14">Y68*AC68</f>
        <v>0</v>
      </c>
      <c r="AE68" s="347">
        <f t="shared" ref="AE68:AE88" si="15">AB68-AD68</f>
        <v>0</v>
      </c>
    </row>
    <row r="69" spans="1:33" ht="15.75" x14ac:dyDescent="0.25">
      <c r="A69" s="21"/>
      <c r="B69" s="86" t="s">
        <v>132</v>
      </c>
      <c r="C69" s="89" t="s">
        <v>341</v>
      </c>
      <c r="D69" s="88" t="s">
        <v>25</v>
      </c>
      <c r="E69" s="101" t="s">
        <v>713</v>
      </c>
      <c r="F69" s="331"/>
      <c r="G69" s="331"/>
      <c r="H69" s="90"/>
      <c r="I69" s="331"/>
      <c r="J69" s="99"/>
      <c r="K69" s="91"/>
      <c r="L69" s="93"/>
      <c r="M69" s="100"/>
      <c r="N69" s="94"/>
      <c r="O69" s="334"/>
      <c r="P69" s="335"/>
      <c r="Q69" s="336"/>
      <c r="R69" s="294"/>
      <c r="S69" s="294"/>
      <c r="T69" s="336"/>
      <c r="U69" s="112"/>
      <c r="V69" s="91" t="s">
        <v>311</v>
      </c>
      <c r="W69" s="93">
        <v>1</v>
      </c>
      <c r="X69" s="100">
        <v>500</v>
      </c>
      <c r="Y69" s="335">
        <f t="shared" si="12"/>
        <v>500</v>
      </c>
      <c r="Z69" s="18"/>
      <c r="AA69" s="343">
        <v>0</v>
      </c>
      <c r="AB69" s="344">
        <f t="shared" si="13"/>
        <v>0</v>
      </c>
      <c r="AC69" s="345">
        <v>0</v>
      </c>
      <c r="AD69" s="346">
        <f t="shared" si="14"/>
        <v>0</v>
      </c>
      <c r="AE69" s="347">
        <f t="shared" si="15"/>
        <v>0</v>
      </c>
    </row>
    <row r="70" spans="1:33" ht="15.75" x14ac:dyDescent="0.25">
      <c r="A70" s="21"/>
      <c r="B70" s="86" t="s">
        <v>132</v>
      </c>
      <c r="C70" s="89" t="s">
        <v>341</v>
      </c>
      <c r="D70" s="88" t="s">
        <v>25</v>
      </c>
      <c r="E70" s="101" t="s">
        <v>678</v>
      </c>
      <c r="F70" s="331"/>
      <c r="G70" s="331"/>
      <c r="H70" s="90"/>
      <c r="I70" s="331"/>
      <c r="J70" s="99"/>
      <c r="K70" s="91"/>
      <c r="L70" s="93"/>
      <c r="M70" s="100"/>
      <c r="N70" s="94"/>
      <c r="O70" s="334"/>
      <c r="P70" s="335"/>
      <c r="Q70" s="336"/>
      <c r="R70" s="294"/>
      <c r="S70" s="294"/>
      <c r="T70" s="336"/>
      <c r="U70" s="112"/>
      <c r="V70" s="91" t="s">
        <v>57</v>
      </c>
      <c r="W70" s="93">
        <v>2</v>
      </c>
      <c r="X70" s="100">
        <v>1250</v>
      </c>
      <c r="Y70" s="335">
        <f t="shared" si="12"/>
        <v>2500</v>
      </c>
      <c r="Z70" s="18"/>
      <c r="AA70" s="343">
        <v>0</v>
      </c>
      <c r="AB70" s="344">
        <f t="shared" si="13"/>
        <v>0</v>
      </c>
      <c r="AC70" s="345">
        <v>0</v>
      </c>
      <c r="AD70" s="346">
        <f t="shared" si="14"/>
        <v>0</v>
      </c>
      <c r="AE70" s="347">
        <f t="shared" si="15"/>
        <v>0</v>
      </c>
    </row>
    <row r="71" spans="1:33" ht="26.25" x14ac:dyDescent="0.25">
      <c r="A71" s="21"/>
      <c r="B71" s="86" t="s">
        <v>132</v>
      </c>
      <c r="C71" s="89" t="s">
        <v>24</v>
      </c>
      <c r="D71" s="88" t="s">
        <v>25</v>
      </c>
      <c r="E71" s="101" t="s">
        <v>50</v>
      </c>
      <c r="F71" s="331"/>
      <c r="G71" s="331"/>
      <c r="H71" s="90"/>
      <c r="I71" s="331"/>
      <c r="J71" s="99"/>
      <c r="K71" s="91"/>
      <c r="L71" s="93"/>
      <c r="M71" s="100"/>
      <c r="N71" s="94"/>
      <c r="O71" s="334"/>
      <c r="P71" s="335"/>
      <c r="Q71" s="336"/>
      <c r="R71" s="294"/>
      <c r="S71" s="294"/>
      <c r="T71" s="336"/>
      <c r="U71" s="112"/>
      <c r="V71" s="91" t="s">
        <v>727</v>
      </c>
      <c r="W71" s="93">
        <v>51</v>
      </c>
      <c r="X71" s="100">
        <v>40.32</v>
      </c>
      <c r="Y71" s="335">
        <f t="shared" si="12"/>
        <v>2056.3200000000002</v>
      </c>
      <c r="Z71" s="18"/>
      <c r="AA71" s="343">
        <v>1</v>
      </c>
      <c r="AB71" s="344">
        <f t="shared" si="13"/>
        <v>2056.3200000000002</v>
      </c>
      <c r="AC71" s="345">
        <v>0</v>
      </c>
      <c r="AD71" s="346">
        <f t="shared" si="14"/>
        <v>0</v>
      </c>
      <c r="AE71" s="347">
        <f t="shared" si="15"/>
        <v>2056.3200000000002</v>
      </c>
      <c r="AF71" s="622" t="s">
        <v>794</v>
      </c>
      <c r="AG71" s="622"/>
    </row>
    <row r="72" spans="1:33" ht="15.75" x14ac:dyDescent="0.25">
      <c r="A72" s="21"/>
      <c r="B72" s="86" t="s">
        <v>132</v>
      </c>
      <c r="C72" s="89" t="s">
        <v>24</v>
      </c>
      <c r="D72" s="88" t="s">
        <v>25</v>
      </c>
      <c r="E72" s="101" t="s">
        <v>38</v>
      </c>
      <c r="F72" s="331"/>
      <c r="G72" s="331"/>
      <c r="H72" s="90"/>
      <c r="I72" s="331"/>
      <c r="J72" s="99"/>
      <c r="K72" s="91"/>
      <c r="L72" s="93"/>
      <c r="M72" s="100"/>
      <c r="N72" s="94"/>
      <c r="O72" s="334"/>
      <c r="P72" s="335"/>
      <c r="Q72" s="336"/>
      <c r="R72" s="294"/>
      <c r="S72" s="294"/>
      <c r="T72" s="336"/>
      <c r="U72" s="112"/>
      <c r="V72" s="91" t="s">
        <v>311</v>
      </c>
      <c r="W72" s="93">
        <v>1</v>
      </c>
      <c r="X72" s="100">
        <v>1663.7</v>
      </c>
      <c r="Y72" s="335">
        <f t="shared" si="12"/>
        <v>1663.7</v>
      </c>
      <c r="Z72" s="18"/>
      <c r="AA72" s="343">
        <v>1</v>
      </c>
      <c r="AB72" s="344">
        <f t="shared" si="13"/>
        <v>1663.7</v>
      </c>
      <c r="AC72" s="345">
        <v>0</v>
      </c>
      <c r="AD72" s="346">
        <f t="shared" si="14"/>
        <v>0</v>
      </c>
      <c r="AE72" s="347">
        <f t="shared" si="15"/>
        <v>1663.7</v>
      </c>
      <c r="AF72" s="622" t="s">
        <v>794</v>
      </c>
      <c r="AG72" s="622"/>
    </row>
    <row r="73" spans="1:33" ht="15.75" x14ac:dyDescent="0.25">
      <c r="A73" s="21"/>
      <c r="B73" s="86" t="s">
        <v>132</v>
      </c>
      <c r="C73" s="89" t="s">
        <v>675</v>
      </c>
      <c r="D73" s="88" t="s">
        <v>25</v>
      </c>
      <c r="E73" s="101" t="s">
        <v>698</v>
      </c>
      <c r="F73" s="331"/>
      <c r="G73" s="331"/>
      <c r="H73" s="90"/>
      <c r="I73" s="331"/>
      <c r="J73" s="99"/>
      <c r="K73" s="91"/>
      <c r="L73" s="93"/>
      <c r="M73" s="100"/>
      <c r="N73" s="94"/>
      <c r="O73" s="334"/>
      <c r="P73" s="335"/>
      <c r="Q73" s="336"/>
      <c r="R73" s="294"/>
      <c r="S73" s="294"/>
      <c r="T73" s="336"/>
      <c r="U73" s="112"/>
      <c r="V73" s="91" t="s">
        <v>160</v>
      </c>
      <c r="W73" s="93">
        <v>20</v>
      </c>
      <c r="X73" s="100">
        <v>61.75</v>
      </c>
      <c r="Y73" s="335">
        <f t="shared" si="12"/>
        <v>1235</v>
      </c>
      <c r="Z73" s="18"/>
      <c r="AA73" s="343">
        <v>1</v>
      </c>
      <c r="AB73" s="344">
        <f t="shared" si="13"/>
        <v>1235</v>
      </c>
      <c r="AC73" s="345">
        <v>0</v>
      </c>
      <c r="AD73" s="346">
        <f t="shared" si="14"/>
        <v>0</v>
      </c>
      <c r="AE73" s="347">
        <f t="shared" si="15"/>
        <v>1235</v>
      </c>
      <c r="AF73" s="622"/>
      <c r="AG73" s="623">
        <v>1235</v>
      </c>
    </row>
    <row r="74" spans="1:33" ht="90" x14ac:dyDescent="0.25">
      <c r="A74" s="21"/>
      <c r="B74" s="86" t="s">
        <v>132</v>
      </c>
      <c r="C74" s="89" t="s">
        <v>72</v>
      </c>
      <c r="D74" s="88" t="s">
        <v>25</v>
      </c>
      <c r="E74" s="101" t="s">
        <v>663</v>
      </c>
      <c r="F74" s="331"/>
      <c r="G74" s="331"/>
      <c r="H74" s="90"/>
      <c r="I74" s="331"/>
      <c r="J74" s="99"/>
      <c r="K74" s="91"/>
      <c r="L74" s="93"/>
      <c r="M74" s="100"/>
      <c r="N74" s="94"/>
      <c r="O74" s="334"/>
      <c r="P74" s="335"/>
      <c r="Q74" s="336"/>
      <c r="R74" s="294"/>
      <c r="S74" s="294"/>
      <c r="T74" s="336"/>
      <c r="U74" s="112"/>
      <c r="V74" s="91" t="s">
        <v>79</v>
      </c>
      <c r="W74" s="93">
        <v>61</v>
      </c>
      <c r="X74" s="100">
        <v>69.040000000000006</v>
      </c>
      <c r="Y74" s="335">
        <f t="shared" si="12"/>
        <v>4211.4400000000005</v>
      </c>
      <c r="Z74" s="18"/>
      <c r="AA74" s="343">
        <v>1</v>
      </c>
      <c r="AB74" s="344">
        <f t="shared" si="13"/>
        <v>4211.4400000000005</v>
      </c>
      <c r="AC74" s="345">
        <v>1</v>
      </c>
      <c r="AD74" s="346">
        <f t="shared" si="14"/>
        <v>4211.4400000000005</v>
      </c>
      <c r="AE74" s="347">
        <f t="shared" si="15"/>
        <v>0</v>
      </c>
      <c r="AF74" s="622"/>
      <c r="AG74" s="622"/>
    </row>
    <row r="75" spans="1:33" ht="26.25" x14ac:dyDescent="0.25">
      <c r="A75" s="21"/>
      <c r="B75" s="86" t="s">
        <v>132</v>
      </c>
      <c r="C75" s="89" t="s">
        <v>72</v>
      </c>
      <c r="D75" s="88" t="s">
        <v>25</v>
      </c>
      <c r="E75" s="101" t="s">
        <v>664</v>
      </c>
      <c r="F75" s="331"/>
      <c r="G75" s="331"/>
      <c r="H75" s="90"/>
      <c r="I75" s="331"/>
      <c r="J75" s="99"/>
      <c r="K75" s="91"/>
      <c r="L75" s="93"/>
      <c r="M75" s="100"/>
      <c r="N75" s="94"/>
      <c r="O75" s="334"/>
      <c r="P75" s="335"/>
      <c r="Q75" s="336"/>
      <c r="R75" s="294"/>
      <c r="S75" s="294"/>
      <c r="T75" s="336"/>
      <c r="U75" s="112"/>
      <c r="V75" s="91" t="s">
        <v>75</v>
      </c>
      <c r="W75" s="93">
        <v>36</v>
      </c>
      <c r="X75" s="100">
        <v>11.016</v>
      </c>
      <c r="Y75" s="335">
        <f t="shared" si="12"/>
        <v>396.57600000000002</v>
      </c>
      <c r="Z75" s="18"/>
      <c r="AA75" s="343">
        <v>1</v>
      </c>
      <c r="AB75" s="344">
        <f t="shared" si="13"/>
        <v>396.57600000000002</v>
      </c>
      <c r="AC75" s="345">
        <v>1</v>
      </c>
      <c r="AD75" s="346">
        <f t="shared" si="14"/>
        <v>396.57600000000002</v>
      </c>
      <c r="AE75" s="347">
        <f t="shared" si="15"/>
        <v>0</v>
      </c>
    </row>
    <row r="76" spans="1:33" ht="64.5" x14ac:dyDescent="0.25">
      <c r="A76" s="21"/>
      <c r="B76" s="86" t="s">
        <v>132</v>
      </c>
      <c r="C76" s="89" t="s">
        <v>72</v>
      </c>
      <c r="D76" s="88" t="s">
        <v>25</v>
      </c>
      <c r="E76" s="101" t="s">
        <v>667</v>
      </c>
      <c r="F76" s="331"/>
      <c r="G76" s="331"/>
      <c r="H76" s="90"/>
      <c r="I76" s="331"/>
      <c r="J76" s="99"/>
      <c r="K76" s="91"/>
      <c r="L76" s="93"/>
      <c r="M76" s="100"/>
      <c r="N76" s="94"/>
      <c r="O76" s="334"/>
      <c r="P76" s="335"/>
      <c r="Q76" s="336"/>
      <c r="R76" s="294"/>
      <c r="S76" s="294"/>
      <c r="T76" s="336"/>
      <c r="U76" s="112"/>
      <c r="V76" s="91" t="s">
        <v>139</v>
      </c>
      <c r="W76" s="93">
        <v>2</v>
      </c>
      <c r="X76" s="100">
        <v>130.12800000000001</v>
      </c>
      <c r="Y76" s="335">
        <f t="shared" si="12"/>
        <v>260.25600000000003</v>
      </c>
      <c r="Z76" s="18"/>
      <c r="AA76" s="343">
        <v>1</v>
      </c>
      <c r="AB76" s="344">
        <f t="shared" si="13"/>
        <v>260.25600000000003</v>
      </c>
      <c r="AC76" s="345">
        <v>1</v>
      </c>
      <c r="AD76" s="346">
        <f t="shared" si="14"/>
        <v>260.25600000000003</v>
      </c>
      <c r="AE76" s="347">
        <f t="shared" si="15"/>
        <v>0</v>
      </c>
    </row>
    <row r="77" spans="1:33" ht="39" x14ac:dyDescent="0.25">
      <c r="A77" s="21"/>
      <c r="B77" s="86" t="s">
        <v>132</v>
      </c>
      <c r="C77" s="89" t="s">
        <v>72</v>
      </c>
      <c r="D77" s="88" t="s">
        <v>25</v>
      </c>
      <c r="E77" s="101" t="s">
        <v>699</v>
      </c>
      <c r="F77" s="331"/>
      <c r="G77" s="331"/>
      <c r="H77" s="90"/>
      <c r="I77" s="331"/>
      <c r="J77" s="99"/>
      <c r="K77" s="91"/>
      <c r="L77" s="93"/>
      <c r="M77" s="100"/>
      <c r="N77" s="94"/>
      <c r="O77" s="334"/>
      <c r="P77" s="335"/>
      <c r="Q77" s="336"/>
      <c r="R77" s="294"/>
      <c r="S77" s="294"/>
      <c r="T77" s="336"/>
      <c r="U77" s="112"/>
      <c r="V77" s="91" t="s">
        <v>104</v>
      </c>
      <c r="W77" s="93">
        <v>9</v>
      </c>
      <c r="X77" s="100">
        <v>110.70400000000001</v>
      </c>
      <c r="Y77" s="335">
        <f t="shared" si="12"/>
        <v>996.33600000000001</v>
      </c>
      <c r="Z77" s="18"/>
      <c r="AA77" s="343">
        <v>1</v>
      </c>
      <c r="AB77" s="344">
        <f t="shared" si="13"/>
        <v>996.33600000000001</v>
      </c>
      <c r="AC77" s="345">
        <v>1</v>
      </c>
      <c r="AD77" s="346">
        <f t="shared" si="14"/>
        <v>996.33600000000001</v>
      </c>
      <c r="AE77" s="347">
        <f t="shared" si="15"/>
        <v>0</v>
      </c>
    </row>
    <row r="78" spans="1:33" ht="15.75" x14ac:dyDescent="0.25">
      <c r="A78" s="21"/>
      <c r="B78" s="86" t="s">
        <v>132</v>
      </c>
      <c r="C78" s="89" t="s">
        <v>72</v>
      </c>
      <c r="D78" s="88" t="s">
        <v>25</v>
      </c>
      <c r="E78" s="101" t="s">
        <v>711</v>
      </c>
      <c r="F78" s="331"/>
      <c r="G78" s="331"/>
      <c r="H78" s="90"/>
      <c r="I78" s="331"/>
      <c r="J78" s="99"/>
      <c r="K78" s="91"/>
      <c r="L78" s="93"/>
      <c r="M78" s="100"/>
      <c r="N78" s="94"/>
      <c r="O78" s="334"/>
      <c r="P78" s="335"/>
      <c r="Q78" s="336"/>
      <c r="R78" s="294"/>
      <c r="S78" s="294"/>
      <c r="T78" s="336"/>
      <c r="U78" s="112"/>
      <c r="V78" s="91" t="s">
        <v>104</v>
      </c>
      <c r="W78" s="93">
        <v>9</v>
      </c>
      <c r="X78" s="100">
        <v>69.191999999999993</v>
      </c>
      <c r="Y78" s="335">
        <f t="shared" si="12"/>
        <v>622.72799999999995</v>
      </c>
      <c r="Z78" s="18"/>
      <c r="AA78" s="343">
        <v>1</v>
      </c>
      <c r="AB78" s="344">
        <f t="shared" si="13"/>
        <v>622.72799999999995</v>
      </c>
      <c r="AC78" s="345">
        <v>1</v>
      </c>
      <c r="AD78" s="346">
        <f t="shared" si="14"/>
        <v>622.72799999999995</v>
      </c>
      <c r="AE78" s="347">
        <f t="shared" si="15"/>
        <v>0</v>
      </c>
    </row>
    <row r="79" spans="1:33" ht="26.25" x14ac:dyDescent="0.25">
      <c r="A79" s="21"/>
      <c r="B79" s="86" t="s">
        <v>132</v>
      </c>
      <c r="C79" s="89" t="s">
        <v>72</v>
      </c>
      <c r="D79" s="88" t="s">
        <v>25</v>
      </c>
      <c r="E79" s="101" t="s">
        <v>701</v>
      </c>
      <c r="F79" s="331"/>
      <c r="G79" s="331"/>
      <c r="H79" s="90"/>
      <c r="I79" s="331"/>
      <c r="J79" s="99"/>
      <c r="K79" s="91"/>
      <c r="L79" s="93"/>
      <c r="M79" s="100"/>
      <c r="N79" s="94"/>
      <c r="O79" s="334"/>
      <c r="P79" s="335"/>
      <c r="Q79" s="336"/>
      <c r="R79" s="294"/>
      <c r="S79" s="294"/>
      <c r="T79" s="336"/>
      <c r="U79" s="112"/>
      <c r="V79" s="91" t="s">
        <v>104</v>
      </c>
      <c r="W79" s="93">
        <v>12</v>
      </c>
      <c r="X79" s="100">
        <v>165</v>
      </c>
      <c r="Y79" s="335">
        <f t="shared" si="12"/>
        <v>1980</v>
      </c>
      <c r="Z79" s="18"/>
      <c r="AA79" s="343">
        <v>1</v>
      </c>
      <c r="AB79" s="344">
        <f t="shared" si="13"/>
        <v>1980</v>
      </c>
      <c r="AC79" s="345">
        <v>1</v>
      </c>
      <c r="AD79" s="346">
        <f t="shared" si="14"/>
        <v>1980</v>
      </c>
      <c r="AE79" s="347">
        <f t="shared" si="15"/>
        <v>0</v>
      </c>
    </row>
    <row r="80" spans="1:33" ht="39" x14ac:dyDescent="0.25">
      <c r="A80" s="21"/>
      <c r="B80" s="86" t="s">
        <v>132</v>
      </c>
      <c r="C80" s="89" t="s">
        <v>72</v>
      </c>
      <c r="D80" s="88" t="s">
        <v>25</v>
      </c>
      <c r="E80" s="101" t="s">
        <v>702</v>
      </c>
      <c r="F80" s="331"/>
      <c r="G80" s="331"/>
      <c r="H80" s="90"/>
      <c r="I80" s="331"/>
      <c r="J80" s="99"/>
      <c r="K80" s="91"/>
      <c r="L80" s="93"/>
      <c r="M80" s="100"/>
      <c r="N80" s="94"/>
      <c r="O80" s="334"/>
      <c r="P80" s="335"/>
      <c r="Q80" s="336"/>
      <c r="R80" s="294"/>
      <c r="S80" s="294"/>
      <c r="T80" s="336"/>
      <c r="U80" s="112"/>
      <c r="V80" s="91" t="s">
        <v>104</v>
      </c>
      <c r="W80" s="93">
        <v>31</v>
      </c>
      <c r="X80" s="100">
        <v>46.472000000000008</v>
      </c>
      <c r="Y80" s="335">
        <f t="shared" si="12"/>
        <v>1440.6320000000003</v>
      </c>
      <c r="Z80" s="18"/>
      <c r="AA80" s="343">
        <v>1</v>
      </c>
      <c r="AB80" s="344">
        <f t="shared" si="13"/>
        <v>1440.6320000000003</v>
      </c>
      <c r="AC80" s="345">
        <v>1</v>
      </c>
      <c r="AD80" s="346">
        <f t="shared" si="14"/>
        <v>1440.6320000000003</v>
      </c>
      <c r="AE80" s="347">
        <f t="shared" si="15"/>
        <v>0</v>
      </c>
    </row>
    <row r="81" spans="1:33" ht="39" x14ac:dyDescent="0.25">
      <c r="A81" s="21"/>
      <c r="B81" s="86" t="s">
        <v>132</v>
      </c>
      <c r="C81" s="89" t="s">
        <v>72</v>
      </c>
      <c r="D81" s="88" t="s">
        <v>25</v>
      </c>
      <c r="E81" s="101" t="s">
        <v>712</v>
      </c>
      <c r="F81" s="331"/>
      <c r="G81" s="331"/>
      <c r="H81" s="90"/>
      <c r="I81" s="331"/>
      <c r="J81" s="99"/>
      <c r="K81" s="91"/>
      <c r="L81" s="93"/>
      <c r="M81" s="100"/>
      <c r="N81" s="94"/>
      <c r="O81" s="334"/>
      <c r="P81" s="335"/>
      <c r="Q81" s="336"/>
      <c r="R81" s="294"/>
      <c r="S81" s="294"/>
      <c r="T81" s="336"/>
      <c r="U81" s="112"/>
      <c r="V81" s="91" t="s">
        <v>79</v>
      </c>
      <c r="W81" s="93">
        <v>1</v>
      </c>
      <c r="X81" s="100">
        <v>108.512</v>
      </c>
      <c r="Y81" s="335">
        <f t="shared" si="12"/>
        <v>108.512</v>
      </c>
      <c r="Z81" s="18"/>
      <c r="AA81" s="343">
        <v>1</v>
      </c>
      <c r="AB81" s="344">
        <f t="shared" si="13"/>
        <v>108.512</v>
      </c>
      <c r="AC81" s="345">
        <v>1</v>
      </c>
      <c r="AD81" s="346">
        <f t="shared" si="14"/>
        <v>108.512</v>
      </c>
      <c r="AE81" s="347">
        <f t="shared" si="15"/>
        <v>0</v>
      </c>
    </row>
    <row r="82" spans="1:33" ht="39" x14ac:dyDescent="0.25">
      <c r="A82" s="21"/>
      <c r="B82" s="86" t="s">
        <v>132</v>
      </c>
      <c r="C82" s="89" t="s">
        <v>72</v>
      </c>
      <c r="D82" s="88" t="s">
        <v>25</v>
      </c>
      <c r="E82" s="101" t="s">
        <v>669</v>
      </c>
      <c r="F82" s="331"/>
      <c r="G82" s="331"/>
      <c r="H82" s="90"/>
      <c r="I82" s="331"/>
      <c r="J82" s="99"/>
      <c r="K82" s="91"/>
      <c r="L82" s="93"/>
      <c r="M82" s="100"/>
      <c r="N82" s="94"/>
      <c r="O82" s="334"/>
      <c r="P82" s="335"/>
      <c r="Q82" s="336"/>
      <c r="R82" s="294"/>
      <c r="S82" s="294"/>
      <c r="T82" s="336"/>
      <c r="U82" s="112"/>
      <c r="V82" s="91" t="s">
        <v>104</v>
      </c>
      <c r="W82" s="93">
        <v>1</v>
      </c>
      <c r="X82" s="100">
        <v>55.655999999999999</v>
      </c>
      <c r="Y82" s="335">
        <f t="shared" si="12"/>
        <v>55.655999999999999</v>
      </c>
      <c r="Z82" s="18"/>
      <c r="AA82" s="343">
        <v>1</v>
      </c>
      <c r="AB82" s="344">
        <f t="shared" si="13"/>
        <v>55.655999999999999</v>
      </c>
      <c r="AC82" s="345">
        <v>1</v>
      </c>
      <c r="AD82" s="346">
        <f t="shared" si="14"/>
        <v>55.655999999999999</v>
      </c>
      <c r="AE82" s="347">
        <f t="shared" si="15"/>
        <v>0</v>
      </c>
    </row>
    <row r="83" spans="1:33" ht="26.25" x14ac:dyDescent="0.25">
      <c r="A83" s="21"/>
      <c r="B83" s="86" t="s">
        <v>132</v>
      </c>
      <c r="C83" s="89" t="s">
        <v>72</v>
      </c>
      <c r="D83" s="88" t="s">
        <v>25</v>
      </c>
      <c r="E83" s="101" t="s">
        <v>689</v>
      </c>
      <c r="F83" s="331"/>
      <c r="G83" s="331"/>
      <c r="H83" s="90"/>
      <c r="I83" s="331"/>
      <c r="J83" s="99"/>
      <c r="K83" s="91"/>
      <c r="L83" s="93"/>
      <c r="M83" s="100"/>
      <c r="N83" s="94"/>
      <c r="O83" s="334"/>
      <c r="P83" s="335"/>
      <c r="Q83" s="336"/>
      <c r="R83" s="294"/>
      <c r="S83" s="294"/>
      <c r="T83" s="336"/>
      <c r="U83" s="112"/>
      <c r="V83" s="91" t="s">
        <v>79</v>
      </c>
      <c r="W83" s="93">
        <v>8</v>
      </c>
      <c r="X83" s="100">
        <v>10</v>
      </c>
      <c r="Y83" s="335">
        <f t="shared" si="12"/>
        <v>80</v>
      </c>
      <c r="Z83" s="18"/>
      <c r="AA83" s="343">
        <v>1</v>
      </c>
      <c r="AB83" s="344">
        <f t="shared" si="13"/>
        <v>80</v>
      </c>
      <c r="AC83" s="345">
        <v>1</v>
      </c>
      <c r="AD83" s="346">
        <f t="shared" si="14"/>
        <v>80</v>
      </c>
      <c r="AE83" s="347">
        <f t="shared" si="15"/>
        <v>0</v>
      </c>
    </row>
    <row r="84" spans="1:33" ht="39" x14ac:dyDescent="0.25">
      <c r="A84" s="21"/>
      <c r="B84" s="86" t="s">
        <v>132</v>
      </c>
      <c r="C84" s="89" t="s">
        <v>72</v>
      </c>
      <c r="D84" s="88" t="s">
        <v>25</v>
      </c>
      <c r="E84" s="101" t="s">
        <v>690</v>
      </c>
      <c r="F84" s="331"/>
      <c r="G84" s="331"/>
      <c r="H84" s="90"/>
      <c r="I84" s="331"/>
      <c r="J84" s="99"/>
      <c r="K84" s="91"/>
      <c r="L84" s="93"/>
      <c r="M84" s="100"/>
      <c r="N84" s="94"/>
      <c r="O84" s="334"/>
      <c r="P84" s="335"/>
      <c r="Q84" s="336"/>
      <c r="R84" s="294"/>
      <c r="S84" s="294"/>
      <c r="T84" s="336"/>
      <c r="U84" s="112"/>
      <c r="V84" s="91" t="s">
        <v>79</v>
      </c>
      <c r="W84" s="93">
        <v>8</v>
      </c>
      <c r="X84" s="100">
        <v>23.040000000000003</v>
      </c>
      <c r="Y84" s="335">
        <f t="shared" si="12"/>
        <v>184.32000000000002</v>
      </c>
      <c r="Z84" s="18"/>
      <c r="AA84" s="343">
        <v>1</v>
      </c>
      <c r="AB84" s="344">
        <f t="shared" si="13"/>
        <v>184.32000000000002</v>
      </c>
      <c r="AC84" s="345">
        <v>1</v>
      </c>
      <c r="AD84" s="346">
        <f t="shared" si="14"/>
        <v>184.32000000000002</v>
      </c>
      <c r="AE84" s="347">
        <f t="shared" si="15"/>
        <v>0</v>
      </c>
    </row>
    <row r="85" spans="1:33" ht="39" x14ac:dyDescent="0.25">
      <c r="A85" s="21"/>
      <c r="B85" s="86" t="s">
        <v>132</v>
      </c>
      <c r="C85" s="89" t="s">
        <v>72</v>
      </c>
      <c r="D85" s="88" t="s">
        <v>25</v>
      </c>
      <c r="E85" s="101" t="s">
        <v>691</v>
      </c>
      <c r="F85" s="331"/>
      <c r="G85" s="331"/>
      <c r="H85" s="90"/>
      <c r="I85" s="331"/>
      <c r="J85" s="99"/>
      <c r="K85" s="91"/>
      <c r="L85" s="93"/>
      <c r="M85" s="100"/>
      <c r="N85" s="94"/>
      <c r="O85" s="334"/>
      <c r="P85" s="335"/>
      <c r="Q85" s="336"/>
      <c r="R85" s="294"/>
      <c r="S85" s="294"/>
      <c r="T85" s="336"/>
      <c r="U85" s="112"/>
      <c r="V85" s="91" t="s">
        <v>104</v>
      </c>
      <c r="W85" s="93">
        <v>16</v>
      </c>
      <c r="X85" s="100">
        <v>8.7360000000000007</v>
      </c>
      <c r="Y85" s="335">
        <f t="shared" si="12"/>
        <v>139.77600000000001</v>
      </c>
      <c r="Z85" s="18"/>
      <c r="AA85" s="343">
        <v>1</v>
      </c>
      <c r="AB85" s="344">
        <f t="shared" si="13"/>
        <v>139.77600000000001</v>
      </c>
      <c r="AC85" s="345">
        <v>1</v>
      </c>
      <c r="AD85" s="346">
        <f t="shared" si="14"/>
        <v>139.77600000000001</v>
      </c>
      <c r="AE85" s="347">
        <f t="shared" si="15"/>
        <v>0</v>
      </c>
    </row>
    <row r="86" spans="1:33" ht="26.25" x14ac:dyDescent="0.25">
      <c r="A86" s="21"/>
      <c r="B86" s="86" t="s">
        <v>132</v>
      </c>
      <c r="C86" s="89" t="s">
        <v>72</v>
      </c>
      <c r="D86" s="88" t="s">
        <v>25</v>
      </c>
      <c r="E86" s="101" t="s">
        <v>668</v>
      </c>
      <c r="F86" s="331"/>
      <c r="G86" s="331"/>
      <c r="H86" s="90"/>
      <c r="I86" s="331"/>
      <c r="J86" s="99"/>
      <c r="K86" s="91"/>
      <c r="L86" s="93"/>
      <c r="M86" s="100"/>
      <c r="N86" s="94"/>
      <c r="O86" s="334"/>
      <c r="P86" s="335"/>
      <c r="Q86" s="336"/>
      <c r="R86" s="294"/>
      <c r="S86" s="294"/>
      <c r="T86" s="336"/>
      <c r="U86" s="112"/>
      <c r="V86" s="91" t="s">
        <v>79</v>
      </c>
      <c r="W86" s="93">
        <v>52</v>
      </c>
      <c r="X86" s="100">
        <v>8.6880000000000006</v>
      </c>
      <c r="Y86" s="335">
        <f t="shared" si="12"/>
        <v>451.77600000000001</v>
      </c>
      <c r="Z86" s="18"/>
      <c r="AA86" s="343">
        <v>1</v>
      </c>
      <c r="AB86" s="344">
        <f t="shared" si="13"/>
        <v>451.77600000000001</v>
      </c>
      <c r="AC86" s="345">
        <v>1</v>
      </c>
      <c r="AD86" s="346">
        <f t="shared" si="14"/>
        <v>451.77600000000001</v>
      </c>
      <c r="AE86" s="347">
        <f t="shared" si="15"/>
        <v>0</v>
      </c>
    </row>
    <row r="87" spans="1:33" ht="26.25" x14ac:dyDescent="0.25">
      <c r="A87" s="21"/>
      <c r="B87" s="86" t="s">
        <v>132</v>
      </c>
      <c r="C87" s="89" t="s">
        <v>72</v>
      </c>
      <c r="D87" s="88" t="s">
        <v>25</v>
      </c>
      <c r="E87" s="101" t="s">
        <v>670</v>
      </c>
      <c r="F87" s="331"/>
      <c r="G87" s="331"/>
      <c r="H87" s="90"/>
      <c r="I87" s="331"/>
      <c r="J87" s="99"/>
      <c r="K87" s="91"/>
      <c r="L87" s="93"/>
      <c r="M87" s="100"/>
      <c r="N87" s="94"/>
      <c r="O87" s="334"/>
      <c r="P87" s="335"/>
      <c r="Q87" s="336"/>
      <c r="R87" s="294"/>
      <c r="S87" s="294"/>
      <c r="T87" s="336"/>
      <c r="U87" s="112"/>
      <c r="V87" s="91" t="s">
        <v>79</v>
      </c>
      <c r="W87" s="93">
        <v>6</v>
      </c>
      <c r="X87" s="100">
        <v>17.832000000000001</v>
      </c>
      <c r="Y87" s="335">
        <f t="shared" si="12"/>
        <v>106.992</v>
      </c>
      <c r="Z87" s="18"/>
      <c r="AA87" s="343">
        <v>1</v>
      </c>
      <c r="AB87" s="344">
        <f t="shared" si="13"/>
        <v>106.992</v>
      </c>
      <c r="AC87" s="345">
        <v>1</v>
      </c>
      <c r="AD87" s="346">
        <f t="shared" si="14"/>
        <v>106.992</v>
      </c>
      <c r="AE87" s="347">
        <f t="shared" si="15"/>
        <v>0</v>
      </c>
    </row>
    <row r="88" spans="1:33" ht="26.25" x14ac:dyDescent="0.25">
      <c r="A88" s="21"/>
      <c r="B88" s="86" t="s">
        <v>132</v>
      </c>
      <c r="C88" s="89" t="s">
        <v>164</v>
      </c>
      <c r="D88" s="88" t="s">
        <v>25</v>
      </c>
      <c r="E88" s="101" t="s">
        <v>671</v>
      </c>
      <c r="F88" s="331"/>
      <c r="G88" s="331"/>
      <c r="H88" s="90"/>
      <c r="I88" s="331"/>
      <c r="J88" s="99"/>
      <c r="K88" s="91"/>
      <c r="L88" s="93"/>
      <c r="M88" s="100"/>
      <c r="N88" s="94"/>
      <c r="O88" s="334"/>
      <c r="P88" s="335"/>
      <c r="Q88" s="336"/>
      <c r="R88" s="294"/>
      <c r="S88" s="294"/>
      <c r="T88" s="336"/>
      <c r="U88" s="112"/>
      <c r="V88" s="91" t="s">
        <v>674</v>
      </c>
      <c r="W88" s="93">
        <v>15</v>
      </c>
      <c r="X88" s="100">
        <v>143.43</v>
      </c>
      <c r="Y88" s="335">
        <f t="shared" si="12"/>
        <v>2151.4500000000003</v>
      </c>
      <c r="Z88" s="18"/>
      <c r="AA88" s="343">
        <v>1</v>
      </c>
      <c r="AB88" s="344">
        <f t="shared" si="13"/>
        <v>2151.4500000000003</v>
      </c>
      <c r="AC88" s="345">
        <v>1</v>
      </c>
      <c r="AD88" s="346">
        <f t="shared" si="14"/>
        <v>2151.4500000000003</v>
      </c>
      <c r="AE88" s="347">
        <f t="shared" si="15"/>
        <v>0</v>
      </c>
      <c r="AG88" s="622">
        <v>2151.4499999999998</v>
      </c>
    </row>
    <row r="89" spans="1:33" ht="15.75" x14ac:dyDescent="0.25">
      <c r="A89" s="21"/>
      <c r="B89" s="86"/>
      <c r="C89" s="89"/>
      <c r="D89" s="88"/>
      <c r="E89" s="101"/>
      <c r="F89" s="331"/>
      <c r="G89" s="331"/>
      <c r="H89" s="90"/>
      <c r="I89" s="331"/>
      <c r="J89" s="99"/>
      <c r="K89" s="91"/>
      <c r="L89" s="93"/>
      <c r="M89" s="100"/>
      <c r="N89" s="94"/>
      <c r="O89" s="334"/>
      <c r="P89" s="335"/>
      <c r="Q89" s="336"/>
      <c r="R89" s="294"/>
      <c r="S89" s="294"/>
      <c r="T89" s="336"/>
      <c r="U89" s="112"/>
      <c r="V89" s="91"/>
      <c r="W89" s="93"/>
      <c r="X89" s="100"/>
      <c r="Y89" s="335"/>
      <c r="Z89" s="18"/>
      <c r="AA89" s="343"/>
      <c r="AB89" s="344"/>
      <c r="AC89" s="345"/>
      <c r="AD89" s="346"/>
      <c r="AE89" s="347"/>
    </row>
    <row r="90" spans="1:33" ht="15.75" thickBot="1" x14ac:dyDescent="0.3">
      <c r="A90" s="21"/>
      <c r="B90" s="378"/>
      <c r="C90" s="23"/>
      <c r="D90" s="24"/>
      <c r="E90" s="25"/>
      <c r="F90" s="21"/>
      <c r="G90" s="21"/>
      <c r="H90" s="26"/>
      <c r="I90" s="21"/>
      <c r="J90" s="27"/>
      <c r="K90" s="21"/>
      <c r="L90" s="28"/>
      <c r="M90" s="27"/>
      <c r="N90" s="17"/>
      <c r="O90" s="18"/>
      <c r="P90" s="16"/>
      <c r="Q90" s="18"/>
      <c r="R90" s="18"/>
      <c r="S90" s="18"/>
      <c r="T90" s="18"/>
    </row>
    <row r="91" spans="1:33" ht="15.75" thickBot="1" x14ac:dyDescent="0.3">
      <c r="S91" s="68" t="s">
        <v>5</v>
      </c>
      <c r="T91" s="69">
        <f>SUM(T11:T89)</f>
        <v>13016.509659000001</v>
      </c>
      <c r="U91" s="65"/>
      <c r="V91" s="21"/>
      <c r="W91" s="28"/>
      <c r="X91" s="68" t="s">
        <v>5</v>
      </c>
      <c r="Y91" s="69">
        <f>SUM(Y11:Y89)</f>
        <v>38817.166738719992</v>
      </c>
      <c r="Z91" s="18"/>
      <c r="AA91" s="76"/>
      <c r="AB91" s="116">
        <f>SUM(AB11:AB89)</f>
        <v>28564.960987720002</v>
      </c>
      <c r="AC91" s="76"/>
      <c r="AD91" s="117">
        <f>SUM(AD11:AD89)</f>
        <v>18744.638364999999</v>
      </c>
      <c r="AE91" s="129">
        <f>SUM(AE11:AE89)</f>
        <v>9820.3226227200012</v>
      </c>
    </row>
    <row r="93" spans="1:33" x14ac:dyDescent="0.25">
      <c r="C93" t="s">
        <v>372</v>
      </c>
      <c r="D93" s="162"/>
      <c r="T93" s="314">
        <f>SUMIF($C$10:$C$89,$C93,T$10:T$89)</f>
        <v>399.99552</v>
      </c>
      <c r="U93" s="65"/>
      <c r="Y93" s="314">
        <f>SUMIF($C$10:$C$89,$C93,Y$10:Y$89)</f>
        <v>399.99552</v>
      </c>
      <c r="AA93" s="317">
        <f>AB93/Y93</f>
        <v>1</v>
      </c>
      <c r="AB93" s="314">
        <f>SUMIF($C$10:$C$89,$C93,AB$10:AB$89)</f>
        <v>399.99552</v>
      </c>
      <c r="AC93" s="317">
        <f>AD93/Y93</f>
        <v>1</v>
      </c>
      <c r="AD93" s="314">
        <f>SUMIF($C$10:$C$89,$C93,AD$10:AD$89)</f>
        <v>399.99552</v>
      </c>
      <c r="AE93" s="314">
        <f>SUMIF($C$10:$C$89,$C93,AE$10:AE$89)</f>
        <v>0</v>
      </c>
    </row>
    <row r="94" spans="1:33" x14ac:dyDescent="0.25">
      <c r="C94" t="s">
        <v>308</v>
      </c>
      <c r="D94" s="162"/>
      <c r="T94" s="314">
        <f t="shared" ref="T94:T102" si="16">SUMIF($C$10:$C$89,$C94,T$10:T$89)</f>
        <v>222.29999999999998</v>
      </c>
      <c r="U94" s="65"/>
      <c r="Y94" s="314">
        <f t="shared" ref="Y94:Y102" si="17">SUMIF($C$10:$C$89,$C94,Y$10:Y$89)</f>
        <v>222.29999999999998</v>
      </c>
      <c r="AA94" s="317">
        <f t="shared" ref="AA94:AA102" si="18">AB94/Y94</f>
        <v>1</v>
      </c>
      <c r="AB94" s="314">
        <f t="shared" ref="AB94:AB102" si="19">SUMIF($C$10:$C$89,$C94,AB$10:AB$89)</f>
        <v>222.29999999999998</v>
      </c>
      <c r="AC94" s="317">
        <f t="shared" ref="AC94:AC102" si="20">AD94/Y94</f>
        <v>1</v>
      </c>
      <c r="AD94" s="314">
        <f t="shared" ref="AD94:AE102" si="21">SUMIF($C$10:$C$89,$C94,AD$10:AD$89)</f>
        <v>222.29999999999998</v>
      </c>
      <c r="AE94" s="314">
        <f t="shared" si="21"/>
        <v>0</v>
      </c>
    </row>
    <row r="95" spans="1:33" x14ac:dyDescent="0.25">
      <c r="C95" t="s">
        <v>285</v>
      </c>
      <c r="D95" s="162"/>
      <c r="T95" s="314">
        <f t="shared" si="16"/>
        <v>921.31601599999999</v>
      </c>
      <c r="U95" s="65"/>
      <c r="Y95" s="314">
        <f t="shared" si="17"/>
        <v>921.31601599999999</v>
      </c>
      <c r="AA95" s="317">
        <f t="shared" si="18"/>
        <v>0</v>
      </c>
      <c r="AB95" s="314">
        <f t="shared" si="19"/>
        <v>0</v>
      </c>
      <c r="AC95" s="317">
        <f t="shared" si="20"/>
        <v>0</v>
      </c>
      <c r="AD95" s="314">
        <f t="shared" si="21"/>
        <v>0</v>
      </c>
      <c r="AE95" s="314">
        <f t="shared" si="21"/>
        <v>0</v>
      </c>
    </row>
    <row r="96" spans="1:33" x14ac:dyDescent="0.25">
      <c r="C96" t="s">
        <v>189</v>
      </c>
      <c r="D96" s="162"/>
      <c r="T96" s="314">
        <f t="shared" si="16"/>
        <v>1594.0582499999998</v>
      </c>
      <c r="U96" s="65"/>
      <c r="Y96" s="314">
        <f t="shared" si="17"/>
        <v>1657.3702499999997</v>
      </c>
      <c r="AA96" s="317">
        <f t="shared" si="18"/>
        <v>0.87932690356907273</v>
      </c>
      <c r="AB96" s="314">
        <f t="shared" si="19"/>
        <v>1457.3702499999997</v>
      </c>
      <c r="AC96" s="317">
        <f t="shared" si="20"/>
        <v>0.6477286834369087</v>
      </c>
      <c r="AD96" s="314">
        <f t="shared" si="21"/>
        <v>1073.5262500000001</v>
      </c>
      <c r="AE96" s="314">
        <f t="shared" si="21"/>
        <v>383.84399999999999</v>
      </c>
    </row>
    <row r="97" spans="3:31" x14ac:dyDescent="0.25">
      <c r="C97" t="s">
        <v>72</v>
      </c>
      <c r="D97" s="162"/>
      <c r="T97" s="314">
        <f t="shared" si="16"/>
        <v>1443.450863</v>
      </c>
      <c r="U97" s="65"/>
      <c r="Y97" s="314">
        <f t="shared" si="17"/>
        <v>11035.000000000002</v>
      </c>
      <c r="AA97" s="317">
        <f t="shared" si="18"/>
        <v>1</v>
      </c>
      <c r="AB97" s="314">
        <f t="shared" si="19"/>
        <v>11035.000000000002</v>
      </c>
      <c r="AC97" s="317">
        <f t="shared" si="20"/>
        <v>1</v>
      </c>
      <c r="AD97" s="314">
        <f t="shared" si="21"/>
        <v>11035.000000000002</v>
      </c>
      <c r="AE97" s="314">
        <f t="shared" si="21"/>
        <v>0</v>
      </c>
    </row>
    <row r="98" spans="3:31" x14ac:dyDescent="0.25">
      <c r="C98" t="s">
        <v>164</v>
      </c>
      <c r="D98" s="162"/>
      <c r="T98" s="314">
        <f t="shared" si="16"/>
        <v>540.63427499999989</v>
      </c>
      <c r="U98" s="65"/>
      <c r="Y98" s="314">
        <f t="shared" si="17"/>
        <v>2709.5305950000002</v>
      </c>
      <c r="AA98" s="317">
        <f t="shared" si="18"/>
        <v>1</v>
      </c>
      <c r="AB98" s="314">
        <f t="shared" si="19"/>
        <v>2709.5305950000002</v>
      </c>
      <c r="AC98" s="317">
        <f t="shared" si="20"/>
        <v>1</v>
      </c>
      <c r="AD98" s="314">
        <f t="shared" si="21"/>
        <v>2709.5305950000002</v>
      </c>
      <c r="AE98" s="314">
        <f t="shared" si="21"/>
        <v>0</v>
      </c>
    </row>
    <row r="99" spans="3:31" x14ac:dyDescent="0.25">
      <c r="C99" t="s">
        <v>24</v>
      </c>
      <c r="D99" s="162"/>
      <c r="T99" s="314">
        <f t="shared" si="16"/>
        <v>2720.0860000000002</v>
      </c>
      <c r="U99" s="65"/>
      <c r="Y99" s="314">
        <f t="shared" si="17"/>
        <v>10961.985622720002</v>
      </c>
      <c r="AA99" s="317">
        <f t="shared" si="18"/>
        <v>1</v>
      </c>
      <c r="AB99" s="314">
        <f t="shared" si="19"/>
        <v>10961.985622720002</v>
      </c>
      <c r="AC99" s="317">
        <f t="shared" si="20"/>
        <v>0.30143133860269616</v>
      </c>
      <c r="AD99" s="314">
        <f t="shared" si="21"/>
        <v>3304.2860000000001</v>
      </c>
      <c r="AE99" s="314">
        <f t="shared" si="21"/>
        <v>7657.6996227200007</v>
      </c>
    </row>
    <row r="100" spans="3:31" x14ac:dyDescent="0.25">
      <c r="C100" t="s">
        <v>312</v>
      </c>
      <c r="D100" s="162"/>
      <c r="T100" s="314">
        <f t="shared" si="16"/>
        <v>2343.779</v>
      </c>
      <c r="U100" s="65"/>
      <c r="Y100" s="314">
        <f t="shared" si="17"/>
        <v>2343.779</v>
      </c>
      <c r="AA100" s="317">
        <f t="shared" si="18"/>
        <v>0.23200950260242112</v>
      </c>
      <c r="AB100" s="314">
        <f t="shared" si="19"/>
        <v>543.779</v>
      </c>
      <c r="AC100" s="317">
        <f t="shared" si="20"/>
        <v>0</v>
      </c>
      <c r="AD100" s="314">
        <f t="shared" si="21"/>
        <v>0</v>
      </c>
      <c r="AE100" s="314">
        <f t="shared" si="21"/>
        <v>543.779</v>
      </c>
    </row>
    <row r="101" spans="3:31" x14ac:dyDescent="0.25">
      <c r="C101" t="s">
        <v>341</v>
      </c>
      <c r="D101" s="162"/>
      <c r="T101" s="314">
        <f t="shared" si="16"/>
        <v>2830.8897350000002</v>
      </c>
      <c r="U101" s="65"/>
      <c r="Y101" s="314">
        <f t="shared" si="17"/>
        <v>7330.8897350000007</v>
      </c>
      <c r="AA101" s="317">
        <f t="shared" si="18"/>
        <v>0</v>
      </c>
      <c r="AB101" s="314">
        <f t="shared" si="19"/>
        <v>0</v>
      </c>
      <c r="AC101" s="317">
        <f t="shared" si="20"/>
        <v>0</v>
      </c>
      <c r="AD101" s="314">
        <f t="shared" si="21"/>
        <v>0</v>
      </c>
      <c r="AE101" s="314">
        <f t="shared" si="21"/>
        <v>0</v>
      </c>
    </row>
    <row r="102" spans="3:31" x14ac:dyDescent="0.25">
      <c r="C102" t="s">
        <v>675</v>
      </c>
      <c r="T102" s="314">
        <f t="shared" si="16"/>
        <v>0</v>
      </c>
      <c r="Y102" s="314">
        <f t="shared" si="17"/>
        <v>1235</v>
      </c>
      <c r="AA102" s="317">
        <f t="shared" si="18"/>
        <v>1</v>
      </c>
      <c r="AB102" s="314">
        <f t="shared" si="19"/>
        <v>1235</v>
      </c>
      <c r="AC102" s="317">
        <f t="shared" si="20"/>
        <v>0</v>
      </c>
      <c r="AD102" s="314">
        <f t="shared" si="21"/>
        <v>0</v>
      </c>
      <c r="AE102" s="314">
        <f t="shared" si="21"/>
        <v>1235</v>
      </c>
    </row>
  </sheetData>
  <autoFilter ref="B8:AE88" xr:uid="{00000000-0009-0000-0000-000014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X11:X12 X14 X16:X19 X21:X31 X33:X39 X41:X43 X51:X54 X45:X48 S56:S89" xr:uid="{00000000-0002-0000-1400-000000000000}">
      <formula1>P11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AH79"/>
  <sheetViews>
    <sheetView topLeftCell="B1" zoomScale="70" zoomScaleNormal="70" workbookViewId="0">
      <pane xSplit="9" ySplit="8" topLeftCell="K15"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8.7109375" customWidth="1"/>
    <col min="8" max="8" width="18.5703125" customWidth="1"/>
    <col min="9" max="9" width="8.7109375" customWidth="1"/>
    <col min="10" max="10" width="12.42578125"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6.28515625" customWidth="1"/>
    <col min="33" max="33" width="18.28515625" customWidth="1"/>
    <col min="34" max="34" width="12.7109375" bestFit="1"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606</v>
      </c>
    </row>
    <row r="6" spans="1:33"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89"/>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8" t="s">
        <v>765</v>
      </c>
      <c r="AG7" s="618" t="s">
        <v>766</v>
      </c>
    </row>
    <row r="8" spans="1:33" s="279" customFormat="1" ht="75.75" thickBot="1" x14ac:dyDescent="0.3">
      <c r="A8" s="271" t="s">
        <v>377</v>
      </c>
      <c r="B8" s="272" t="s">
        <v>99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3" x14ac:dyDescent="0.25">
      <c r="A10" s="29" t="s">
        <v>429</v>
      </c>
      <c r="B10" s="353" t="s">
        <v>99</v>
      </c>
      <c r="C10" s="328" t="s">
        <v>372</v>
      </c>
      <c r="D10" s="329" t="s">
        <v>378</v>
      </c>
      <c r="E10" s="330"/>
      <c r="F10" s="331"/>
      <c r="G10" s="331"/>
      <c r="H10" s="332"/>
      <c r="I10" s="331"/>
      <c r="J10" s="333"/>
      <c r="K10" s="333"/>
      <c r="L10" s="333"/>
      <c r="M10" s="333"/>
      <c r="N10" s="333"/>
      <c r="O10" s="334"/>
      <c r="P10" s="354"/>
      <c r="Q10" s="355"/>
      <c r="R10" s="355"/>
      <c r="S10" s="355"/>
      <c r="T10" s="355"/>
      <c r="V10" s="112"/>
      <c r="W10" s="112"/>
      <c r="X10" s="112"/>
      <c r="Y10" s="112"/>
      <c r="AA10" s="377"/>
      <c r="AB10" s="377"/>
      <c r="AC10" s="377"/>
      <c r="AD10" s="377"/>
      <c r="AE10" s="112"/>
    </row>
    <row r="11" spans="1:33" ht="90" x14ac:dyDescent="0.25">
      <c r="A11" s="29"/>
      <c r="B11" s="353" t="s">
        <v>99</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99</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V12" s="331" t="s">
        <v>79</v>
      </c>
      <c r="W12" s="295">
        <v>46.04</v>
      </c>
      <c r="X12" s="294">
        <v>8.6880000000000006</v>
      </c>
      <c r="Y12" s="335">
        <f t="shared" ref="Y12:Y41" si="0">W12*X12</f>
        <v>399.99552</v>
      </c>
      <c r="Z12" s="18"/>
      <c r="AA12" s="343">
        <v>1</v>
      </c>
      <c r="AB12" s="344">
        <f t="shared" ref="AB12:AB41" si="1">Y12*AA12</f>
        <v>399.99552</v>
      </c>
      <c r="AC12" s="345">
        <v>1</v>
      </c>
      <c r="AD12" s="346">
        <f>Y12*AC12</f>
        <v>399.99552</v>
      </c>
      <c r="AE12" s="347">
        <f t="shared" ref="AE12:AE41" si="2">AB12-AD12</f>
        <v>0</v>
      </c>
    </row>
    <row r="13" spans="1:33" x14ac:dyDescent="0.25">
      <c r="A13" s="15"/>
      <c r="B13" s="353" t="s">
        <v>99</v>
      </c>
      <c r="C13" s="328" t="s">
        <v>308</v>
      </c>
      <c r="D13" s="329" t="s">
        <v>378</v>
      </c>
      <c r="E13" s="330"/>
      <c r="F13" s="357"/>
      <c r="G13" s="357"/>
      <c r="H13" s="332"/>
      <c r="I13" s="357"/>
      <c r="J13" s="333"/>
      <c r="K13" s="331"/>
      <c r="L13" s="295"/>
      <c r="M13" s="333"/>
      <c r="N13" s="125"/>
      <c r="O13" s="334"/>
      <c r="P13" s="354"/>
      <c r="Q13" s="355"/>
      <c r="R13" s="355"/>
      <c r="S13" s="355"/>
      <c r="T13" s="355"/>
      <c r="V13" s="331"/>
      <c r="W13" s="295"/>
      <c r="X13" s="355"/>
      <c r="Y13" s="335">
        <f t="shared" si="0"/>
        <v>0</v>
      </c>
      <c r="Z13" s="18"/>
      <c r="AA13" s="343">
        <v>0</v>
      </c>
      <c r="AB13" s="344">
        <f t="shared" si="1"/>
        <v>0</v>
      </c>
      <c r="AC13" s="345">
        <v>0</v>
      </c>
      <c r="AD13" s="346">
        <f t="shared" ref="AD13:AD41" si="3">Y13*AC13</f>
        <v>0</v>
      </c>
      <c r="AE13" s="347">
        <f t="shared" si="2"/>
        <v>0</v>
      </c>
    </row>
    <row r="14" spans="1:33" ht="30" x14ac:dyDescent="0.25">
      <c r="A14" s="15"/>
      <c r="B14" s="353" t="s">
        <v>99</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V14" s="331" t="s">
        <v>311</v>
      </c>
      <c r="W14" s="295">
        <v>1</v>
      </c>
      <c r="X14" s="294">
        <v>222.29999999999998</v>
      </c>
      <c r="Y14" s="335">
        <f t="shared" si="0"/>
        <v>222.29999999999998</v>
      </c>
      <c r="Z14" s="18"/>
      <c r="AA14" s="343">
        <v>1</v>
      </c>
      <c r="AB14" s="344">
        <f t="shared" si="1"/>
        <v>222.29999999999998</v>
      </c>
      <c r="AC14" s="345">
        <v>1</v>
      </c>
      <c r="AD14" s="346">
        <f t="shared" si="3"/>
        <v>222.29999999999998</v>
      </c>
      <c r="AE14" s="347">
        <f t="shared" si="2"/>
        <v>0</v>
      </c>
    </row>
    <row r="15" spans="1:33" x14ac:dyDescent="0.25">
      <c r="A15" s="15"/>
      <c r="B15" s="353" t="s">
        <v>99</v>
      </c>
      <c r="C15" s="328" t="s">
        <v>285</v>
      </c>
      <c r="D15" s="329" t="s">
        <v>378</v>
      </c>
      <c r="E15" s="330"/>
      <c r="F15" s="357"/>
      <c r="G15" s="357"/>
      <c r="H15" s="332"/>
      <c r="I15" s="357"/>
      <c r="J15" s="333"/>
      <c r="K15" s="331"/>
      <c r="L15" s="295"/>
      <c r="M15" s="333"/>
      <c r="N15" s="125"/>
      <c r="O15" s="334"/>
      <c r="P15" s="354"/>
      <c r="Q15" s="355"/>
      <c r="R15" s="355"/>
      <c r="S15" s="355"/>
      <c r="T15" s="355"/>
      <c r="V15" s="331"/>
      <c r="W15" s="295"/>
      <c r="X15" s="355"/>
      <c r="Y15" s="335">
        <f t="shared" si="0"/>
        <v>0</v>
      </c>
      <c r="Z15" s="18"/>
      <c r="AA15" s="343">
        <v>0</v>
      </c>
      <c r="AB15" s="344">
        <f t="shared" si="1"/>
        <v>0</v>
      </c>
      <c r="AC15" s="345">
        <v>0</v>
      </c>
      <c r="AD15" s="346">
        <f t="shared" si="3"/>
        <v>0</v>
      </c>
      <c r="AE15" s="347">
        <f t="shared" si="2"/>
        <v>0</v>
      </c>
    </row>
    <row r="16" spans="1:33" ht="105" x14ac:dyDescent="0.25">
      <c r="A16" s="15"/>
      <c r="B16" s="353" t="s">
        <v>99</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V16" s="331" t="s">
        <v>139</v>
      </c>
      <c r="W16" s="295">
        <v>1</v>
      </c>
      <c r="X16" s="294">
        <v>408</v>
      </c>
      <c r="Y16" s="335">
        <f t="shared" si="0"/>
        <v>408</v>
      </c>
      <c r="Z16" s="18"/>
      <c r="AA16" s="343">
        <v>0</v>
      </c>
      <c r="AB16" s="344">
        <f t="shared" si="1"/>
        <v>0</v>
      </c>
      <c r="AC16" s="345">
        <v>0</v>
      </c>
      <c r="AD16" s="346">
        <f t="shared" si="3"/>
        <v>0</v>
      </c>
      <c r="AE16" s="347">
        <f>AB16-AD16</f>
        <v>0</v>
      </c>
    </row>
    <row r="17" spans="1:34" ht="60.75" x14ac:dyDescent="0.25">
      <c r="A17" s="15"/>
      <c r="B17" s="353" t="s">
        <v>99</v>
      </c>
      <c r="C17" s="328" t="s">
        <v>285</v>
      </c>
      <c r="D17" s="329" t="s">
        <v>25</v>
      </c>
      <c r="E17" s="375" t="s">
        <v>500</v>
      </c>
      <c r="F17" s="357"/>
      <c r="G17" s="357"/>
      <c r="H17" s="332">
        <v>5.1350000000000096</v>
      </c>
      <c r="I17" s="357"/>
      <c r="J17" s="333" t="s">
        <v>296</v>
      </c>
      <c r="K17" s="331" t="s">
        <v>79</v>
      </c>
      <c r="L17" s="295">
        <v>4</v>
      </c>
      <c r="M17" s="356">
        <v>21.11</v>
      </c>
      <c r="N17" s="125">
        <v>84.44</v>
      </c>
      <c r="O17" s="334"/>
      <c r="P17" s="335" t="e">
        <v>#VALUE!</v>
      </c>
      <c r="Q17" s="336" t="e">
        <f>IF(J17="PROV SUM",N17,L17*P17)</f>
        <v>#VALUE!</v>
      </c>
      <c r="R17" s="294">
        <v>0</v>
      </c>
      <c r="S17" s="294">
        <v>17.783064</v>
      </c>
      <c r="T17" s="336">
        <f>IF(J17="SC024",N17,IF(ISERROR(S17),"",IF(J17="PROV SUM",N17,L17*S17)))</f>
        <v>71.132255999999998</v>
      </c>
      <c r="V17" s="331" t="s">
        <v>79</v>
      </c>
      <c r="W17" s="295">
        <v>6</v>
      </c>
      <c r="X17" s="294">
        <v>17.783064</v>
      </c>
      <c r="Y17" s="335">
        <f t="shared" si="0"/>
        <v>106.698384</v>
      </c>
      <c r="Z17" s="18"/>
      <c r="AA17" s="343">
        <v>0</v>
      </c>
      <c r="AB17" s="344">
        <f t="shared" si="1"/>
        <v>0</v>
      </c>
      <c r="AC17" s="345">
        <v>0</v>
      </c>
      <c r="AD17" s="346">
        <f t="shared" si="3"/>
        <v>0</v>
      </c>
      <c r="AE17" s="347">
        <f t="shared" si="2"/>
        <v>0</v>
      </c>
    </row>
    <row r="18" spans="1:34" x14ac:dyDescent="0.25">
      <c r="A18" s="15"/>
      <c r="B18" s="353" t="s">
        <v>99</v>
      </c>
      <c r="C18" s="358" t="s">
        <v>189</v>
      </c>
      <c r="D18" s="329" t="s">
        <v>378</v>
      </c>
      <c r="E18" s="330"/>
      <c r="F18" s="357"/>
      <c r="G18" s="357"/>
      <c r="H18" s="332"/>
      <c r="I18" s="357"/>
      <c r="J18" s="333"/>
      <c r="K18" s="331"/>
      <c r="L18" s="295"/>
      <c r="M18" s="333"/>
      <c r="N18" s="295"/>
      <c r="O18" s="334"/>
      <c r="P18" s="333"/>
      <c r="Q18" s="293"/>
      <c r="R18" s="293"/>
      <c r="S18" s="293"/>
      <c r="T18" s="293"/>
      <c r="V18" s="331"/>
      <c r="W18" s="295"/>
      <c r="X18" s="293"/>
      <c r="Y18" s="335">
        <f t="shared" si="0"/>
        <v>0</v>
      </c>
      <c r="Z18" s="18"/>
      <c r="AA18" s="343">
        <v>0</v>
      </c>
      <c r="AB18" s="344">
        <f t="shared" si="1"/>
        <v>0</v>
      </c>
      <c r="AC18" s="345">
        <v>0</v>
      </c>
      <c r="AD18" s="346">
        <f t="shared" si="3"/>
        <v>0</v>
      </c>
      <c r="AE18" s="347">
        <f t="shared" si="2"/>
        <v>0</v>
      </c>
    </row>
    <row r="19" spans="1:34" ht="30" x14ac:dyDescent="0.25">
      <c r="A19" s="15"/>
      <c r="B19" s="353" t="s">
        <v>99</v>
      </c>
      <c r="C19" s="358" t="s">
        <v>189</v>
      </c>
      <c r="D19" s="329" t="s">
        <v>25</v>
      </c>
      <c r="E19" s="330" t="s">
        <v>337</v>
      </c>
      <c r="F19" s="357"/>
      <c r="G19" s="357"/>
      <c r="H19" s="332">
        <v>6.91</v>
      </c>
      <c r="I19" s="357"/>
      <c r="J19" s="333" t="s">
        <v>338</v>
      </c>
      <c r="K19" s="331" t="s">
        <v>79</v>
      </c>
      <c r="L19" s="295">
        <v>4</v>
      </c>
      <c r="M19" s="356">
        <v>20.13</v>
      </c>
      <c r="N19" s="295">
        <v>80.52</v>
      </c>
      <c r="O19" s="334"/>
      <c r="P19" s="335" t="e">
        <v>#VALUE!</v>
      </c>
      <c r="Q19" s="336" t="e">
        <f t="shared" ref="Q19:Q25" si="4">IF(J19="PROV SUM",N19,L19*P19)</f>
        <v>#VALUE!</v>
      </c>
      <c r="R19" s="294">
        <v>0</v>
      </c>
      <c r="S19" s="294">
        <v>14.594249999999999</v>
      </c>
      <c r="T19" s="336">
        <f t="shared" ref="T19:T25" si="5">IF(J19="SC024",N19,IF(ISERROR(S19),"",IF(J19="PROV SUM",N19,L19*S19)))</f>
        <v>58.376999999999995</v>
      </c>
      <c r="V19" s="331" t="s">
        <v>79</v>
      </c>
      <c r="W19" s="295">
        <v>30</v>
      </c>
      <c r="X19" s="294">
        <v>14.594249999999999</v>
      </c>
      <c r="Y19" s="335">
        <f t="shared" si="0"/>
        <v>437.82749999999999</v>
      </c>
      <c r="Z19" s="18"/>
      <c r="AA19" s="343">
        <v>1</v>
      </c>
      <c r="AB19" s="344">
        <f t="shared" si="1"/>
        <v>437.82749999999999</v>
      </c>
      <c r="AC19" s="345">
        <v>0.13335</v>
      </c>
      <c r="AD19" s="346">
        <f t="shared" si="3"/>
        <v>58.384297124999996</v>
      </c>
      <c r="AE19" s="347">
        <f t="shared" si="2"/>
        <v>379.443202875</v>
      </c>
      <c r="AG19" s="622">
        <v>328.37</v>
      </c>
    </row>
    <row r="20" spans="1:34" ht="45" x14ac:dyDescent="0.25">
      <c r="A20" s="15"/>
      <c r="B20" s="353" t="s">
        <v>99</v>
      </c>
      <c r="C20" s="358" t="s">
        <v>189</v>
      </c>
      <c r="D20" s="329" t="s">
        <v>25</v>
      </c>
      <c r="E20" s="330" t="s">
        <v>466</v>
      </c>
      <c r="F20" s="357"/>
      <c r="G20" s="357"/>
      <c r="H20" s="332">
        <v>6.1860000000000301</v>
      </c>
      <c r="I20" s="357"/>
      <c r="J20" s="333" t="s">
        <v>222</v>
      </c>
      <c r="K20" s="331" t="s">
        <v>79</v>
      </c>
      <c r="L20" s="295">
        <v>6</v>
      </c>
      <c r="M20" s="356">
        <v>11.63</v>
      </c>
      <c r="N20" s="295">
        <v>69.78</v>
      </c>
      <c r="O20" s="334"/>
      <c r="P20" s="335" t="e">
        <v>#VALUE!</v>
      </c>
      <c r="Q20" s="336" t="e">
        <f t="shared" si="4"/>
        <v>#VALUE!</v>
      </c>
      <c r="R20" s="294">
        <v>0</v>
      </c>
      <c r="S20" s="294">
        <v>9.8855000000000004</v>
      </c>
      <c r="T20" s="336">
        <f t="shared" si="5"/>
        <v>59.313000000000002</v>
      </c>
      <c r="V20" s="331" t="s">
        <v>79</v>
      </c>
      <c r="W20" s="295">
        <v>32</v>
      </c>
      <c r="X20" s="294">
        <v>9.8855000000000004</v>
      </c>
      <c r="Y20" s="335">
        <f t="shared" si="0"/>
        <v>316.33600000000001</v>
      </c>
      <c r="Z20" s="18"/>
      <c r="AA20" s="343">
        <v>1</v>
      </c>
      <c r="AB20" s="344">
        <f t="shared" si="1"/>
        <v>316.33600000000001</v>
      </c>
      <c r="AC20" s="345">
        <v>1</v>
      </c>
      <c r="AD20" s="346">
        <f t="shared" si="3"/>
        <v>316.33600000000001</v>
      </c>
      <c r="AE20" s="347">
        <f t="shared" si="2"/>
        <v>0</v>
      </c>
    </row>
    <row r="21" spans="1:34" ht="30" x14ac:dyDescent="0.25">
      <c r="A21" s="15"/>
      <c r="B21" s="353" t="s">
        <v>99</v>
      </c>
      <c r="C21" s="358" t="s">
        <v>189</v>
      </c>
      <c r="D21" s="329" t="s">
        <v>25</v>
      </c>
      <c r="E21" s="330" t="s">
        <v>467</v>
      </c>
      <c r="F21" s="357"/>
      <c r="G21" s="357"/>
      <c r="H21" s="332">
        <v>6.2580000000000497</v>
      </c>
      <c r="I21" s="357"/>
      <c r="J21" s="333" t="s">
        <v>266</v>
      </c>
      <c r="K21" s="331" t="s">
        <v>79</v>
      </c>
      <c r="L21" s="295">
        <v>1</v>
      </c>
      <c r="M21" s="356">
        <v>12.41</v>
      </c>
      <c r="N21" s="295">
        <v>12.41</v>
      </c>
      <c r="O21" s="334"/>
      <c r="P21" s="335" t="e">
        <v>#VALUE!</v>
      </c>
      <c r="Q21" s="336" t="e">
        <f t="shared" si="4"/>
        <v>#VALUE!</v>
      </c>
      <c r="R21" s="294">
        <v>0</v>
      </c>
      <c r="S21" s="294">
        <v>10.548500000000001</v>
      </c>
      <c r="T21" s="336">
        <f t="shared" si="5"/>
        <v>10.548500000000001</v>
      </c>
      <c r="V21" s="331" t="s">
        <v>79</v>
      </c>
      <c r="W21" s="295">
        <v>1</v>
      </c>
      <c r="X21" s="294">
        <v>10.548500000000001</v>
      </c>
      <c r="Y21" s="335">
        <f t="shared" si="0"/>
        <v>10.548500000000001</v>
      </c>
      <c r="Z21" s="18"/>
      <c r="AA21" s="343">
        <v>1</v>
      </c>
      <c r="AB21" s="344">
        <f t="shared" si="1"/>
        <v>10.548500000000001</v>
      </c>
      <c r="AC21" s="345">
        <v>1</v>
      </c>
      <c r="AD21" s="346">
        <f t="shared" si="3"/>
        <v>10.548500000000001</v>
      </c>
      <c r="AE21" s="347">
        <f t="shared" si="2"/>
        <v>0</v>
      </c>
    </row>
    <row r="22" spans="1:34" ht="30" x14ac:dyDescent="0.25">
      <c r="A22" s="15"/>
      <c r="B22" s="353" t="s">
        <v>99</v>
      </c>
      <c r="C22" s="358" t="s">
        <v>189</v>
      </c>
      <c r="D22" s="329" t="s">
        <v>25</v>
      </c>
      <c r="E22" s="330" t="s">
        <v>269</v>
      </c>
      <c r="F22" s="357"/>
      <c r="G22" s="357"/>
      <c r="H22" s="332">
        <v>6.2620000000000502</v>
      </c>
      <c r="I22" s="357"/>
      <c r="J22" s="333" t="s">
        <v>270</v>
      </c>
      <c r="K22" s="331" t="s">
        <v>79</v>
      </c>
      <c r="L22" s="295">
        <v>20</v>
      </c>
      <c r="M22" s="356">
        <v>16.86</v>
      </c>
      <c r="N22" s="295">
        <v>337.2</v>
      </c>
      <c r="O22" s="334"/>
      <c r="P22" s="335" t="e">
        <v>#VALUE!</v>
      </c>
      <c r="Q22" s="336" t="e">
        <f t="shared" si="4"/>
        <v>#VALUE!</v>
      </c>
      <c r="R22" s="294">
        <v>0</v>
      </c>
      <c r="S22" s="294">
        <v>14.331</v>
      </c>
      <c r="T22" s="336">
        <f t="shared" si="5"/>
        <v>286.62</v>
      </c>
      <c r="V22" s="331" t="s">
        <v>79</v>
      </c>
      <c r="W22" s="295">
        <v>20</v>
      </c>
      <c r="X22" s="294">
        <v>14.331</v>
      </c>
      <c r="Y22" s="335">
        <f t="shared" si="0"/>
        <v>286.62</v>
      </c>
      <c r="Z22" s="18"/>
      <c r="AA22" s="343">
        <v>1</v>
      </c>
      <c r="AB22" s="344">
        <f t="shared" si="1"/>
        <v>286.62</v>
      </c>
      <c r="AC22" s="345">
        <v>1</v>
      </c>
      <c r="AD22" s="346">
        <f t="shared" si="3"/>
        <v>286.62</v>
      </c>
      <c r="AE22" s="347">
        <f t="shared" si="2"/>
        <v>0</v>
      </c>
    </row>
    <row r="23" spans="1:34" ht="30" x14ac:dyDescent="0.25">
      <c r="A23" s="15"/>
      <c r="B23" s="353" t="s">
        <v>99</v>
      </c>
      <c r="C23" s="358" t="s">
        <v>189</v>
      </c>
      <c r="D23" s="329" t="s">
        <v>25</v>
      </c>
      <c r="E23" s="330" t="s">
        <v>272</v>
      </c>
      <c r="F23" s="357"/>
      <c r="G23" s="357"/>
      <c r="H23" s="332">
        <v>6.2630000000000496</v>
      </c>
      <c r="I23" s="357"/>
      <c r="J23" s="333" t="s">
        <v>273</v>
      </c>
      <c r="K23" s="331" t="s">
        <v>104</v>
      </c>
      <c r="L23" s="295">
        <v>42</v>
      </c>
      <c r="M23" s="356">
        <v>3.81</v>
      </c>
      <c r="N23" s="295">
        <v>160.02000000000001</v>
      </c>
      <c r="O23" s="334"/>
      <c r="P23" s="335" t="e">
        <v>#VALUE!</v>
      </c>
      <c r="Q23" s="336" t="e">
        <f t="shared" si="4"/>
        <v>#VALUE!</v>
      </c>
      <c r="R23" s="294">
        <v>0</v>
      </c>
      <c r="S23" s="294">
        <v>3.2385000000000002</v>
      </c>
      <c r="T23" s="336">
        <f t="shared" si="5"/>
        <v>136.017</v>
      </c>
      <c r="V23" s="331" t="s">
        <v>104</v>
      </c>
      <c r="W23" s="295">
        <v>42</v>
      </c>
      <c r="X23" s="294">
        <v>3.2385000000000002</v>
      </c>
      <c r="Y23" s="335">
        <f t="shared" si="0"/>
        <v>136.017</v>
      </c>
      <c r="Z23" s="18"/>
      <c r="AA23" s="343">
        <v>1</v>
      </c>
      <c r="AB23" s="344">
        <f t="shared" si="1"/>
        <v>136.017</v>
      </c>
      <c r="AC23" s="345">
        <v>1</v>
      </c>
      <c r="AD23" s="346">
        <f t="shared" si="3"/>
        <v>136.017</v>
      </c>
      <c r="AE23" s="347">
        <f t="shared" si="2"/>
        <v>0</v>
      </c>
    </row>
    <row r="24" spans="1:34" ht="45" x14ac:dyDescent="0.25">
      <c r="A24" s="15"/>
      <c r="B24" s="353" t="s">
        <v>99</v>
      </c>
      <c r="C24" s="358" t="s">
        <v>189</v>
      </c>
      <c r="D24" s="329" t="s">
        <v>25</v>
      </c>
      <c r="E24" s="330" t="s">
        <v>274</v>
      </c>
      <c r="F24" s="357"/>
      <c r="G24" s="357"/>
      <c r="H24" s="332">
        <v>6.26400000000005</v>
      </c>
      <c r="I24" s="357"/>
      <c r="J24" s="333" t="s">
        <v>275</v>
      </c>
      <c r="K24" s="331" t="s">
        <v>139</v>
      </c>
      <c r="L24" s="295">
        <v>2</v>
      </c>
      <c r="M24" s="356">
        <v>9.67</v>
      </c>
      <c r="N24" s="295">
        <v>19.34</v>
      </c>
      <c r="O24" s="334"/>
      <c r="P24" s="335" t="e">
        <v>#VALUE!</v>
      </c>
      <c r="Q24" s="336" t="e">
        <f t="shared" si="4"/>
        <v>#VALUE!</v>
      </c>
      <c r="R24" s="294">
        <v>0</v>
      </c>
      <c r="S24" s="294">
        <v>8.2195</v>
      </c>
      <c r="T24" s="336">
        <f t="shared" si="5"/>
        <v>16.439</v>
      </c>
      <c r="V24" s="331" t="s">
        <v>139</v>
      </c>
      <c r="W24" s="295">
        <v>2</v>
      </c>
      <c r="X24" s="294">
        <v>8.2195</v>
      </c>
      <c r="Y24" s="335">
        <f t="shared" si="0"/>
        <v>16.439</v>
      </c>
      <c r="Z24" s="18"/>
      <c r="AA24" s="343">
        <v>1</v>
      </c>
      <c r="AB24" s="344">
        <f t="shared" si="1"/>
        <v>16.439</v>
      </c>
      <c r="AC24" s="345">
        <v>1</v>
      </c>
      <c r="AD24" s="346">
        <f t="shared" si="3"/>
        <v>16.439</v>
      </c>
      <c r="AE24" s="347">
        <f t="shared" si="2"/>
        <v>0</v>
      </c>
    </row>
    <row r="25" spans="1:34" ht="45" x14ac:dyDescent="0.25">
      <c r="A25" s="15"/>
      <c r="B25" s="353" t="s">
        <v>99</v>
      </c>
      <c r="C25" s="358" t="s">
        <v>189</v>
      </c>
      <c r="D25" s="329" t="s">
        <v>25</v>
      </c>
      <c r="E25" s="330" t="s">
        <v>468</v>
      </c>
      <c r="F25" s="357"/>
      <c r="G25" s="357"/>
      <c r="H25" s="332">
        <v>6.399</v>
      </c>
      <c r="I25" s="357"/>
      <c r="J25" s="333" t="s">
        <v>379</v>
      </c>
      <c r="K25" s="331" t="s">
        <v>380</v>
      </c>
      <c r="L25" s="295">
        <v>1</v>
      </c>
      <c r="M25" s="356">
        <v>500</v>
      </c>
      <c r="N25" s="295">
        <v>500</v>
      </c>
      <c r="O25" s="334"/>
      <c r="P25" s="335" t="e">
        <v>#VALUE!</v>
      </c>
      <c r="Q25" s="336">
        <f t="shared" si="4"/>
        <v>500</v>
      </c>
      <c r="R25" s="294" t="s">
        <v>381</v>
      </c>
      <c r="S25" s="294" t="s">
        <v>381</v>
      </c>
      <c r="T25" s="336">
        <f t="shared" si="5"/>
        <v>500</v>
      </c>
      <c r="V25" s="331" t="s">
        <v>380</v>
      </c>
      <c r="W25" s="295">
        <v>1</v>
      </c>
      <c r="X25" s="294" t="s">
        <v>381</v>
      </c>
      <c r="Y25" s="335">
        <v>500</v>
      </c>
      <c r="Z25" s="18"/>
      <c r="AA25" s="343">
        <v>0</v>
      </c>
      <c r="AB25" s="344">
        <f t="shared" si="1"/>
        <v>0</v>
      </c>
      <c r="AC25" s="345">
        <v>0</v>
      </c>
      <c r="AD25" s="346">
        <f t="shared" si="3"/>
        <v>0</v>
      </c>
      <c r="AE25" s="347">
        <f t="shared" si="2"/>
        <v>0</v>
      </c>
    </row>
    <row r="26" spans="1:34" x14ac:dyDescent="0.25">
      <c r="A26" s="15"/>
      <c r="B26" s="353" t="s">
        <v>99</v>
      </c>
      <c r="C26" s="358" t="s">
        <v>72</v>
      </c>
      <c r="D26" s="329" t="s">
        <v>378</v>
      </c>
      <c r="E26" s="330"/>
      <c r="F26" s="357"/>
      <c r="G26" s="357"/>
      <c r="H26" s="332"/>
      <c r="I26" s="357"/>
      <c r="J26" s="333"/>
      <c r="K26" s="331"/>
      <c r="L26" s="295"/>
      <c r="M26" s="333"/>
      <c r="N26" s="295"/>
      <c r="O26" s="359"/>
      <c r="P26" s="333"/>
      <c r="Q26" s="293"/>
      <c r="R26" s="293"/>
      <c r="S26" s="293"/>
      <c r="T26" s="293"/>
      <c r="V26" s="331"/>
      <c r="W26" s="295"/>
      <c r="X26" s="293"/>
      <c r="Y26" s="335">
        <f t="shared" si="0"/>
        <v>0</v>
      </c>
      <c r="Z26" s="18"/>
      <c r="AA26" s="343">
        <v>0</v>
      </c>
      <c r="AB26" s="344">
        <f t="shared" si="1"/>
        <v>0</v>
      </c>
      <c r="AC26" s="345">
        <v>0</v>
      </c>
      <c r="AD26" s="346">
        <f t="shared" si="3"/>
        <v>0</v>
      </c>
      <c r="AE26" s="347">
        <f t="shared" si="2"/>
        <v>0</v>
      </c>
    </row>
    <row r="27" spans="1:34" ht="120" x14ac:dyDescent="0.25">
      <c r="A27" s="15"/>
      <c r="B27" s="353" t="s">
        <v>99</v>
      </c>
      <c r="C27" s="358" t="s">
        <v>72</v>
      </c>
      <c r="D27" s="329" t="s">
        <v>25</v>
      </c>
      <c r="E27" s="330" t="s">
        <v>100</v>
      </c>
      <c r="F27" s="357"/>
      <c r="G27" s="357"/>
      <c r="H27" s="332">
        <v>3.21999999999999</v>
      </c>
      <c r="I27" s="357"/>
      <c r="J27" s="333" t="s">
        <v>101</v>
      </c>
      <c r="K27" s="331" t="s">
        <v>79</v>
      </c>
      <c r="L27" s="295">
        <v>40</v>
      </c>
      <c r="M27" s="356">
        <v>138.28</v>
      </c>
      <c r="N27" s="295">
        <v>5531.2</v>
      </c>
      <c r="O27" s="359"/>
      <c r="P27" s="335" t="e">
        <v>#VALUE!</v>
      </c>
      <c r="Q27" s="336" t="e">
        <f>IF(J27="PROV SUM",N27,L27*P27)</f>
        <v>#VALUE!</v>
      </c>
      <c r="R27" s="294">
        <v>0</v>
      </c>
      <c r="S27" s="294">
        <v>110.62400000000001</v>
      </c>
      <c r="T27" s="336">
        <f>IF(J27="SC024",N27,IF(ISERROR(S27),"",IF(J27="PROV SUM",N27,L27*S27)))</f>
        <v>4424.96</v>
      </c>
      <c r="V27" s="331" t="s">
        <v>79</v>
      </c>
      <c r="W27" s="295">
        <v>46</v>
      </c>
      <c r="X27" s="294">
        <v>110.62400000000001</v>
      </c>
      <c r="Y27" s="335">
        <f t="shared" si="0"/>
        <v>5088.7040000000006</v>
      </c>
      <c r="Z27" s="18"/>
      <c r="AA27" s="343">
        <v>1</v>
      </c>
      <c r="AB27" s="344">
        <f t="shared" si="1"/>
        <v>5088.7040000000006</v>
      </c>
      <c r="AC27" s="345">
        <v>1</v>
      </c>
      <c r="AD27" s="346">
        <f t="shared" si="3"/>
        <v>5088.7040000000006</v>
      </c>
      <c r="AE27" s="347">
        <f>AB27-AD27</f>
        <v>0</v>
      </c>
    </row>
    <row r="28" spans="1:34" x14ac:dyDescent="0.25">
      <c r="A28" s="15"/>
      <c r="B28" s="353" t="s">
        <v>99</v>
      </c>
      <c r="C28" s="358" t="s">
        <v>164</v>
      </c>
      <c r="D28" s="329" t="s">
        <v>378</v>
      </c>
      <c r="E28" s="330"/>
      <c r="F28" s="357"/>
      <c r="G28" s="357"/>
      <c r="H28" s="332"/>
      <c r="I28" s="357"/>
      <c r="J28" s="333"/>
      <c r="K28" s="331"/>
      <c r="L28" s="295"/>
      <c r="M28" s="333"/>
      <c r="N28" s="295"/>
      <c r="O28" s="359"/>
      <c r="P28" s="333"/>
      <c r="Q28" s="293"/>
      <c r="R28" s="293"/>
      <c r="S28" s="293"/>
      <c r="T28" s="293"/>
      <c r="V28" s="331"/>
      <c r="W28" s="295"/>
      <c r="X28" s="293"/>
      <c r="Y28" s="335">
        <f t="shared" si="0"/>
        <v>0</v>
      </c>
      <c r="Z28" s="18"/>
      <c r="AA28" s="343">
        <v>0</v>
      </c>
      <c r="AB28" s="344">
        <f t="shared" si="1"/>
        <v>0</v>
      </c>
      <c r="AC28" s="345">
        <v>0</v>
      </c>
      <c r="AD28" s="346">
        <f t="shared" si="3"/>
        <v>0</v>
      </c>
      <c r="AE28" s="347">
        <f t="shared" si="2"/>
        <v>0</v>
      </c>
    </row>
    <row r="29" spans="1:34" ht="90" x14ac:dyDescent="0.25">
      <c r="A29" s="15"/>
      <c r="B29" s="353" t="s">
        <v>99</v>
      </c>
      <c r="C29" s="358" t="s">
        <v>164</v>
      </c>
      <c r="D29" s="329" t="s">
        <v>25</v>
      </c>
      <c r="E29" s="330" t="s">
        <v>167</v>
      </c>
      <c r="F29" s="357"/>
      <c r="G29" s="357"/>
      <c r="H29" s="332">
        <v>4.4199999999999902</v>
      </c>
      <c r="I29" s="357"/>
      <c r="J29" s="333" t="s">
        <v>168</v>
      </c>
      <c r="K29" s="331" t="s">
        <v>79</v>
      </c>
      <c r="L29" s="295">
        <v>3</v>
      </c>
      <c r="M29" s="356">
        <v>698.79</v>
      </c>
      <c r="N29" s="295">
        <v>2096.37</v>
      </c>
      <c r="O29" s="359"/>
      <c r="P29" s="335" t="e">
        <v>#VALUE!</v>
      </c>
      <c r="Q29" s="336" t="e">
        <f>IF(J29="PROV SUM",N29,L29*P29)</f>
        <v>#VALUE!</v>
      </c>
      <c r="R29" s="294">
        <v>0</v>
      </c>
      <c r="S29" s="294">
        <v>619.47733499999993</v>
      </c>
      <c r="T29" s="336">
        <f>IF(J29="SC024",N29,IF(ISERROR(S29),"",IF(J29="PROV SUM",N29,L29*S29)))</f>
        <v>1858.4320049999997</v>
      </c>
      <c r="V29" s="331" t="s">
        <v>79</v>
      </c>
      <c r="W29" s="295">
        <v>30</v>
      </c>
      <c r="X29" s="294">
        <v>619.47733499999993</v>
      </c>
      <c r="Y29" s="335">
        <f t="shared" si="0"/>
        <v>18584.320049999998</v>
      </c>
      <c r="Z29" s="18"/>
      <c r="AA29" s="343">
        <v>1</v>
      </c>
      <c r="AB29" s="344">
        <f t="shared" si="1"/>
        <v>18584.320049999998</v>
      </c>
      <c r="AC29" s="345">
        <v>0.5</v>
      </c>
      <c r="AD29" s="346">
        <f t="shared" si="3"/>
        <v>9292.1600249999992</v>
      </c>
      <c r="AE29" s="347">
        <f t="shared" si="2"/>
        <v>9292.1600249999992</v>
      </c>
      <c r="AF29" s="626" t="s">
        <v>803</v>
      </c>
      <c r="AG29" s="626">
        <v>9292.16</v>
      </c>
      <c r="AH29" s="162"/>
    </row>
    <row r="30" spans="1:34" ht="90" x14ac:dyDescent="0.25">
      <c r="A30" s="15"/>
      <c r="B30" s="353" t="s">
        <v>99</v>
      </c>
      <c r="C30" s="358" t="s">
        <v>164</v>
      </c>
      <c r="D30" s="329" t="s">
        <v>25</v>
      </c>
      <c r="E30" s="330" t="s">
        <v>173</v>
      </c>
      <c r="F30" s="357"/>
      <c r="G30" s="357"/>
      <c r="H30" s="332">
        <v>4.9099999999999797</v>
      </c>
      <c r="I30" s="357"/>
      <c r="J30" s="333" t="s">
        <v>174</v>
      </c>
      <c r="K30" s="331" t="s">
        <v>75</v>
      </c>
      <c r="L30" s="295">
        <v>7</v>
      </c>
      <c r="M30" s="356">
        <v>98.99</v>
      </c>
      <c r="N30" s="295">
        <v>692.93</v>
      </c>
      <c r="O30" s="359"/>
      <c r="P30" s="335" t="e">
        <v>#VALUE!</v>
      </c>
      <c r="Q30" s="336" t="e">
        <f>IF(J30="PROV SUM",N30,L30*P30)</f>
        <v>#VALUE!</v>
      </c>
      <c r="R30" s="294">
        <v>0</v>
      </c>
      <c r="S30" s="294">
        <v>87.754634999999993</v>
      </c>
      <c r="T30" s="336">
        <f>IF(J30="SC024",N30,IF(ISERROR(S30),"",IF(J30="PROV SUM",N30,L30*S30)))</f>
        <v>614.28244499999994</v>
      </c>
      <c r="V30" s="331" t="s">
        <v>75</v>
      </c>
      <c r="W30" s="295">
        <v>0</v>
      </c>
      <c r="X30" s="294">
        <v>87.754634999999993</v>
      </c>
      <c r="Y30" s="335">
        <f t="shared" si="0"/>
        <v>0</v>
      </c>
      <c r="Z30" s="18"/>
      <c r="AA30" s="343">
        <v>1</v>
      </c>
      <c r="AB30" s="344">
        <f t="shared" si="1"/>
        <v>0</v>
      </c>
      <c r="AC30" s="345">
        <v>0</v>
      </c>
      <c r="AD30" s="346">
        <f t="shared" si="3"/>
        <v>0</v>
      </c>
      <c r="AE30" s="347">
        <f t="shared" si="2"/>
        <v>0</v>
      </c>
    </row>
    <row r="31" spans="1:34" ht="30" x14ac:dyDescent="0.25">
      <c r="A31" s="15"/>
      <c r="B31" s="353" t="s">
        <v>99</v>
      </c>
      <c r="C31" s="358" t="s">
        <v>164</v>
      </c>
      <c r="D31" s="329" t="s">
        <v>25</v>
      </c>
      <c r="E31" s="330" t="s">
        <v>175</v>
      </c>
      <c r="F31" s="357"/>
      <c r="G31" s="357"/>
      <c r="H31" s="332">
        <v>4.1149999999999904</v>
      </c>
      <c r="I31" s="357"/>
      <c r="J31" s="333" t="s">
        <v>176</v>
      </c>
      <c r="K31" s="331" t="s">
        <v>139</v>
      </c>
      <c r="L31" s="295">
        <v>2</v>
      </c>
      <c r="M31" s="356">
        <v>4.8099999999999996</v>
      </c>
      <c r="N31" s="295">
        <v>9.6199999999999992</v>
      </c>
      <c r="O31" s="359"/>
      <c r="P31" s="335" t="e">
        <v>#VALUE!</v>
      </c>
      <c r="Q31" s="336" t="e">
        <f>IF(J31="PROV SUM",N31,L31*P31)</f>
        <v>#VALUE!</v>
      </c>
      <c r="R31" s="294">
        <v>0</v>
      </c>
      <c r="S31" s="294">
        <v>4.2640649999999996</v>
      </c>
      <c r="T31" s="336">
        <f>IF(J31="SC024",N31,IF(ISERROR(S31),"",IF(J31="PROV SUM",N31,L31*S31)))</f>
        <v>8.5281299999999991</v>
      </c>
      <c r="V31" s="331" t="s">
        <v>139</v>
      </c>
      <c r="W31" s="295">
        <v>0</v>
      </c>
      <c r="X31" s="294">
        <v>4.2640649999999996</v>
      </c>
      <c r="Y31" s="335">
        <f t="shared" si="0"/>
        <v>0</v>
      </c>
      <c r="Z31" s="18"/>
      <c r="AA31" s="343">
        <v>1</v>
      </c>
      <c r="AB31" s="344">
        <f t="shared" si="1"/>
        <v>0</v>
      </c>
      <c r="AC31" s="345">
        <v>0</v>
      </c>
      <c r="AD31" s="346">
        <f t="shared" si="3"/>
        <v>0</v>
      </c>
      <c r="AE31" s="347">
        <f t="shared" si="2"/>
        <v>0</v>
      </c>
    </row>
    <row r="32" spans="1:34" ht="75" x14ac:dyDescent="0.25">
      <c r="A32" s="15"/>
      <c r="B32" s="353" t="s">
        <v>99</v>
      </c>
      <c r="C32" s="358" t="s">
        <v>164</v>
      </c>
      <c r="D32" s="329" t="s">
        <v>25</v>
      </c>
      <c r="E32" s="330" t="s">
        <v>177</v>
      </c>
      <c r="F32" s="357"/>
      <c r="G32" s="357"/>
      <c r="H32" s="332">
        <v>4.1289999999999898</v>
      </c>
      <c r="I32" s="357"/>
      <c r="J32" s="333" t="s">
        <v>178</v>
      </c>
      <c r="K32" s="331" t="s">
        <v>75</v>
      </c>
      <c r="L32" s="295">
        <v>2</v>
      </c>
      <c r="M32" s="356">
        <v>28.43</v>
      </c>
      <c r="N32" s="295">
        <v>56.86</v>
      </c>
      <c r="O32" s="359"/>
      <c r="P32" s="335" t="e">
        <v>#VALUE!</v>
      </c>
      <c r="Q32" s="336" t="e">
        <f>IF(J32="PROV SUM",N32,L32*P32)</f>
        <v>#VALUE!</v>
      </c>
      <c r="R32" s="294">
        <v>0</v>
      </c>
      <c r="S32" s="294">
        <v>25.203194999999997</v>
      </c>
      <c r="T32" s="336">
        <f>IF(J32="SC024",N32,IF(ISERROR(S32),"",IF(J32="PROV SUM",N32,L32*S32)))</f>
        <v>50.406389999999995</v>
      </c>
      <c r="V32" s="331" t="s">
        <v>75</v>
      </c>
      <c r="W32" s="295">
        <v>0</v>
      </c>
      <c r="X32" s="294">
        <v>25.203194999999997</v>
      </c>
      <c r="Y32" s="335">
        <f t="shared" si="0"/>
        <v>0</v>
      </c>
      <c r="Z32" s="18"/>
      <c r="AA32" s="343">
        <v>1</v>
      </c>
      <c r="AB32" s="344">
        <f t="shared" si="1"/>
        <v>0</v>
      </c>
      <c r="AC32" s="345">
        <v>0</v>
      </c>
      <c r="AD32" s="346">
        <f t="shared" si="3"/>
        <v>0</v>
      </c>
      <c r="AE32" s="347">
        <f t="shared" si="2"/>
        <v>0</v>
      </c>
    </row>
    <row r="33" spans="1:32" x14ac:dyDescent="0.25">
      <c r="A33" s="15"/>
      <c r="B33" s="353" t="s">
        <v>99</v>
      </c>
      <c r="C33" s="358" t="s">
        <v>24</v>
      </c>
      <c r="D33" s="329" t="s">
        <v>378</v>
      </c>
      <c r="E33" s="330"/>
      <c r="F33" s="357"/>
      <c r="G33" s="357"/>
      <c r="H33" s="332"/>
      <c r="I33" s="357"/>
      <c r="J33" s="333"/>
      <c r="K33" s="331"/>
      <c r="L33" s="295"/>
      <c r="M33" s="333"/>
      <c r="N33" s="295"/>
      <c r="O33" s="359"/>
      <c r="P33" s="333"/>
      <c r="Q33" s="293"/>
      <c r="R33" s="293"/>
      <c r="S33" s="293"/>
      <c r="T33" s="293"/>
      <c r="V33" s="331"/>
      <c r="W33" s="295"/>
      <c r="X33" s="293"/>
      <c r="Y33" s="335">
        <f t="shared" si="0"/>
        <v>0</v>
      </c>
      <c r="Z33" s="18"/>
      <c r="AA33" s="343">
        <v>0</v>
      </c>
      <c r="AB33" s="344">
        <f t="shared" si="1"/>
        <v>0</v>
      </c>
      <c r="AC33" s="345">
        <v>0</v>
      </c>
      <c r="AD33" s="346">
        <f t="shared" si="3"/>
        <v>0</v>
      </c>
      <c r="AE33" s="347">
        <f t="shared" si="2"/>
        <v>0</v>
      </c>
    </row>
    <row r="34" spans="1:32" ht="120" x14ac:dyDescent="0.25">
      <c r="A34" s="21"/>
      <c r="B34" s="328" t="s">
        <v>99</v>
      </c>
      <c r="C34" s="328" t="s">
        <v>24</v>
      </c>
      <c r="D34" s="329" t="s">
        <v>25</v>
      </c>
      <c r="E34" s="330" t="s">
        <v>26</v>
      </c>
      <c r="F34" s="331"/>
      <c r="G34" s="331"/>
      <c r="H34" s="332">
        <v>2.1</v>
      </c>
      <c r="I34" s="331"/>
      <c r="J34" s="333" t="s">
        <v>27</v>
      </c>
      <c r="K34" s="331" t="s">
        <v>28</v>
      </c>
      <c r="L34" s="295">
        <v>117</v>
      </c>
      <c r="M34" s="124">
        <v>12.92</v>
      </c>
      <c r="N34" s="125">
        <v>1511.64</v>
      </c>
      <c r="O34" s="334"/>
      <c r="P34" s="335" t="e">
        <v>#VALUE!</v>
      </c>
      <c r="Q34" s="336" t="e">
        <f>IF(J34="PROV SUM",N34,L34*P34)</f>
        <v>#VALUE!</v>
      </c>
      <c r="R34" s="294">
        <v>0</v>
      </c>
      <c r="S34" s="294">
        <v>16.4084</v>
      </c>
      <c r="T34" s="336">
        <f>IF(J34="SC024",N34,IF(ISERROR(S34),"",IF(J34="PROV SUM",N34,L34*S34)))</f>
        <v>1919.7828</v>
      </c>
      <c r="V34" s="331" t="s">
        <v>28</v>
      </c>
      <c r="W34" s="295">
        <v>130</v>
      </c>
      <c r="X34" s="294">
        <v>16.4084</v>
      </c>
      <c r="Y34" s="335">
        <f t="shared" si="0"/>
        <v>2133.0920000000001</v>
      </c>
      <c r="Z34" s="18"/>
      <c r="AA34" s="343">
        <v>1</v>
      </c>
      <c r="AB34" s="344">
        <f t="shared" si="1"/>
        <v>2133.0920000000001</v>
      </c>
      <c r="AC34" s="345">
        <v>1</v>
      </c>
      <c r="AD34" s="346">
        <f t="shared" si="3"/>
        <v>2133.0920000000001</v>
      </c>
      <c r="AE34" s="347">
        <f t="shared" si="2"/>
        <v>0</v>
      </c>
    </row>
    <row r="35" spans="1:32" ht="30" x14ac:dyDescent="0.25">
      <c r="A35" s="21"/>
      <c r="B35" s="328" t="s">
        <v>99</v>
      </c>
      <c r="C35" s="328" t="s">
        <v>24</v>
      </c>
      <c r="D35" s="329" t="s">
        <v>25</v>
      </c>
      <c r="E35" s="330" t="s">
        <v>29</v>
      </c>
      <c r="F35" s="331"/>
      <c r="G35" s="331"/>
      <c r="H35" s="332">
        <v>2.5</v>
      </c>
      <c r="I35" s="331"/>
      <c r="J35" s="333" t="s">
        <v>30</v>
      </c>
      <c r="K35" s="331" t="s">
        <v>31</v>
      </c>
      <c r="L35" s="295">
        <v>1</v>
      </c>
      <c r="M35" s="124">
        <v>420</v>
      </c>
      <c r="N35" s="125">
        <v>420</v>
      </c>
      <c r="O35" s="334"/>
      <c r="P35" s="335" t="e">
        <v>#VALUE!</v>
      </c>
      <c r="Q35" s="336" t="e">
        <f>IF(J35="PROV SUM",N35,L35*P35)</f>
        <v>#VALUE!</v>
      </c>
      <c r="R35" s="294">
        <v>0</v>
      </c>
      <c r="S35" s="294">
        <v>533.4</v>
      </c>
      <c r="T35" s="336">
        <f>IF(J35="SC024",N35,IF(ISERROR(S35),"",IF(J35="PROV SUM",N35,L35*S35)))</f>
        <v>533.4</v>
      </c>
      <c r="V35" s="331" t="s">
        <v>31</v>
      </c>
      <c r="W35" s="295">
        <v>1</v>
      </c>
      <c r="X35" s="294">
        <v>533.4</v>
      </c>
      <c r="Y35" s="335">
        <f t="shared" si="0"/>
        <v>533.4</v>
      </c>
      <c r="Z35" s="18"/>
      <c r="AA35" s="343">
        <v>1</v>
      </c>
      <c r="AB35" s="344">
        <f t="shared" si="1"/>
        <v>533.4</v>
      </c>
      <c r="AC35" s="345">
        <v>1</v>
      </c>
      <c r="AD35" s="346">
        <f t="shared" si="3"/>
        <v>533.4</v>
      </c>
      <c r="AE35" s="347">
        <f t="shared" si="2"/>
        <v>0</v>
      </c>
      <c r="AF35" s="622"/>
    </row>
    <row r="36" spans="1:32" x14ac:dyDescent="0.25">
      <c r="A36" s="21"/>
      <c r="B36" s="328" t="s">
        <v>99</v>
      </c>
      <c r="C36" s="328" t="s">
        <v>24</v>
      </c>
      <c r="D36" s="329" t="s">
        <v>25</v>
      </c>
      <c r="E36" s="330" t="s">
        <v>32</v>
      </c>
      <c r="F36" s="331"/>
      <c r="G36" s="331"/>
      <c r="H36" s="332">
        <v>2.6</v>
      </c>
      <c r="I36" s="331"/>
      <c r="J36" s="333" t="s">
        <v>33</v>
      </c>
      <c r="K36" s="331" t="s">
        <v>31</v>
      </c>
      <c r="L36" s="295">
        <v>1</v>
      </c>
      <c r="M36" s="124">
        <v>50</v>
      </c>
      <c r="N36" s="125">
        <v>50</v>
      </c>
      <c r="O36" s="334"/>
      <c r="P36" s="335" t="e">
        <v>#VALUE!</v>
      </c>
      <c r="Q36" s="336" t="e">
        <f>IF(J36="PROV SUM",N36,L36*P36)</f>
        <v>#VALUE!</v>
      </c>
      <c r="R36" s="294">
        <v>0</v>
      </c>
      <c r="S36" s="294">
        <v>63.5</v>
      </c>
      <c r="T36" s="336">
        <f>IF(J36="SC024",N36,IF(ISERROR(S36),"",IF(J36="PROV SUM",N36,L36*S36)))</f>
        <v>63.5</v>
      </c>
      <c r="V36" s="331" t="s">
        <v>31</v>
      </c>
      <c r="W36" s="295">
        <v>1</v>
      </c>
      <c r="X36" s="294">
        <v>63.5</v>
      </c>
      <c r="Y36" s="335">
        <f t="shared" si="0"/>
        <v>63.5</v>
      </c>
      <c r="Z36" s="18"/>
      <c r="AA36" s="343">
        <v>1</v>
      </c>
      <c r="AB36" s="344">
        <f t="shared" si="1"/>
        <v>63.5</v>
      </c>
      <c r="AC36" s="345">
        <v>0</v>
      </c>
      <c r="AD36" s="346">
        <f t="shared" si="3"/>
        <v>0</v>
      </c>
      <c r="AE36" s="347">
        <f t="shared" si="2"/>
        <v>63.5</v>
      </c>
      <c r="AF36" s="622" t="s">
        <v>794</v>
      </c>
    </row>
    <row r="37" spans="1:32" x14ac:dyDescent="0.25">
      <c r="A37" s="21"/>
      <c r="B37" s="328" t="s">
        <v>99</v>
      </c>
      <c r="C37" s="328" t="s">
        <v>24</v>
      </c>
      <c r="D37" s="329" t="s">
        <v>25</v>
      </c>
      <c r="E37" s="330" t="s">
        <v>43</v>
      </c>
      <c r="F37" s="331"/>
      <c r="G37" s="331"/>
      <c r="H37" s="332">
        <v>2.17</v>
      </c>
      <c r="I37" s="331"/>
      <c r="J37" s="333" t="s">
        <v>44</v>
      </c>
      <c r="K37" s="331" t="s">
        <v>31</v>
      </c>
      <c r="L37" s="295">
        <v>1</v>
      </c>
      <c r="M37" s="124">
        <v>842</v>
      </c>
      <c r="N37" s="125">
        <v>842</v>
      </c>
      <c r="O37" s="334"/>
      <c r="P37" s="335" t="e">
        <v>#VALUE!</v>
      </c>
      <c r="Q37" s="336" t="e">
        <f>IF(J37="PROV SUM",N37,L37*P37)</f>
        <v>#VALUE!</v>
      </c>
      <c r="R37" s="294">
        <v>0</v>
      </c>
      <c r="S37" s="294">
        <v>1069.3399999999999</v>
      </c>
      <c r="T37" s="336">
        <f>IF(J37="SC024",N37,IF(ISERROR(S37),"",IF(J37="PROV SUM",N37,L37*S37)))</f>
        <v>1069.3399999999999</v>
      </c>
      <c r="V37" s="331" t="s">
        <v>31</v>
      </c>
      <c r="W37" s="295">
        <v>1</v>
      </c>
      <c r="X37" s="294">
        <v>1069.3399999999999</v>
      </c>
      <c r="Y37" s="335">
        <f t="shared" si="0"/>
        <v>1069.3399999999999</v>
      </c>
      <c r="Z37" s="18"/>
      <c r="AA37" s="343">
        <v>1</v>
      </c>
      <c r="AB37" s="344">
        <f t="shared" si="1"/>
        <v>1069.3399999999999</v>
      </c>
      <c r="AC37" s="345">
        <v>1</v>
      </c>
      <c r="AD37" s="346">
        <f t="shared" si="3"/>
        <v>1069.3399999999999</v>
      </c>
      <c r="AE37" s="347">
        <f t="shared" si="2"/>
        <v>0</v>
      </c>
      <c r="AF37" s="622"/>
    </row>
    <row r="38" spans="1:32" ht="60" x14ac:dyDescent="0.25">
      <c r="A38" s="21"/>
      <c r="B38" s="328" t="s">
        <v>99</v>
      </c>
      <c r="C38" s="328" t="s">
        <v>24</v>
      </c>
      <c r="D38" s="329" t="s">
        <v>25</v>
      </c>
      <c r="E38" s="330" t="s">
        <v>382</v>
      </c>
      <c r="F38" s="331"/>
      <c r="G38" s="331"/>
      <c r="H38" s="332"/>
      <c r="I38" s="331"/>
      <c r="J38" s="333" t="s">
        <v>383</v>
      </c>
      <c r="K38" s="331" t="s">
        <v>31</v>
      </c>
      <c r="L38" s="295"/>
      <c r="M38" s="124">
        <v>4.8300000000000003E-2</v>
      </c>
      <c r="N38" s="125">
        <v>0</v>
      </c>
      <c r="O38" s="334"/>
      <c r="P38" s="335" t="e">
        <v>#VALUE!</v>
      </c>
      <c r="Q38" s="336" t="e">
        <f>IF(J38="PROV SUM",N38,L38*P38)</f>
        <v>#VALUE!</v>
      </c>
      <c r="R38" s="294" t="e">
        <v>#N/A</v>
      </c>
      <c r="S38" s="294" t="e">
        <v>#N/A</v>
      </c>
      <c r="T38" s="336">
        <f>IF(J38="SC024",N38,IF(ISERROR(S38),"",IF(J38="PROV SUM",N38,L38*S38)))</f>
        <v>0</v>
      </c>
      <c r="V38" s="331" t="s">
        <v>416</v>
      </c>
      <c r="W38" s="295">
        <v>23</v>
      </c>
      <c r="X38" s="376">
        <f>SUM(Y34+Y35+Y36+Y42)*0.0483</f>
        <v>212.2153236</v>
      </c>
      <c r="Y38" s="335">
        <f>X38*W38</f>
        <v>4880.9524428000004</v>
      </c>
      <c r="Z38" s="18"/>
      <c r="AA38" s="343">
        <v>1</v>
      </c>
      <c r="AB38" s="344">
        <f t="shared" si="1"/>
        <v>4880.9524428000004</v>
      </c>
      <c r="AC38" s="345">
        <v>0</v>
      </c>
      <c r="AD38" s="346">
        <f t="shared" si="3"/>
        <v>0</v>
      </c>
      <c r="AE38" s="347">
        <f t="shared" si="2"/>
        <v>4880.9524428000004</v>
      </c>
      <c r="AF38" s="622" t="s">
        <v>794</v>
      </c>
    </row>
    <row r="39" spans="1:32" x14ac:dyDescent="0.25">
      <c r="A39" s="21"/>
      <c r="B39" s="327" t="s">
        <v>99</v>
      </c>
      <c r="C39" s="328" t="s">
        <v>312</v>
      </c>
      <c r="D39" s="329" t="s">
        <v>378</v>
      </c>
      <c r="E39" s="330"/>
      <c r="F39" s="331"/>
      <c r="G39" s="331"/>
      <c r="H39" s="332"/>
      <c r="I39" s="331"/>
      <c r="J39" s="333"/>
      <c r="K39" s="331"/>
      <c r="L39" s="295"/>
      <c r="M39" s="333"/>
      <c r="N39" s="125"/>
      <c r="O39" s="334"/>
      <c r="P39" s="354"/>
      <c r="Q39" s="355"/>
      <c r="R39" s="355"/>
      <c r="S39" s="355"/>
      <c r="T39" s="355"/>
      <c r="V39" s="331"/>
      <c r="W39" s="295"/>
      <c r="X39" s="355"/>
      <c r="Y39" s="335">
        <f t="shared" si="0"/>
        <v>0</v>
      </c>
      <c r="Z39" s="18"/>
      <c r="AA39" s="343">
        <v>0</v>
      </c>
      <c r="AB39" s="344">
        <f t="shared" si="1"/>
        <v>0</v>
      </c>
      <c r="AC39" s="345">
        <v>0</v>
      </c>
      <c r="AD39" s="346">
        <f t="shared" si="3"/>
        <v>0</v>
      </c>
      <c r="AE39" s="347">
        <f t="shared" si="2"/>
        <v>0</v>
      </c>
      <c r="AF39" s="622"/>
    </row>
    <row r="40" spans="1:32" ht="60" x14ac:dyDescent="0.25">
      <c r="A40" s="21"/>
      <c r="B40" s="327" t="s">
        <v>99</v>
      </c>
      <c r="C40" s="328" t="s">
        <v>312</v>
      </c>
      <c r="D40" s="329" t="s">
        <v>25</v>
      </c>
      <c r="E40" s="330" t="s">
        <v>313</v>
      </c>
      <c r="F40" s="331"/>
      <c r="G40" s="331"/>
      <c r="H40" s="332">
        <v>7.4000000000000199</v>
      </c>
      <c r="I40" s="331"/>
      <c r="J40" s="333" t="s">
        <v>314</v>
      </c>
      <c r="K40" s="331" t="s">
        <v>79</v>
      </c>
      <c r="L40" s="295">
        <v>16</v>
      </c>
      <c r="M40" s="356">
        <v>58.8</v>
      </c>
      <c r="N40" s="125">
        <v>940.8</v>
      </c>
      <c r="O40" s="334"/>
      <c r="P40" s="335" t="e">
        <v>#VALUE!</v>
      </c>
      <c r="Q40" s="336" t="e">
        <f>IF(J40="PROV SUM",N40,L40*P40)</f>
        <v>#VALUE!</v>
      </c>
      <c r="R40" s="294">
        <v>0</v>
      </c>
      <c r="S40" s="294">
        <v>48.351239999999997</v>
      </c>
      <c r="T40" s="336">
        <f>IF(J40="SC024",N40,IF(ISERROR(S40),"",IF(J40="PROV SUM",N40,L40*S40)))</f>
        <v>773.61983999999995</v>
      </c>
      <c r="V40" s="331" t="s">
        <v>79</v>
      </c>
      <c r="W40" s="295">
        <v>16</v>
      </c>
      <c r="X40" s="294">
        <v>48.351239999999997</v>
      </c>
      <c r="Y40" s="335">
        <f t="shared" si="0"/>
        <v>773.61983999999995</v>
      </c>
      <c r="Z40" s="18"/>
      <c r="AA40" s="343">
        <v>1</v>
      </c>
      <c r="AB40" s="344">
        <f t="shared" si="1"/>
        <v>773.61983999999995</v>
      </c>
      <c r="AC40" s="345">
        <v>1</v>
      </c>
      <c r="AD40" s="346">
        <f t="shared" si="3"/>
        <v>773.61983999999995</v>
      </c>
      <c r="AE40" s="347">
        <f t="shared" si="2"/>
        <v>0</v>
      </c>
      <c r="AF40" s="622"/>
    </row>
    <row r="41" spans="1:32" ht="45" x14ac:dyDescent="0.25">
      <c r="A41" s="21"/>
      <c r="B41" s="327" t="s">
        <v>99</v>
      </c>
      <c r="C41" s="328" t="s">
        <v>312</v>
      </c>
      <c r="D41" s="329" t="s">
        <v>25</v>
      </c>
      <c r="E41" s="330" t="s">
        <v>331</v>
      </c>
      <c r="F41" s="331"/>
      <c r="G41" s="331"/>
      <c r="H41" s="332">
        <v>7.2170000000000396</v>
      </c>
      <c r="I41" s="331"/>
      <c r="J41" s="333" t="s">
        <v>332</v>
      </c>
      <c r="K41" s="331" t="s">
        <v>79</v>
      </c>
      <c r="L41" s="295">
        <v>31</v>
      </c>
      <c r="M41" s="333">
        <v>169.05</v>
      </c>
      <c r="N41" s="125">
        <v>5240.55</v>
      </c>
      <c r="O41" s="334"/>
      <c r="P41" s="335" t="e">
        <v>#VALUE!</v>
      </c>
      <c r="Q41" s="336" t="e">
        <f>IF(J41="PROV SUM",N41,L41*P41)</f>
        <v>#VALUE!</v>
      </c>
      <c r="R41" s="294">
        <v>0</v>
      </c>
      <c r="S41" s="294">
        <v>122.56125</v>
      </c>
      <c r="T41" s="336">
        <f>IF(J41="SC024",N41,IF(ISERROR(S41),"",IF(J41="PROV SUM",N41,L41*S41)))</f>
        <v>3799.3987499999998</v>
      </c>
      <c r="V41" s="331" t="s">
        <v>79</v>
      </c>
      <c r="W41" s="295">
        <v>31</v>
      </c>
      <c r="X41" s="294">
        <v>122.56125</v>
      </c>
      <c r="Y41" s="335">
        <f t="shared" si="0"/>
        <v>3799.3987499999998</v>
      </c>
      <c r="Z41" s="18"/>
      <c r="AA41" s="343">
        <v>1</v>
      </c>
      <c r="AB41" s="344">
        <f t="shared" si="1"/>
        <v>3799.3987499999998</v>
      </c>
      <c r="AC41" s="345">
        <v>1</v>
      </c>
      <c r="AD41" s="346">
        <f t="shared" si="3"/>
        <v>3799.3987499999998</v>
      </c>
      <c r="AE41" s="347">
        <f t="shared" si="2"/>
        <v>0</v>
      </c>
      <c r="AF41" s="622"/>
    </row>
    <row r="42" spans="1:32" x14ac:dyDescent="0.25">
      <c r="A42" s="21"/>
      <c r="B42" s="353" t="s">
        <v>99</v>
      </c>
      <c r="C42" s="328" t="s">
        <v>24</v>
      </c>
      <c r="D42" s="329"/>
      <c r="E42" s="399" t="s">
        <v>38</v>
      </c>
      <c r="F42" s="331"/>
      <c r="G42" s="331"/>
      <c r="H42" s="332"/>
      <c r="I42" s="331"/>
      <c r="J42" s="333"/>
      <c r="K42" s="331"/>
      <c r="L42" s="295"/>
      <c r="M42" s="333"/>
      <c r="N42" s="125"/>
      <c r="O42" s="334"/>
      <c r="P42" s="335"/>
      <c r="Q42" s="336"/>
      <c r="R42" s="294"/>
      <c r="S42" s="294"/>
      <c r="T42" s="336"/>
      <c r="V42" s="329" t="s">
        <v>311</v>
      </c>
      <c r="W42" s="414">
        <v>1</v>
      </c>
      <c r="X42" s="405">
        <v>1663.7</v>
      </c>
      <c r="Y42" s="335">
        <f t="shared" ref="Y42:Y65" si="6">W42*X42</f>
        <v>1663.7</v>
      </c>
      <c r="Z42" s="18"/>
      <c r="AA42" s="343">
        <v>1</v>
      </c>
      <c r="AB42" s="344">
        <f t="shared" ref="AB42:AB65" si="7">Y42*AA42</f>
        <v>1663.7</v>
      </c>
      <c r="AC42" s="345">
        <v>0</v>
      </c>
      <c r="AD42" s="346">
        <f t="shared" ref="AD42:AD65" si="8">Y42*AC42</f>
        <v>0</v>
      </c>
      <c r="AE42" s="347">
        <f t="shared" ref="AE42:AE65" si="9">AB42-AD42</f>
        <v>1663.7</v>
      </c>
      <c r="AF42" s="622" t="s">
        <v>794</v>
      </c>
    </row>
    <row r="43" spans="1:32" ht="60" x14ac:dyDescent="0.25">
      <c r="A43" s="21"/>
      <c r="B43" s="353" t="s">
        <v>99</v>
      </c>
      <c r="C43" s="397"/>
      <c r="D43" s="398"/>
      <c r="E43" s="400" t="s">
        <v>323</v>
      </c>
      <c r="F43" s="331"/>
      <c r="G43" s="331"/>
      <c r="H43" s="332"/>
      <c r="I43" s="331"/>
      <c r="J43" s="333"/>
      <c r="K43" s="331"/>
      <c r="L43" s="295"/>
      <c r="M43" s="333"/>
      <c r="N43" s="125"/>
      <c r="O43" s="334"/>
      <c r="P43" s="335"/>
      <c r="Q43" s="336"/>
      <c r="R43" s="294"/>
      <c r="S43" s="294"/>
      <c r="T43" s="336"/>
      <c r="V43" s="379" t="s">
        <v>284</v>
      </c>
      <c r="W43" s="380">
        <v>1</v>
      </c>
      <c r="X43" s="405">
        <v>110</v>
      </c>
      <c r="Y43" s="335">
        <f t="shared" si="6"/>
        <v>110</v>
      </c>
      <c r="Z43" s="18"/>
      <c r="AA43" s="343">
        <v>0</v>
      </c>
      <c r="AB43" s="344">
        <f t="shared" si="7"/>
        <v>0</v>
      </c>
      <c r="AC43" s="345">
        <v>0</v>
      </c>
      <c r="AD43" s="346">
        <f t="shared" si="8"/>
        <v>0</v>
      </c>
      <c r="AE43" s="347">
        <f t="shared" si="9"/>
        <v>0</v>
      </c>
    </row>
    <row r="44" spans="1:32" ht="30" x14ac:dyDescent="0.25">
      <c r="A44" s="21"/>
      <c r="B44" s="353" t="s">
        <v>99</v>
      </c>
      <c r="C44" s="328" t="s">
        <v>189</v>
      </c>
      <c r="D44" s="329"/>
      <c r="E44" s="399" t="s">
        <v>728</v>
      </c>
      <c r="F44" s="331"/>
      <c r="G44" s="331"/>
      <c r="H44" s="332"/>
      <c r="I44" s="331"/>
      <c r="J44" s="333"/>
      <c r="K44" s="331"/>
      <c r="L44" s="295"/>
      <c r="M44" s="333"/>
      <c r="N44" s="125"/>
      <c r="O44" s="334"/>
      <c r="P44" s="335"/>
      <c r="Q44" s="336"/>
      <c r="R44" s="294"/>
      <c r="S44" s="294"/>
      <c r="T44" s="336"/>
      <c r="V44" s="329" t="s">
        <v>311</v>
      </c>
      <c r="W44" s="414">
        <v>1</v>
      </c>
      <c r="X44" s="405">
        <v>10000</v>
      </c>
      <c r="Y44" s="335">
        <f t="shared" si="6"/>
        <v>10000</v>
      </c>
      <c r="Z44" s="18"/>
      <c r="AA44" s="343">
        <v>0</v>
      </c>
      <c r="AB44" s="344">
        <f t="shared" si="7"/>
        <v>0</v>
      </c>
      <c r="AC44" s="345">
        <v>0</v>
      </c>
      <c r="AD44" s="346">
        <f t="shared" si="8"/>
        <v>0</v>
      </c>
      <c r="AE44" s="347">
        <f t="shared" si="9"/>
        <v>0</v>
      </c>
      <c r="AF44" s="620" t="s">
        <v>804</v>
      </c>
    </row>
    <row r="45" spans="1:32" ht="30" x14ac:dyDescent="0.25">
      <c r="A45" s="21"/>
      <c r="B45" s="353" t="s">
        <v>99</v>
      </c>
      <c r="C45" s="399" t="s">
        <v>729</v>
      </c>
      <c r="D45" s="398"/>
      <c r="E45" s="403" t="s">
        <v>730</v>
      </c>
      <c r="F45" s="331"/>
      <c r="G45" s="331"/>
      <c r="H45" s="332"/>
      <c r="I45" s="331"/>
      <c r="J45" s="333"/>
      <c r="K45" s="331"/>
      <c r="L45" s="295"/>
      <c r="M45" s="333"/>
      <c r="N45" s="125"/>
      <c r="O45" s="334"/>
      <c r="P45" s="335"/>
      <c r="Q45" s="336"/>
      <c r="R45" s="294"/>
      <c r="S45" s="294"/>
      <c r="T45" s="336"/>
      <c r="V45" s="411" t="s">
        <v>311</v>
      </c>
      <c r="W45" s="380">
        <v>1</v>
      </c>
      <c r="X45" s="405">
        <v>2000</v>
      </c>
      <c r="Y45" s="335">
        <f t="shared" si="6"/>
        <v>2000</v>
      </c>
      <c r="Z45" s="18"/>
      <c r="AA45" s="343">
        <v>0</v>
      </c>
      <c r="AB45" s="344">
        <f t="shared" si="7"/>
        <v>0</v>
      </c>
      <c r="AC45" s="345">
        <v>0</v>
      </c>
      <c r="AD45" s="346">
        <f t="shared" si="8"/>
        <v>0</v>
      </c>
      <c r="AE45" s="347">
        <f t="shared" si="9"/>
        <v>0</v>
      </c>
      <c r="AF45" s="620" t="s">
        <v>804</v>
      </c>
    </row>
    <row r="46" spans="1:32" ht="30" x14ac:dyDescent="0.25">
      <c r="A46" s="21"/>
      <c r="B46" s="353" t="s">
        <v>99</v>
      </c>
      <c r="C46" s="399" t="s">
        <v>164</v>
      </c>
      <c r="D46" s="398"/>
      <c r="E46" s="400" t="s">
        <v>683</v>
      </c>
      <c r="F46" s="331"/>
      <c r="G46" s="331"/>
      <c r="H46" s="332"/>
      <c r="I46" s="331"/>
      <c r="J46" s="333"/>
      <c r="K46" s="331"/>
      <c r="L46" s="295"/>
      <c r="M46" s="333"/>
      <c r="N46" s="125"/>
      <c r="O46" s="334"/>
      <c r="P46" s="335"/>
      <c r="Q46" s="336"/>
      <c r="R46" s="294"/>
      <c r="S46" s="294"/>
      <c r="T46" s="336"/>
      <c r="V46" s="411" t="s">
        <v>311</v>
      </c>
      <c r="W46" s="380">
        <v>1</v>
      </c>
      <c r="X46" s="405">
        <v>1500</v>
      </c>
      <c r="Y46" s="335">
        <f t="shared" si="6"/>
        <v>1500</v>
      </c>
      <c r="Z46" s="18"/>
      <c r="AA46" s="343">
        <v>0</v>
      </c>
      <c r="AB46" s="344">
        <f t="shared" si="7"/>
        <v>0</v>
      </c>
      <c r="AC46" s="345">
        <v>0</v>
      </c>
      <c r="AD46" s="346">
        <f t="shared" si="8"/>
        <v>0</v>
      </c>
      <c r="AE46" s="347">
        <f t="shared" si="9"/>
        <v>0</v>
      </c>
      <c r="AF46" s="620" t="s">
        <v>804</v>
      </c>
    </row>
    <row r="47" spans="1:32" x14ac:dyDescent="0.25">
      <c r="A47" s="21"/>
      <c r="B47" s="353" t="s">
        <v>99</v>
      </c>
      <c r="C47" s="397" t="s">
        <v>675</v>
      </c>
      <c r="D47" s="398"/>
      <c r="E47" s="400" t="s">
        <v>731</v>
      </c>
      <c r="F47" s="331"/>
      <c r="G47" s="331"/>
      <c r="H47" s="332"/>
      <c r="I47" s="331"/>
      <c r="J47" s="333"/>
      <c r="K47" s="331"/>
      <c r="L47" s="295"/>
      <c r="M47" s="333"/>
      <c r="N47" s="125"/>
      <c r="O47" s="334"/>
      <c r="P47" s="335"/>
      <c r="Q47" s="336"/>
      <c r="R47" s="294"/>
      <c r="S47" s="294"/>
      <c r="T47" s="336"/>
      <c r="V47" s="411" t="s">
        <v>160</v>
      </c>
      <c r="W47" s="380">
        <v>8</v>
      </c>
      <c r="X47" s="405">
        <v>5</v>
      </c>
      <c r="Y47" s="335">
        <f t="shared" si="6"/>
        <v>40</v>
      </c>
      <c r="Z47" s="18"/>
      <c r="AA47" s="343">
        <v>0</v>
      </c>
      <c r="AB47" s="344">
        <f t="shared" si="7"/>
        <v>0</v>
      </c>
      <c r="AC47" s="345">
        <v>0</v>
      </c>
      <c r="AD47" s="346">
        <f t="shared" si="8"/>
        <v>0</v>
      </c>
      <c r="AE47" s="347">
        <f t="shared" si="9"/>
        <v>0</v>
      </c>
    </row>
    <row r="48" spans="1:32" ht="45" x14ac:dyDescent="0.25">
      <c r="A48" s="21"/>
      <c r="B48" s="353" t="s">
        <v>99</v>
      </c>
      <c r="C48" s="328" t="s">
        <v>285</v>
      </c>
      <c r="D48" s="398"/>
      <c r="E48" s="400" t="s">
        <v>732</v>
      </c>
      <c r="F48" s="331"/>
      <c r="G48" s="331"/>
      <c r="H48" s="332"/>
      <c r="I48" s="331"/>
      <c r="J48" s="333"/>
      <c r="K48" s="331"/>
      <c r="L48" s="295"/>
      <c r="M48" s="333"/>
      <c r="N48" s="125"/>
      <c r="O48" s="334"/>
      <c r="P48" s="335"/>
      <c r="Q48" s="336"/>
      <c r="R48" s="294"/>
      <c r="S48" s="294"/>
      <c r="T48" s="336"/>
      <c r="V48" s="411" t="s">
        <v>160</v>
      </c>
      <c r="W48" s="380">
        <v>8</v>
      </c>
      <c r="X48" s="405">
        <v>17.63</v>
      </c>
      <c r="Y48" s="335">
        <f t="shared" si="6"/>
        <v>141.04</v>
      </c>
      <c r="Z48" s="18"/>
      <c r="AA48" s="343">
        <v>1</v>
      </c>
      <c r="AB48" s="344">
        <f t="shared" si="7"/>
        <v>141.04</v>
      </c>
      <c r="AC48" s="345">
        <v>0</v>
      </c>
      <c r="AD48" s="346">
        <f t="shared" si="8"/>
        <v>0</v>
      </c>
      <c r="AE48" s="347">
        <f t="shared" si="9"/>
        <v>141.04</v>
      </c>
      <c r="AF48" s="656" t="s">
        <v>805</v>
      </c>
    </row>
    <row r="49" spans="1:32" x14ac:dyDescent="0.25">
      <c r="A49" s="21"/>
      <c r="B49" s="353" t="s">
        <v>99</v>
      </c>
      <c r="C49" s="399" t="s">
        <v>189</v>
      </c>
      <c r="D49" s="398"/>
      <c r="E49" s="400" t="s">
        <v>733</v>
      </c>
      <c r="F49" s="331"/>
      <c r="G49" s="331"/>
      <c r="H49" s="332"/>
      <c r="I49" s="331"/>
      <c r="J49" s="333"/>
      <c r="K49" s="331"/>
      <c r="L49" s="295"/>
      <c r="M49" s="333"/>
      <c r="N49" s="125"/>
      <c r="O49" s="334"/>
      <c r="P49" s="335"/>
      <c r="Q49" s="336"/>
      <c r="R49" s="294"/>
      <c r="S49" s="294"/>
      <c r="T49" s="336"/>
      <c r="V49" s="411" t="s">
        <v>311</v>
      </c>
      <c r="W49" s="380">
        <v>1</v>
      </c>
      <c r="X49" s="405">
        <v>2000</v>
      </c>
      <c r="Y49" s="335">
        <f t="shared" si="6"/>
        <v>2000</v>
      </c>
      <c r="Z49" s="18"/>
      <c r="AA49" s="343">
        <v>1</v>
      </c>
      <c r="AB49" s="344">
        <f t="shared" si="7"/>
        <v>2000</v>
      </c>
      <c r="AC49" s="345">
        <v>0</v>
      </c>
      <c r="AD49" s="346">
        <f t="shared" si="8"/>
        <v>0</v>
      </c>
      <c r="AE49" s="347">
        <f t="shared" si="9"/>
        <v>2000</v>
      </c>
      <c r="AF49" s="620" t="s">
        <v>763</v>
      </c>
    </row>
    <row r="50" spans="1:32" ht="30" x14ac:dyDescent="0.25">
      <c r="A50" s="21"/>
      <c r="B50" s="353" t="s">
        <v>99</v>
      </c>
      <c r="C50" s="397" t="s">
        <v>72</v>
      </c>
      <c r="D50" s="398"/>
      <c r="E50" s="400" t="s">
        <v>664</v>
      </c>
      <c r="F50" s="331"/>
      <c r="G50" s="331"/>
      <c r="H50" s="332"/>
      <c r="I50" s="331"/>
      <c r="J50" s="333"/>
      <c r="K50" s="331"/>
      <c r="L50" s="295"/>
      <c r="M50" s="333"/>
      <c r="N50" s="125"/>
      <c r="O50" s="334"/>
      <c r="P50" s="335"/>
      <c r="Q50" s="336"/>
      <c r="R50" s="294"/>
      <c r="S50" s="294"/>
      <c r="T50" s="336"/>
      <c r="V50" s="411" t="s">
        <v>75</v>
      </c>
      <c r="W50" s="380">
        <v>66</v>
      </c>
      <c r="X50" s="405">
        <v>11.016</v>
      </c>
      <c r="Y50" s="335">
        <f t="shared" si="6"/>
        <v>727.05600000000004</v>
      </c>
      <c r="Z50" s="18"/>
      <c r="AA50" s="343">
        <v>1</v>
      </c>
      <c r="AB50" s="344">
        <f t="shared" si="7"/>
        <v>727.05600000000004</v>
      </c>
      <c r="AC50" s="345">
        <v>1</v>
      </c>
      <c r="AD50" s="346">
        <f t="shared" si="8"/>
        <v>727.05600000000004</v>
      </c>
      <c r="AE50" s="347">
        <f t="shared" si="9"/>
        <v>0</v>
      </c>
    </row>
    <row r="51" spans="1:32" ht="75" x14ac:dyDescent="0.25">
      <c r="A51" s="21"/>
      <c r="B51" s="353" t="s">
        <v>99</v>
      </c>
      <c r="C51" s="397" t="s">
        <v>72</v>
      </c>
      <c r="D51" s="398"/>
      <c r="E51" s="400" t="s">
        <v>667</v>
      </c>
      <c r="F51" s="331"/>
      <c r="G51" s="331"/>
      <c r="H51" s="332"/>
      <c r="I51" s="331"/>
      <c r="J51" s="333"/>
      <c r="K51" s="331"/>
      <c r="L51" s="295"/>
      <c r="M51" s="333"/>
      <c r="N51" s="125"/>
      <c r="O51" s="334"/>
      <c r="P51" s="335"/>
      <c r="Q51" s="336"/>
      <c r="R51" s="294"/>
      <c r="S51" s="294"/>
      <c r="T51" s="336"/>
      <c r="V51" s="411" t="s">
        <v>139</v>
      </c>
      <c r="W51" s="380">
        <v>1</v>
      </c>
      <c r="X51" s="405">
        <v>130.12800000000001</v>
      </c>
      <c r="Y51" s="335">
        <f t="shared" si="6"/>
        <v>130.12800000000001</v>
      </c>
      <c r="Z51" s="18"/>
      <c r="AA51" s="343">
        <v>1</v>
      </c>
      <c r="AB51" s="344">
        <f t="shared" si="7"/>
        <v>130.12800000000001</v>
      </c>
      <c r="AC51" s="345">
        <v>1</v>
      </c>
      <c r="AD51" s="346">
        <f t="shared" si="8"/>
        <v>130.12800000000001</v>
      </c>
      <c r="AE51" s="347">
        <f t="shared" si="9"/>
        <v>0</v>
      </c>
    </row>
    <row r="52" spans="1:32" ht="45" x14ac:dyDescent="0.25">
      <c r="A52" s="21"/>
      <c r="B52" s="353" t="s">
        <v>99</v>
      </c>
      <c r="C52" s="397" t="s">
        <v>72</v>
      </c>
      <c r="D52" s="398"/>
      <c r="E52" s="400" t="s">
        <v>699</v>
      </c>
      <c r="F52" s="331"/>
      <c r="G52" s="331"/>
      <c r="H52" s="332"/>
      <c r="I52" s="331"/>
      <c r="J52" s="333"/>
      <c r="K52" s="331"/>
      <c r="L52" s="295"/>
      <c r="M52" s="333"/>
      <c r="N52" s="125"/>
      <c r="O52" s="334"/>
      <c r="P52" s="335"/>
      <c r="Q52" s="336"/>
      <c r="R52" s="294"/>
      <c r="S52" s="294"/>
      <c r="T52" s="336"/>
      <c r="V52" s="411" t="s">
        <v>104</v>
      </c>
      <c r="W52" s="380">
        <v>9</v>
      </c>
      <c r="X52" s="405">
        <v>110.70400000000001</v>
      </c>
      <c r="Y52" s="335">
        <f t="shared" si="6"/>
        <v>996.33600000000001</v>
      </c>
      <c r="Z52" s="18"/>
      <c r="AA52" s="343">
        <v>1</v>
      </c>
      <c r="AB52" s="344">
        <f t="shared" si="7"/>
        <v>996.33600000000001</v>
      </c>
      <c r="AC52" s="345">
        <v>1</v>
      </c>
      <c r="AD52" s="346">
        <f t="shared" si="8"/>
        <v>996.33600000000001</v>
      </c>
      <c r="AE52" s="347">
        <f t="shared" si="9"/>
        <v>0</v>
      </c>
    </row>
    <row r="53" spans="1:32" x14ac:dyDescent="0.25">
      <c r="A53" s="21"/>
      <c r="B53" s="353" t="s">
        <v>99</v>
      </c>
      <c r="C53" s="397" t="s">
        <v>72</v>
      </c>
      <c r="D53" s="398"/>
      <c r="E53" s="400" t="s">
        <v>734</v>
      </c>
      <c r="F53" s="331"/>
      <c r="G53" s="331"/>
      <c r="H53" s="332"/>
      <c r="I53" s="331"/>
      <c r="J53" s="333"/>
      <c r="K53" s="331"/>
      <c r="L53" s="295"/>
      <c r="M53" s="333"/>
      <c r="N53" s="125"/>
      <c r="O53" s="334"/>
      <c r="P53" s="335"/>
      <c r="Q53" s="336"/>
      <c r="R53" s="294"/>
      <c r="S53" s="294"/>
      <c r="T53" s="336"/>
      <c r="V53" s="411" t="s">
        <v>104</v>
      </c>
      <c r="W53" s="380">
        <v>9</v>
      </c>
      <c r="X53" s="405">
        <v>47.112000000000002</v>
      </c>
      <c r="Y53" s="335">
        <f t="shared" si="6"/>
        <v>424.00800000000004</v>
      </c>
      <c r="Z53" s="18"/>
      <c r="AA53" s="343">
        <v>1</v>
      </c>
      <c r="AB53" s="344">
        <f t="shared" si="7"/>
        <v>424.00800000000004</v>
      </c>
      <c r="AC53" s="345">
        <v>1</v>
      </c>
      <c r="AD53" s="346">
        <f t="shared" si="8"/>
        <v>424.00800000000004</v>
      </c>
      <c r="AE53" s="347">
        <f t="shared" si="9"/>
        <v>0</v>
      </c>
    </row>
    <row r="54" spans="1:32" ht="30" x14ac:dyDescent="0.25">
      <c r="A54" s="21"/>
      <c r="B54" s="353" t="s">
        <v>99</v>
      </c>
      <c r="C54" s="397" t="s">
        <v>72</v>
      </c>
      <c r="D54" s="398"/>
      <c r="E54" s="400" t="s">
        <v>701</v>
      </c>
      <c r="F54" s="331"/>
      <c r="G54" s="331"/>
      <c r="H54" s="332"/>
      <c r="I54" s="331"/>
      <c r="J54" s="333"/>
      <c r="K54" s="331"/>
      <c r="L54" s="295"/>
      <c r="M54" s="333"/>
      <c r="N54" s="125"/>
      <c r="O54" s="334"/>
      <c r="P54" s="335"/>
      <c r="Q54" s="336"/>
      <c r="R54" s="294"/>
      <c r="S54" s="294"/>
      <c r="T54" s="336"/>
      <c r="V54" s="411" t="s">
        <v>104</v>
      </c>
      <c r="W54" s="380">
        <v>12</v>
      </c>
      <c r="X54" s="405">
        <v>165</v>
      </c>
      <c r="Y54" s="335">
        <f t="shared" si="6"/>
        <v>1980</v>
      </c>
      <c r="Z54" s="18"/>
      <c r="AA54" s="343">
        <v>1</v>
      </c>
      <c r="AB54" s="344">
        <f t="shared" si="7"/>
        <v>1980</v>
      </c>
      <c r="AC54" s="345">
        <v>1</v>
      </c>
      <c r="AD54" s="346">
        <f t="shared" si="8"/>
        <v>1980</v>
      </c>
      <c r="AE54" s="347">
        <f t="shared" si="9"/>
        <v>0</v>
      </c>
    </row>
    <row r="55" spans="1:32" ht="45" x14ac:dyDescent="0.25">
      <c r="A55" s="21"/>
      <c r="B55" s="353" t="s">
        <v>99</v>
      </c>
      <c r="C55" s="397" t="s">
        <v>72</v>
      </c>
      <c r="D55" s="398"/>
      <c r="E55" s="400" t="s">
        <v>702</v>
      </c>
      <c r="F55" s="331"/>
      <c r="G55" s="331"/>
      <c r="H55" s="332"/>
      <c r="I55" s="331"/>
      <c r="J55" s="333"/>
      <c r="K55" s="331"/>
      <c r="L55" s="295"/>
      <c r="M55" s="333"/>
      <c r="N55" s="125"/>
      <c r="O55" s="334"/>
      <c r="P55" s="335"/>
      <c r="Q55" s="336"/>
      <c r="R55" s="294"/>
      <c r="S55" s="294"/>
      <c r="T55" s="336"/>
      <c r="V55" s="411" t="s">
        <v>104</v>
      </c>
      <c r="W55" s="380">
        <v>19</v>
      </c>
      <c r="X55" s="405">
        <v>46.472000000000008</v>
      </c>
      <c r="Y55" s="335">
        <f t="shared" si="6"/>
        <v>882.96800000000019</v>
      </c>
      <c r="Z55" s="18"/>
      <c r="AA55" s="343">
        <v>1</v>
      </c>
      <c r="AB55" s="344">
        <f t="shared" si="7"/>
        <v>882.96800000000019</v>
      </c>
      <c r="AC55" s="345">
        <v>1</v>
      </c>
      <c r="AD55" s="346">
        <f t="shared" si="8"/>
        <v>882.96800000000019</v>
      </c>
      <c r="AE55" s="347">
        <f t="shared" si="9"/>
        <v>0</v>
      </c>
    </row>
    <row r="56" spans="1:32" ht="45" x14ac:dyDescent="0.25">
      <c r="A56" s="21"/>
      <c r="B56" s="353" t="s">
        <v>99</v>
      </c>
      <c r="C56" s="397" t="s">
        <v>72</v>
      </c>
      <c r="D56" s="398"/>
      <c r="E56" s="400" t="s">
        <v>712</v>
      </c>
      <c r="F56" s="331"/>
      <c r="G56" s="331"/>
      <c r="H56" s="332"/>
      <c r="I56" s="331"/>
      <c r="J56" s="333"/>
      <c r="K56" s="331"/>
      <c r="L56" s="295"/>
      <c r="M56" s="333"/>
      <c r="N56" s="125"/>
      <c r="O56" s="334"/>
      <c r="P56" s="335"/>
      <c r="Q56" s="336"/>
      <c r="R56" s="294"/>
      <c r="S56" s="294"/>
      <c r="T56" s="336"/>
      <c r="V56" s="411" t="s">
        <v>79</v>
      </c>
      <c r="W56" s="380">
        <v>1</v>
      </c>
      <c r="X56" s="405">
        <v>108.512</v>
      </c>
      <c r="Y56" s="335">
        <f t="shared" si="6"/>
        <v>108.512</v>
      </c>
      <c r="Z56" s="18"/>
      <c r="AA56" s="343">
        <v>1</v>
      </c>
      <c r="AB56" s="344">
        <f t="shared" si="7"/>
        <v>108.512</v>
      </c>
      <c r="AC56" s="345">
        <v>1</v>
      </c>
      <c r="AD56" s="346">
        <f t="shared" si="8"/>
        <v>108.512</v>
      </c>
      <c r="AE56" s="347">
        <f t="shared" si="9"/>
        <v>0</v>
      </c>
    </row>
    <row r="57" spans="1:32" ht="45" x14ac:dyDescent="0.25">
      <c r="A57" s="21"/>
      <c r="B57" s="353" t="s">
        <v>99</v>
      </c>
      <c r="C57" s="397" t="s">
        <v>72</v>
      </c>
      <c r="D57" s="398"/>
      <c r="E57" s="400" t="s">
        <v>669</v>
      </c>
      <c r="F57" s="331"/>
      <c r="G57" s="331"/>
      <c r="H57" s="332"/>
      <c r="I57" s="331"/>
      <c r="J57" s="333"/>
      <c r="K57" s="331"/>
      <c r="L57" s="295"/>
      <c r="M57" s="333"/>
      <c r="N57" s="125"/>
      <c r="O57" s="334"/>
      <c r="P57" s="335"/>
      <c r="Q57" s="336"/>
      <c r="R57" s="294"/>
      <c r="S57" s="294"/>
      <c r="T57" s="336"/>
      <c r="V57" s="411" t="s">
        <v>104</v>
      </c>
      <c r="W57" s="380">
        <v>1</v>
      </c>
      <c r="X57" s="405">
        <v>55.655999999999999</v>
      </c>
      <c r="Y57" s="335">
        <f t="shared" si="6"/>
        <v>55.655999999999999</v>
      </c>
      <c r="Z57" s="18"/>
      <c r="AA57" s="343">
        <v>1</v>
      </c>
      <c r="AB57" s="344">
        <f t="shared" si="7"/>
        <v>55.655999999999999</v>
      </c>
      <c r="AC57" s="345">
        <v>1</v>
      </c>
      <c r="AD57" s="346">
        <f t="shared" si="8"/>
        <v>55.655999999999999</v>
      </c>
      <c r="AE57" s="347">
        <f t="shared" si="9"/>
        <v>0</v>
      </c>
    </row>
    <row r="58" spans="1:32" ht="30" x14ac:dyDescent="0.25">
      <c r="A58" s="21"/>
      <c r="B58" s="353" t="s">
        <v>99</v>
      </c>
      <c r="C58" s="397" t="s">
        <v>72</v>
      </c>
      <c r="D58" s="398"/>
      <c r="E58" s="400" t="s">
        <v>689</v>
      </c>
      <c r="F58" s="331"/>
      <c r="G58" s="331"/>
      <c r="H58" s="332"/>
      <c r="I58" s="331"/>
      <c r="J58" s="333"/>
      <c r="K58" s="331"/>
      <c r="L58" s="295"/>
      <c r="M58" s="333"/>
      <c r="N58" s="125"/>
      <c r="O58" s="334"/>
      <c r="P58" s="335"/>
      <c r="Q58" s="336"/>
      <c r="R58" s="294"/>
      <c r="S58" s="294"/>
      <c r="T58" s="336"/>
      <c r="V58" s="411" t="s">
        <v>79</v>
      </c>
      <c r="W58" s="380">
        <v>8</v>
      </c>
      <c r="X58" s="405">
        <v>10</v>
      </c>
      <c r="Y58" s="335">
        <f t="shared" si="6"/>
        <v>80</v>
      </c>
      <c r="Z58" s="18"/>
      <c r="AA58" s="343">
        <v>1</v>
      </c>
      <c r="AB58" s="344">
        <f t="shared" si="7"/>
        <v>80</v>
      </c>
      <c r="AC58" s="345">
        <v>1</v>
      </c>
      <c r="AD58" s="346">
        <f t="shared" si="8"/>
        <v>80</v>
      </c>
      <c r="AE58" s="347">
        <f t="shared" si="9"/>
        <v>0</v>
      </c>
    </row>
    <row r="59" spans="1:32" ht="45" x14ac:dyDescent="0.25">
      <c r="A59" s="21"/>
      <c r="B59" s="353" t="s">
        <v>99</v>
      </c>
      <c r="C59" s="397" t="s">
        <v>72</v>
      </c>
      <c r="D59" s="398"/>
      <c r="E59" s="400" t="s">
        <v>690</v>
      </c>
      <c r="F59" s="331"/>
      <c r="G59" s="331"/>
      <c r="H59" s="332"/>
      <c r="I59" s="331"/>
      <c r="J59" s="333"/>
      <c r="K59" s="331"/>
      <c r="L59" s="295"/>
      <c r="M59" s="333"/>
      <c r="N59" s="125"/>
      <c r="O59" s="334"/>
      <c r="P59" s="335"/>
      <c r="Q59" s="336"/>
      <c r="R59" s="294"/>
      <c r="S59" s="294"/>
      <c r="T59" s="336"/>
      <c r="V59" s="411" t="s">
        <v>79</v>
      </c>
      <c r="W59" s="380">
        <v>8</v>
      </c>
      <c r="X59" s="405">
        <v>23.040000000000003</v>
      </c>
      <c r="Y59" s="335">
        <f t="shared" si="6"/>
        <v>184.32000000000002</v>
      </c>
      <c r="Z59" s="18"/>
      <c r="AA59" s="343">
        <v>1</v>
      </c>
      <c r="AB59" s="344">
        <f t="shared" si="7"/>
        <v>184.32000000000002</v>
      </c>
      <c r="AC59" s="345">
        <v>1</v>
      </c>
      <c r="AD59" s="346">
        <f t="shared" si="8"/>
        <v>184.32000000000002</v>
      </c>
      <c r="AE59" s="347">
        <f t="shared" si="9"/>
        <v>0</v>
      </c>
    </row>
    <row r="60" spans="1:32" ht="45" x14ac:dyDescent="0.25">
      <c r="A60" s="21"/>
      <c r="B60" s="353" t="s">
        <v>99</v>
      </c>
      <c r="C60" s="397" t="s">
        <v>72</v>
      </c>
      <c r="D60" s="398"/>
      <c r="E60" s="400" t="s">
        <v>691</v>
      </c>
      <c r="F60" s="331"/>
      <c r="G60" s="331"/>
      <c r="H60" s="332"/>
      <c r="I60" s="331"/>
      <c r="J60" s="333"/>
      <c r="K60" s="331"/>
      <c r="L60" s="295"/>
      <c r="M60" s="333"/>
      <c r="N60" s="125"/>
      <c r="O60" s="334"/>
      <c r="P60" s="335"/>
      <c r="Q60" s="336"/>
      <c r="R60" s="294"/>
      <c r="S60" s="294"/>
      <c r="T60" s="336"/>
      <c r="V60" s="411" t="s">
        <v>104</v>
      </c>
      <c r="W60" s="380">
        <v>16</v>
      </c>
      <c r="X60" s="405">
        <v>8.7360000000000007</v>
      </c>
      <c r="Y60" s="335">
        <f t="shared" si="6"/>
        <v>139.77600000000001</v>
      </c>
      <c r="Z60" s="18"/>
      <c r="AA60" s="343">
        <v>1</v>
      </c>
      <c r="AB60" s="344">
        <f t="shared" si="7"/>
        <v>139.77600000000001</v>
      </c>
      <c r="AC60" s="345">
        <v>1</v>
      </c>
      <c r="AD60" s="346">
        <f t="shared" si="8"/>
        <v>139.77600000000001</v>
      </c>
      <c r="AE60" s="347">
        <f t="shared" si="9"/>
        <v>0</v>
      </c>
    </row>
    <row r="61" spans="1:32" x14ac:dyDescent="0.25">
      <c r="A61" s="21"/>
      <c r="B61" s="353" t="s">
        <v>99</v>
      </c>
      <c r="C61" s="358" t="s">
        <v>729</v>
      </c>
      <c r="D61" s="421"/>
      <c r="E61" s="402" t="s">
        <v>705</v>
      </c>
      <c r="F61" s="331"/>
      <c r="G61" s="331"/>
      <c r="H61" s="332"/>
      <c r="I61" s="331"/>
      <c r="J61" s="333"/>
      <c r="K61" s="331"/>
      <c r="L61" s="295"/>
      <c r="M61" s="333"/>
      <c r="N61" s="125"/>
      <c r="O61" s="334"/>
      <c r="P61" s="335"/>
      <c r="Q61" s="336"/>
      <c r="R61" s="294"/>
      <c r="S61" s="294"/>
      <c r="T61" s="336"/>
      <c r="V61" s="415" t="s">
        <v>311</v>
      </c>
      <c r="W61" s="414">
        <v>1</v>
      </c>
      <c r="X61" s="405">
        <v>500</v>
      </c>
      <c r="Y61" s="335">
        <f t="shared" si="6"/>
        <v>500</v>
      </c>
      <c r="Z61" s="18"/>
      <c r="AA61" s="343">
        <v>0</v>
      </c>
      <c r="AB61" s="344">
        <f t="shared" si="7"/>
        <v>0</v>
      </c>
      <c r="AC61" s="345">
        <v>0</v>
      </c>
      <c r="AD61" s="346">
        <f t="shared" si="8"/>
        <v>0</v>
      </c>
      <c r="AE61" s="347">
        <f t="shared" si="9"/>
        <v>0</v>
      </c>
    </row>
    <row r="62" spans="1:32" x14ac:dyDescent="0.25">
      <c r="A62" s="21"/>
      <c r="B62" s="353" t="s">
        <v>99</v>
      </c>
      <c r="C62" s="358" t="s">
        <v>729</v>
      </c>
      <c r="D62" s="421"/>
      <c r="E62" s="402" t="s">
        <v>676</v>
      </c>
      <c r="F62" s="331"/>
      <c r="G62" s="331"/>
      <c r="H62" s="332"/>
      <c r="I62" s="331"/>
      <c r="J62" s="333"/>
      <c r="K62" s="331"/>
      <c r="L62" s="295"/>
      <c r="M62" s="333"/>
      <c r="N62" s="125"/>
      <c r="O62" s="334"/>
      <c r="P62" s="335"/>
      <c r="Q62" s="336"/>
      <c r="R62" s="294"/>
      <c r="S62" s="294"/>
      <c r="T62" s="336"/>
      <c r="V62" s="415" t="s">
        <v>311</v>
      </c>
      <c r="W62" s="414">
        <v>1</v>
      </c>
      <c r="X62" s="405">
        <v>1500</v>
      </c>
      <c r="Y62" s="335">
        <f t="shared" si="6"/>
        <v>1500</v>
      </c>
      <c r="Z62" s="18"/>
      <c r="AA62" s="343">
        <v>0</v>
      </c>
      <c r="AB62" s="344">
        <f t="shared" si="7"/>
        <v>0</v>
      </c>
      <c r="AC62" s="345">
        <v>0</v>
      </c>
      <c r="AD62" s="346">
        <f t="shared" si="8"/>
        <v>0</v>
      </c>
      <c r="AE62" s="347">
        <f t="shared" si="9"/>
        <v>0</v>
      </c>
    </row>
    <row r="63" spans="1:32" x14ac:dyDescent="0.25">
      <c r="A63" s="21"/>
      <c r="B63" s="353" t="s">
        <v>99</v>
      </c>
      <c r="C63" s="330" t="s">
        <v>729</v>
      </c>
      <c r="D63" s="398"/>
      <c r="E63" s="403" t="s">
        <v>677</v>
      </c>
      <c r="F63" s="331"/>
      <c r="G63" s="331"/>
      <c r="H63" s="332"/>
      <c r="I63" s="331"/>
      <c r="J63" s="333"/>
      <c r="K63" s="331"/>
      <c r="L63" s="295"/>
      <c r="M63" s="333"/>
      <c r="N63" s="125"/>
      <c r="O63" s="334"/>
      <c r="P63" s="335"/>
      <c r="Q63" s="336"/>
      <c r="R63" s="294"/>
      <c r="S63" s="294"/>
      <c r="T63" s="336"/>
      <c r="V63" s="411" t="s">
        <v>311</v>
      </c>
      <c r="W63" s="409">
        <v>1</v>
      </c>
      <c r="X63" s="410">
        <v>500</v>
      </c>
      <c r="Y63" s="335">
        <f t="shared" si="6"/>
        <v>500</v>
      </c>
      <c r="Z63" s="18"/>
      <c r="AA63" s="343">
        <v>0</v>
      </c>
      <c r="AB63" s="344">
        <f t="shared" si="7"/>
        <v>0</v>
      </c>
      <c r="AC63" s="345">
        <v>0</v>
      </c>
      <c r="AD63" s="346">
        <f t="shared" si="8"/>
        <v>0</v>
      </c>
      <c r="AE63" s="347">
        <f t="shared" si="9"/>
        <v>0</v>
      </c>
    </row>
    <row r="64" spans="1:32" x14ac:dyDescent="0.25">
      <c r="A64" s="21"/>
      <c r="B64" s="353" t="s">
        <v>99</v>
      </c>
      <c r="C64" s="399" t="s">
        <v>729</v>
      </c>
      <c r="D64" s="398"/>
      <c r="E64" s="403" t="s">
        <v>678</v>
      </c>
      <c r="F64" s="331"/>
      <c r="G64" s="331"/>
      <c r="H64" s="332"/>
      <c r="I64" s="331"/>
      <c r="J64" s="333"/>
      <c r="K64" s="331"/>
      <c r="L64" s="295"/>
      <c r="M64" s="333"/>
      <c r="N64" s="125"/>
      <c r="O64" s="334"/>
      <c r="P64" s="335"/>
      <c r="Q64" s="336"/>
      <c r="R64" s="294"/>
      <c r="S64" s="294"/>
      <c r="T64" s="336"/>
      <c r="V64" s="411" t="s">
        <v>57</v>
      </c>
      <c r="W64" s="380">
        <v>2</v>
      </c>
      <c r="X64" s="405">
        <v>1250</v>
      </c>
      <c r="Y64" s="335">
        <f t="shared" si="6"/>
        <v>2500</v>
      </c>
      <c r="Z64" s="18"/>
      <c r="AA64" s="343">
        <v>0</v>
      </c>
      <c r="AB64" s="344">
        <f t="shared" si="7"/>
        <v>0</v>
      </c>
      <c r="AC64" s="345">
        <v>0</v>
      </c>
      <c r="AD64" s="346">
        <f t="shared" si="8"/>
        <v>0</v>
      </c>
      <c r="AE64" s="347">
        <f t="shared" si="9"/>
        <v>0</v>
      </c>
    </row>
    <row r="65" spans="1:31" s="493" customFormat="1" x14ac:dyDescent="0.25">
      <c r="A65" s="508"/>
      <c r="B65" s="509" t="s">
        <v>99</v>
      </c>
      <c r="C65" s="481" t="s">
        <v>189</v>
      </c>
      <c r="D65" s="510" t="s">
        <v>25</v>
      </c>
      <c r="E65" s="511" t="s">
        <v>746</v>
      </c>
      <c r="F65" s="480"/>
      <c r="G65" s="480"/>
      <c r="H65" s="512"/>
      <c r="I65" s="480"/>
      <c r="J65" s="513"/>
      <c r="K65" s="480"/>
      <c r="L65" s="482"/>
      <c r="M65" s="513"/>
      <c r="N65" s="514"/>
      <c r="O65" s="515"/>
      <c r="P65" s="486"/>
      <c r="Q65" s="484"/>
      <c r="R65" s="483"/>
      <c r="S65" s="483"/>
      <c r="T65" s="484"/>
      <c r="V65" s="516" t="s">
        <v>311</v>
      </c>
      <c r="W65" s="517">
        <v>1</v>
      </c>
      <c r="X65" s="518">
        <v>660</v>
      </c>
      <c r="Y65" s="486">
        <f t="shared" si="6"/>
        <v>660</v>
      </c>
      <c r="Z65" s="487"/>
      <c r="AA65" s="488">
        <v>1</v>
      </c>
      <c r="AB65" s="489">
        <f t="shared" si="7"/>
        <v>660</v>
      </c>
      <c r="AC65" s="490">
        <v>1</v>
      </c>
      <c r="AD65" s="519">
        <f t="shared" si="8"/>
        <v>660</v>
      </c>
      <c r="AE65" s="492">
        <f t="shared" si="9"/>
        <v>0</v>
      </c>
    </row>
    <row r="66" spans="1:31" x14ac:dyDescent="0.25">
      <c r="A66" s="21"/>
      <c r="B66" s="327"/>
      <c r="C66" s="328"/>
      <c r="D66" s="329"/>
      <c r="E66" s="330"/>
      <c r="F66" s="331"/>
      <c r="G66" s="331"/>
      <c r="H66" s="332"/>
      <c r="I66" s="331"/>
      <c r="J66" s="333"/>
      <c r="K66" s="331"/>
      <c r="L66" s="295"/>
      <c r="M66" s="333"/>
      <c r="N66" s="125"/>
      <c r="O66" s="334"/>
      <c r="P66" s="335"/>
      <c r="Q66" s="336"/>
      <c r="R66" s="294"/>
      <c r="S66" s="294"/>
      <c r="T66" s="336"/>
      <c r="V66" s="331"/>
      <c r="W66" s="295"/>
      <c r="X66" s="294"/>
      <c r="Y66" s="335"/>
      <c r="Z66" s="18"/>
      <c r="AA66" s="343"/>
      <c r="AB66" s="344"/>
      <c r="AC66" s="345"/>
      <c r="AD66" s="346"/>
      <c r="AE66" s="347"/>
    </row>
    <row r="67" spans="1:31" ht="15.75" thickBot="1" x14ac:dyDescent="0.3"/>
    <row r="68" spans="1:31" ht="15.75" thickBot="1" x14ac:dyDescent="0.3">
      <c r="S68" s="68" t="s">
        <v>5</v>
      </c>
      <c r="T68" s="69">
        <f>SUM(T11:T66)</f>
        <v>17284.392635999997</v>
      </c>
      <c r="U68" s="65"/>
      <c r="V68" s="21"/>
      <c r="W68" s="28"/>
      <c r="X68" s="68" t="s">
        <v>5</v>
      </c>
      <c r="Y68" s="69">
        <f>SUM(Y11:Y66)</f>
        <v>68590.608986800013</v>
      </c>
      <c r="Z68" s="18"/>
      <c r="AA68" s="76"/>
      <c r="AB68" s="116">
        <f>SUM(AB11:AB66)</f>
        <v>48925.910602800002</v>
      </c>
      <c r="AC68" s="76"/>
      <c r="AD68" s="117">
        <f>SUM(AD11:AD66)</f>
        <v>30505.114932125005</v>
      </c>
      <c r="AE68" s="129">
        <f>SUM(AE11:AE66)</f>
        <v>18420.795670675001</v>
      </c>
    </row>
    <row r="70" spans="1:31" x14ac:dyDescent="0.25">
      <c r="C70" t="s">
        <v>372</v>
      </c>
      <c r="D70" s="162"/>
      <c r="T70" s="314">
        <f>SUMIF($C$10:$C$66,$C70,T$10:T$66)</f>
        <v>399.99552</v>
      </c>
      <c r="U70" s="65"/>
      <c r="Y70" s="314">
        <f>SUMIF($C$10:$C$66,$C70,Y$10:Y$66)</f>
        <v>399.99552</v>
      </c>
      <c r="AA70" s="317">
        <f>AB70/Y70</f>
        <v>1</v>
      </c>
      <c r="AB70" s="314">
        <f>SUMIF($C$10:$C$66,$C70,AB$10:AB$66)</f>
        <v>399.99552</v>
      </c>
      <c r="AC70" s="317">
        <f>AD70/Y70</f>
        <v>1</v>
      </c>
      <c r="AD70" s="314">
        <f>SUMIF($C$10:$C$66,$C70,AD$10:AD$66)</f>
        <v>399.99552</v>
      </c>
      <c r="AE70" s="314">
        <f>SUMIF($C$10:$C$66,$C70,AE$10:AE$66)</f>
        <v>0</v>
      </c>
    </row>
    <row r="71" spans="1:31" x14ac:dyDescent="0.25">
      <c r="C71" t="s">
        <v>308</v>
      </c>
      <c r="D71" s="162"/>
      <c r="T71" s="314">
        <f t="shared" ref="T71:T79" si="10">SUMIF($C$10:$C$66,$C71,T$10:T$66)</f>
        <v>222.29999999999998</v>
      </c>
      <c r="U71" s="65"/>
      <c r="Y71" s="314">
        <f t="shared" ref="Y71:Y79" si="11">SUMIF($C$10:$C$66,$C71,Y$10:Y$66)</f>
        <v>222.29999999999998</v>
      </c>
      <c r="AA71" s="317">
        <f t="shared" ref="AA71:AA79" si="12">AB71/Y71</f>
        <v>1</v>
      </c>
      <c r="AB71" s="314">
        <f t="shared" ref="AB71:AB79" si="13">SUMIF($C$10:$C$66,$C71,AB$10:AB$66)</f>
        <v>222.29999999999998</v>
      </c>
      <c r="AC71" s="317">
        <f t="shared" ref="AC71:AC79" si="14">AD71/Y71</f>
        <v>1</v>
      </c>
      <c r="AD71" s="314">
        <f t="shared" ref="AD71:AE79" si="15">SUMIF($C$10:$C$66,$C71,AD$10:AD$66)</f>
        <v>222.29999999999998</v>
      </c>
      <c r="AE71" s="314">
        <f t="shared" si="15"/>
        <v>0</v>
      </c>
    </row>
    <row r="72" spans="1:31" x14ac:dyDescent="0.25">
      <c r="C72" t="s">
        <v>285</v>
      </c>
      <c r="D72" s="162"/>
      <c r="T72" s="314">
        <f t="shared" si="10"/>
        <v>479.13225599999998</v>
      </c>
      <c r="U72" s="65"/>
      <c r="Y72" s="314">
        <f t="shared" si="11"/>
        <v>655.738384</v>
      </c>
      <c r="AA72" s="317">
        <f t="shared" si="12"/>
        <v>0.21508577725716907</v>
      </c>
      <c r="AB72" s="314">
        <f t="shared" si="13"/>
        <v>141.04</v>
      </c>
      <c r="AC72" s="317">
        <f t="shared" si="14"/>
        <v>0</v>
      </c>
      <c r="AD72" s="314">
        <f t="shared" si="15"/>
        <v>0</v>
      </c>
      <c r="AE72" s="314">
        <f t="shared" si="15"/>
        <v>141.04</v>
      </c>
    </row>
    <row r="73" spans="1:31" x14ac:dyDescent="0.25">
      <c r="C73" t="s">
        <v>189</v>
      </c>
      <c r="D73" s="162"/>
      <c r="T73" s="314">
        <f t="shared" si="10"/>
        <v>1067.3145</v>
      </c>
      <c r="U73" s="65"/>
      <c r="Y73" s="314">
        <f t="shared" si="11"/>
        <v>14363.788</v>
      </c>
      <c r="AA73" s="317">
        <f t="shared" si="12"/>
        <v>0.26899505896355475</v>
      </c>
      <c r="AB73" s="314">
        <f t="shared" si="13"/>
        <v>3863.788</v>
      </c>
      <c r="AC73" s="317">
        <f t="shared" si="14"/>
        <v>0.10333936960953474</v>
      </c>
      <c r="AD73" s="314">
        <f t="shared" si="15"/>
        <v>1484.3447971249998</v>
      </c>
      <c r="AE73" s="314">
        <f t="shared" si="15"/>
        <v>2379.4432028749998</v>
      </c>
    </row>
    <row r="74" spans="1:31" x14ac:dyDescent="0.25">
      <c r="C74" t="s">
        <v>72</v>
      </c>
      <c r="D74" s="162"/>
      <c r="T74" s="314">
        <f t="shared" si="10"/>
        <v>4424.96</v>
      </c>
      <c r="U74" s="65"/>
      <c r="Y74" s="314">
        <f t="shared" si="11"/>
        <v>10797.464000000002</v>
      </c>
      <c r="AA74" s="317">
        <f t="shared" si="12"/>
        <v>1</v>
      </c>
      <c r="AB74" s="314">
        <f t="shared" si="13"/>
        <v>10797.464000000002</v>
      </c>
      <c r="AC74" s="317">
        <f t="shared" si="14"/>
        <v>1</v>
      </c>
      <c r="AD74" s="314">
        <f t="shared" si="15"/>
        <v>10797.464000000002</v>
      </c>
      <c r="AE74" s="314">
        <f t="shared" si="15"/>
        <v>0</v>
      </c>
    </row>
    <row r="75" spans="1:31" x14ac:dyDescent="0.25">
      <c r="C75" t="s">
        <v>164</v>
      </c>
      <c r="D75" s="162"/>
      <c r="T75" s="314">
        <f t="shared" si="10"/>
        <v>2531.6489699999997</v>
      </c>
      <c r="U75" s="65"/>
      <c r="Y75" s="314">
        <f t="shared" si="11"/>
        <v>20084.320049999998</v>
      </c>
      <c r="AA75" s="317">
        <f t="shared" si="12"/>
        <v>0.92531487268347923</v>
      </c>
      <c r="AB75" s="314">
        <f t="shared" si="13"/>
        <v>18584.320049999998</v>
      </c>
      <c r="AC75" s="317">
        <f t="shared" si="14"/>
        <v>0.46265743634173961</v>
      </c>
      <c r="AD75" s="314">
        <f t="shared" si="15"/>
        <v>9292.1600249999992</v>
      </c>
      <c r="AE75" s="314">
        <f t="shared" si="15"/>
        <v>9292.1600249999992</v>
      </c>
    </row>
    <row r="76" spans="1:31" x14ac:dyDescent="0.25">
      <c r="C76" t="s">
        <v>24</v>
      </c>
      <c r="D76" s="162"/>
      <c r="T76" s="314">
        <f t="shared" si="10"/>
        <v>3586.0227999999997</v>
      </c>
      <c r="U76" s="65"/>
      <c r="Y76" s="314">
        <f t="shared" si="11"/>
        <v>10343.984442800001</v>
      </c>
      <c r="AA76" s="317">
        <f t="shared" si="12"/>
        <v>1</v>
      </c>
      <c r="AB76" s="314">
        <f t="shared" si="13"/>
        <v>10343.984442800001</v>
      </c>
      <c r="AC76" s="317">
        <f t="shared" si="14"/>
        <v>0.36115986259050792</v>
      </c>
      <c r="AD76" s="314">
        <f t="shared" si="15"/>
        <v>3735.8320000000003</v>
      </c>
      <c r="AE76" s="314">
        <f t="shared" si="15"/>
        <v>6608.1524428000002</v>
      </c>
    </row>
    <row r="77" spans="1:31" x14ac:dyDescent="0.25">
      <c r="C77" t="s">
        <v>312</v>
      </c>
      <c r="D77" s="162"/>
      <c r="T77" s="314">
        <f t="shared" si="10"/>
        <v>4573.0185899999997</v>
      </c>
      <c r="U77" s="65"/>
      <c r="Y77" s="314">
        <f t="shared" si="11"/>
        <v>4573.0185899999997</v>
      </c>
      <c r="AA77" s="317">
        <f t="shared" si="12"/>
        <v>1</v>
      </c>
      <c r="AB77" s="314">
        <f t="shared" si="13"/>
        <v>4573.0185899999997</v>
      </c>
      <c r="AC77" s="317">
        <f t="shared" si="14"/>
        <v>1</v>
      </c>
      <c r="AD77" s="314">
        <f t="shared" si="15"/>
        <v>4573.0185899999997</v>
      </c>
      <c r="AE77" s="314">
        <f t="shared" si="15"/>
        <v>0</v>
      </c>
    </row>
    <row r="78" spans="1:31" x14ac:dyDescent="0.25">
      <c r="C78" t="s">
        <v>675</v>
      </c>
      <c r="T78" s="314">
        <f t="shared" si="10"/>
        <v>0</v>
      </c>
      <c r="Y78" s="314">
        <f t="shared" si="11"/>
        <v>40</v>
      </c>
      <c r="AA78" s="317">
        <f t="shared" si="12"/>
        <v>0</v>
      </c>
      <c r="AB78" s="314">
        <f t="shared" si="13"/>
        <v>0</v>
      </c>
      <c r="AC78" s="317">
        <f t="shared" si="14"/>
        <v>0</v>
      </c>
      <c r="AD78" s="314">
        <f t="shared" si="15"/>
        <v>0</v>
      </c>
      <c r="AE78" s="314">
        <f t="shared" si="15"/>
        <v>0</v>
      </c>
    </row>
    <row r="79" spans="1:31" x14ac:dyDescent="0.25">
      <c r="C79" t="s">
        <v>729</v>
      </c>
      <c r="T79" s="314">
        <f t="shared" si="10"/>
        <v>0</v>
      </c>
      <c r="Y79" s="314">
        <f t="shared" si="11"/>
        <v>7000</v>
      </c>
      <c r="AA79" s="317">
        <f t="shared" si="12"/>
        <v>0</v>
      </c>
      <c r="AB79" s="314">
        <f t="shared" si="13"/>
        <v>0</v>
      </c>
      <c r="AC79" s="317">
        <f t="shared" si="14"/>
        <v>0</v>
      </c>
      <c r="AD79" s="314">
        <f t="shared" si="15"/>
        <v>0</v>
      </c>
      <c r="AE79" s="314">
        <f t="shared" si="15"/>
        <v>0</v>
      </c>
    </row>
  </sheetData>
  <autoFilter ref="B8:AE65" xr:uid="{00000000-0009-0000-0000-000015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X11:X12 X14 X16:X17 X19:X25 X27 X29:X32 X34:X37 X40:X60 X63:X66 S40:S66" xr:uid="{00000000-0002-0000-1500-000000000000}">
      <formula1>P11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E72"/>
  <sheetViews>
    <sheetView topLeftCell="B1" zoomScale="70" zoomScaleNormal="70" workbookViewId="0">
      <pane xSplit="9" ySplit="8" topLeftCell="K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285156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607</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row>
    <row r="8" spans="1:31" s="279" customFormat="1" ht="75.75" thickBot="1" x14ac:dyDescent="0.3">
      <c r="A8" s="271" t="s">
        <v>377</v>
      </c>
      <c r="B8" s="272" t="s">
        <v>469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469</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469</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9" t="s">
        <v>139</v>
      </c>
      <c r="W11" s="38">
        <v>0</v>
      </c>
      <c r="X11" s="40">
        <v>0</v>
      </c>
      <c r="Y11" s="71">
        <f>W11*X11</f>
        <v>0</v>
      </c>
      <c r="Z11" s="18"/>
      <c r="AA11" s="77">
        <v>0</v>
      </c>
      <c r="AB11" s="78">
        <f>Y11*AA11</f>
        <v>0</v>
      </c>
      <c r="AC11" s="79">
        <v>0</v>
      </c>
      <c r="AD11" s="80">
        <f>Y11*AC11</f>
        <v>0</v>
      </c>
      <c r="AE11" s="130">
        <f>AB11-AD11</f>
        <v>0</v>
      </c>
    </row>
    <row r="12" spans="1:31" ht="45.75" thickBot="1" x14ac:dyDescent="0.3">
      <c r="A12" s="29"/>
      <c r="B12" s="2" t="s">
        <v>469</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38">
        <v>0</v>
      </c>
      <c r="X12" s="40">
        <v>8.6880000000000006</v>
      </c>
      <c r="Y12" s="71">
        <f t="shared" ref="Y12:Y61" si="0">W12*X12</f>
        <v>0</v>
      </c>
      <c r="Z12" s="18"/>
      <c r="AA12" s="77">
        <v>0</v>
      </c>
      <c r="AB12" s="78">
        <f t="shared" ref="AB12:AB52" si="1">Y12*AA12</f>
        <v>0</v>
      </c>
      <c r="AC12" s="79">
        <v>0</v>
      </c>
      <c r="AD12" s="80">
        <f t="shared" ref="AD12:AD60" si="2">Y12*AC12</f>
        <v>0</v>
      </c>
      <c r="AE12" s="130">
        <f t="shared" ref="AE12:AE61" si="3">AB12-AD12</f>
        <v>0</v>
      </c>
    </row>
    <row r="13" spans="1:31" ht="15.75" thickBot="1" x14ac:dyDescent="0.3">
      <c r="A13" s="15"/>
      <c r="B13" s="2" t="s">
        <v>469</v>
      </c>
      <c r="C13" s="3" t="s">
        <v>308</v>
      </c>
      <c r="D13" s="4" t="s">
        <v>378</v>
      </c>
      <c r="E13" s="5"/>
      <c r="F13" s="6"/>
      <c r="G13" s="6"/>
      <c r="H13" s="7"/>
      <c r="I13" s="6"/>
      <c r="J13" s="8"/>
      <c r="K13" s="9"/>
      <c r="L13" s="38"/>
      <c r="M13" s="8"/>
      <c r="N13" s="11"/>
      <c r="O13" s="18"/>
      <c r="P13" s="16"/>
      <c r="Q13" s="37"/>
      <c r="R13" s="37"/>
      <c r="S13" s="37"/>
      <c r="T13" s="37"/>
      <c r="V13" s="9"/>
      <c r="W13" s="38"/>
      <c r="X13" s="37"/>
      <c r="Y13" s="71">
        <f t="shared" si="0"/>
        <v>0</v>
      </c>
      <c r="Z13" s="18"/>
      <c r="AA13" s="77">
        <v>0</v>
      </c>
      <c r="AB13" s="78">
        <f t="shared" si="1"/>
        <v>0</v>
      </c>
      <c r="AC13" s="79">
        <v>0</v>
      </c>
      <c r="AD13" s="80">
        <f t="shared" si="2"/>
        <v>0</v>
      </c>
      <c r="AE13" s="130">
        <f t="shared" si="3"/>
        <v>0</v>
      </c>
    </row>
    <row r="14" spans="1:31" ht="30.75" thickBot="1" x14ac:dyDescent="0.3">
      <c r="A14" s="15"/>
      <c r="B14" s="2" t="s">
        <v>469</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38">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469</v>
      </c>
      <c r="C15" s="3" t="s">
        <v>285</v>
      </c>
      <c r="D15" s="4" t="s">
        <v>378</v>
      </c>
      <c r="E15" s="5"/>
      <c r="F15" s="6"/>
      <c r="G15" s="6"/>
      <c r="H15" s="7"/>
      <c r="I15" s="6"/>
      <c r="J15" s="8"/>
      <c r="K15" s="9"/>
      <c r="L15" s="38"/>
      <c r="M15" s="8"/>
      <c r="N15" s="11"/>
      <c r="O15" s="18"/>
      <c r="P15" s="16"/>
      <c r="Q15" s="37"/>
      <c r="R15" s="37"/>
      <c r="S15" s="37"/>
      <c r="T15" s="37"/>
      <c r="V15" s="9"/>
      <c r="W15" s="38"/>
      <c r="X15" s="37"/>
      <c r="Y15" s="71"/>
      <c r="Z15" s="18"/>
      <c r="AA15" s="77"/>
      <c r="AB15" s="78"/>
      <c r="AC15" s="79"/>
      <c r="AD15" s="80"/>
      <c r="AE15" s="130">
        <f t="shared" si="3"/>
        <v>0</v>
      </c>
    </row>
    <row r="16" spans="1:31" ht="106.5" thickBot="1" x14ac:dyDescent="0.3">
      <c r="A16" s="15"/>
      <c r="B16" s="2" t="s">
        <v>469</v>
      </c>
      <c r="C16" s="3" t="s">
        <v>285</v>
      </c>
      <c r="D16" s="4" t="s">
        <v>25</v>
      </c>
      <c r="E16" s="5" t="s">
        <v>470</v>
      </c>
      <c r="F16" s="6"/>
      <c r="G16" s="6"/>
      <c r="H16" s="7">
        <v>5.3879999999999999</v>
      </c>
      <c r="I16" s="6"/>
      <c r="J16" s="8" t="s">
        <v>379</v>
      </c>
      <c r="K16" s="9" t="s">
        <v>380</v>
      </c>
      <c r="L16" s="38">
        <v>1</v>
      </c>
      <c r="M16" s="10">
        <v>900</v>
      </c>
      <c r="N16" s="11">
        <v>900</v>
      </c>
      <c r="O16" s="18"/>
      <c r="P16" s="12" t="e">
        <v>#VALUE!</v>
      </c>
      <c r="Q16" s="13">
        <f>IF(J16="PROV SUM",N16,L16*P16)</f>
        <v>900</v>
      </c>
      <c r="R16" s="39" t="s">
        <v>381</v>
      </c>
      <c r="S16" s="40" t="s">
        <v>381</v>
      </c>
      <c r="T16" s="13">
        <f>IF(J16="SC024",N16,IF(ISERROR(S16),"",IF(J16="PROV SUM",N16,L16*S16)))</f>
        <v>900</v>
      </c>
      <c r="V16" s="9" t="s">
        <v>380</v>
      </c>
      <c r="W16" s="38">
        <v>0</v>
      </c>
      <c r="X16" s="40">
        <v>900</v>
      </c>
      <c r="Y16" s="71">
        <f t="shared" si="0"/>
        <v>0</v>
      </c>
      <c r="Z16" s="18"/>
      <c r="AA16" s="77">
        <v>0</v>
      </c>
      <c r="AB16" s="78">
        <f t="shared" si="1"/>
        <v>0</v>
      </c>
      <c r="AC16" s="79">
        <v>0</v>
      </c>
      <c r="AD16" s="80">
        <f t="shared" si="2"/>
        <v>0</v>
      </c>
      <c r="AE16" s="130">
        <f>AB16-AD16</f>
        <v>0</v>
      </c>
    </row>
    <row r="17" spans="1:31" ht="61.5" thickBot="1" x14ac:dyDescent="0.3">
      <c r="A17" s="15"/>
      <c r="B17" s="2" t="s">
        <v>469</v>
      </c>
      <c r="C17" s="3" t="s">
        <v>285</v>
      </c>
      <c r="D17" s="4" t="s">
        <v>25</v>
      </c>
      <c r="E17" s="5" t="s">
        <v>471</v>
      </c>
      <c r="F17" s="6"/>
      <c r="G17" s="6"/>
      <c r="H17" s="7">
        <v>5.3890000000000002</v>
      </c>
      <c r="I17" s="6"/>
      <c r="J17" s="8" t="s">
        <v>379</v>
      </c>
      <c r="K17" s="9" t="s">
        <v>380</v>
      </c>
      <c r="L17" s="38">
        <v>1</v>
      </c>
      <c r="M17" s="10">
        <v>500</v>
      </c>
      <c r="N17" s="11">
        <v>500</v>
      </c>
      <c r="O17" s="18"/>
      <c r="P17" s="12" t="e">
        <v>#VALUE!</v>
      </c>
      <c r="Q17" s="13">
        <f>IF(J17="PROV SUM",N17,L17*P17)</f>
        <v>500</v>
      </c>
      <c r="R17" s="39" t="s">
        <v>381</v>
      </c>
      <c r="S17" s="40" t="s">
        <v>381</v>
      </c>
      <c r="T17" s="13">
        <f>IF(J17="SC024",N17,IF(ISERROR(S17),"",IF(J17="PROV SUM",N17,L17*S17)))</f>
        <v>500</v>
      </c>
      <c r="V17" s="9" t="s">
        <v>380</v>
      </c>
      <c r="W17" s="38">
        <v>0</v>
      </c>
      <c r="X17" s="40">
        <v>500</v>
      </c>
      <c r="Y17" s="71">
        <f t="shared" si="0"/>
        <v>0</v>
      </c>
      <c r="Z17" s="18"/>
      <c r="AA17" s="77">
        <v>0</v>
      </c>
      <c r="AB17" s="78">
        <f t="shared" si="1"/>
        <v>0</v>
      </c>
      <c r="AC17" s="79">
        <v>0</v>
      </c>
      <c r="AD17" s="80">
        <f t="shared" si="2"/>
        <v>0</v>
      </c>
      <c r="AE17" s="130">
        <f t="shared" si="3"/>
        <v>0</v>
      </c>
    </row>
    <row r="18" spans="1:31" ht="15.75" thickBot="1" x14ac:dyDescent="0.3">
      <c r="A18" s="15"/>
      <c r="B18" s="2" t="s">
        <v>469</v>
      </c>
      <c r="C18" s="41" t="s">
        <v>189</v>
      </c>
      <c r="D18" s="4" t="s">
        <v>378</v>
      </c>
      <c r="E18" s="5"/>
      <c r="F18" s="6"/>
      <c r="G18" s="6"/>
      <c r="H18" s="7"/>
      <c r="I18" s="6"/>
      <c r="J18" s="8"/>
      <c r="K18" s="9"/>
      <c r="L18" s="38"/>
      <c r="M18" s="8"/>
      <c r="N18" s="38"/>
      <c r="O18" s="18"/>
      <c r="P18" s="27"/>
      <c r="Q18" s="42"/>
      <c r="R18" s="42"/>
      <c r="S18" s="42"/>
      <c r="T18" s="42"/>
      <c r="V18" s="9"/>
      <c r="W18" s="38"/>
      <c r="X18" s="42"/>
      <c r="Y18" s="71"/>
      <c r="Z18" s="18"/>
      <c r="AA18" s="77"/>
      <c r="AB18" s="78"/>
      <c r="AC18" s="79"/>
      <c r="AD18" s="80"/>
      <c r="AE18" s="130">
        <f t="shared" si="3"/>
        <v>0</v>
      </c>
    </row>
    <row r="19" spans="1:31" ht="30.75" thickBot="1" x14ac:dyDescent="0.3">
      <c r="A19" s="15"/>
      <c r="B19" s="2" t="s">
        <v>469</v>
      </c>
      <c r="C19" s="41" t="s">
        <v>189</v>
      </c>
      <c r="D19" s="4" t="s">
        <v>25</v>
      </c>
      <c r="E19" s="5" t="s">
        <v>337</v>
      </c>
      <c r="F19" s="6"/>
      <c r="G19" s="6"/>
      <c r="H19" s="7">
        <v>6.91</v>
      </c>
      <c r="I19" s="6"/>
      <c r="J19" s="8" t="s">
        <v>338</v>
      </c>
      <c r="K19" s="9" t="s">
        <v>79</v>
      </c>
      <c r="L19" s="38">
        <v>2</v>
      </c>
      <c r="M19" s="10">
        <v>20.13</v>
      </c>
      <c r="N19" s="38">
        <v>40.26</v>
      </c>
      <c r="O19" s="18"/>
      <c r="P19" s="12" t="e">
        <v>#VALUE!</v>
      </c>
      <c r="Q19" s="13" t="e">
        <f t="shared" ref="Q19:Q35" si="4">IF(J19="PROV SUM",N19,L19*P19)</f>
        <v>#VALUE!</v>
      </c>
      <c r="R19" s="39">
        <v>0</v>
      </c>
      <c r="S19" s="40">
        <v>14.594249999999999</v>
      </c>
      <c r="T19" s="13">
        <f t="shared" ref="T19:T35" si="5">IF(J19="SC024",N19,IF(ISERROR(S19),"",IF(J19="PROV SUM",N19,L19*S19)))</f>
        <v>29.188499999999998</v>
      </c>
      <c r="V19" s="9" t="s">
        <v>79</v>
      </c>
      <c r="W19" s="38">
        <v>0</v>
      </c>
      <c r="X19" s="40">
        <v>14.594249999999999</v>
      </c>
      <c r="Y19" s="71">
        <f t="shared" si="0"/>
        <v>0</v>
      </c>
      <c r="Z19" s="18"/>
      <c r="AA19" s="77">
        <v>0</v>
      </c>
      <c r="AB19" s="78">
        <f t="shared" si="1"/>
        <v>0</v>
      </c>
      <c r="AC19" s="79">
        <v>0</v>
      </c>
      <c r="AD19" s="80">
        <f t="shared" si="2"/>
        <v>0</v>
      </c>
      <c r="AE19" s="130">
        <f t="shared" si="3"/>
        <v>0</v>
      </c>
    </row>
    <row r="20" spans="1:31" ht="30.75" thickBot="1" x14ac:dyDescent="0.3">
      <c r="A20" s="15"/>
      <c r="B20" s="2" t="s">
        <v>469</v>
      </c>
      <c r="C20" s="41" t="s">
        <v>189</v>
      </c>
      <c r="D20" s="4" t="s">
        <v>25</v>
      </c>
      <c r="E20" s="5" t="s">
        <v>227</v>
      </c>
      <c r="F20" s="6"/>
      <c r="G20" s="6"/>
      <c r="H20" s="7">
        <v>6.1940000000000301</v>
      </c>
      <c r="I20" s="6"/>
      <c r="J20" s="8" t="s">
        <v>228</v>
      </c>
      <c r="K20" s="9" t="s">
        <v>79</v>
      </c>
      <c r="L20" s="38">
        <v>60</v>
      </c>
      <c r="M20" s="10">
        <v>7.02</v>
      </c>
      <c r="N20" s="38">
        <v>421.2</v>
      </c>
      <c r="O20" s="18"/>
      <c r="P20" s="12" t="e">
        <v>#VALUE!</v>
      </c>
      <c r="Q20" s="13" t="e">
        <f t="shared" si="4"/>
        <v>#VALUE!</v>
      </c>
      <c r="R20" s="39">
        <v>0</v>
      </c>
      <c r="S20" s="40">
        <v>5.9669999999999996</v>
      </c>
      <c r="T20" s="13">
        <f t="shared" si="5"/>
        <v>358.02</v>
      </c>
      <c r="V20" s="9" t="s">
        <v>79</v>
      </c>
      <c r="W20" s="38">
        <v>0</v>
      </c>
      <c r="X20" s="40">
        <v>5.9669999999999996</v>
      </c>
      <c r="Y20" s="71">
        <f t="shared" si="0"/>
        <v>0</v>
      </c>
      <c r="Z20" s="18"/>
      <c r="AA20" s="77">
        <v>0</v>
      </c>
      <c r="AB20" s="78">
        <f t="shared" si="1"/>
        <v>0</v>
      </c>
      <c r="AC20" s="79">
        <v>0</v>
      </c>
      <c r="AD20" s="80">
        <f t="shared" si="2"/>
        <v>0</v>
      </c>
      <c r="AE20" s="130">
        <f t="shared" si="3"/>
        <v>0</v>
      </c>
    </row>
    <row r="21" spans="1:31" ht="45.75" thickBot="1" x14ac:dyDescent="0.3">
      <c r="A21" s="15"/>
      <c r="B21" s="2" t="s">
        <v>469</v>
      </c>
      <c r="C21" s="41" t="s">
        <v>189</v>
      </c>
      <c r="D21" s="4" t="s">
        <v>25</v>
      </c>
      <c r="E21" s="5" t="s">
        <v>236</v>
      </c>
      <c r="F21" s="6"/>
      <c r="G21" s="6"/>
      <c r="H21" s="7">
        <v>6.2140000000000404</v>
      </c>
      <c r="I21" s="6"/>
      <c r="J21" s="8" t="s">
        <v>237</v>
      </c>
      <c r="K21" s="9" t="s">
        <v>139</v>
      </c>
      <c r="L21" s="38">
        <v>1</v>
      </c>
      <c r="M21" s="10">
        <v>16.98</v>
      </c>
      <c r="N21" s="38">
        <v>16.98</v>
      </c>
      <c r="O21" s="18"/>
      <c r="P21" s="12" t="e">
        <v>#VALUE!</v>
      </c>
      <c r="Q21" s="13" t="e">
        <f t="shared" si="4"/>
        <v>#VALUE!</v>
      </c>
      <c r="R21" s="39">
        <v>0</v>
      </c>
      <c r="S21" s="40">
        <v>14.433</v>
      </c>
      <c r="T21" s="13">
        <f t="shared" si="5"/>
        <v>14.433</v>
      </c>
      <c r="V21" s="9" t="s">
        <v>139</v>
      </c>
      <c r="W21" s="38">
        <v>0</v>
      </c>
      <c r="X21" s="40">
        <v>14.433</v>
      </c>
      <c r="Y21" s="71">
        <f t="shared" si="0"/>
        <v>0</v>
      </c>
      <c r="Z21" s="18"/>
      <c r="AA21" s="77">
        <v>0</v>
      </c>
      <c r="AB21" s="78">
        <f t="shared" si="1"/>
        <v>0</v>
      </c>
      <c r="AC21" s="79">
        <v>0</v>
      </c>
      <c r="AD21" s="80">
        <f t="shared" si="2"/>
        <v>0</v>
      </c>
      <c r="AE21" s="130">
        <f t="shared" si="3"/>
        <v>0</v>
      </c>
    </row>
    <row r="22" spans="1:31" ht="45.75" thickBot="1" x14ac:dyDescent="0.3">
      <c r="A22" s="15"/>
      <c r="B22" s="2" t="s">
        <v>469</v>
      </c>
      <c r="C22" s="41" t="s">
        <v>189</v>
      </c>
      <c r="D22" s="4" t="s">
        <v>25</v>
      </c>
      <c r="E22" s="5" t="s">
        <v>238</v>
      </c>
      <c r="F22" s="6"/>
      <c r="G22" s="6"/>
      <c r="H22" s="7">
        <v>6.2150000000000398</v>
      </c>
      <c r="I22" s="6"/>
      <c r="J22" s="8" t="s">
        <v>239</v>
      </c>
      <c r="K22" s="9" t="s">
        <v>79</v>
      </c>
      <c r="L22" s="38">
        <v>1</v>
      </c>
      <c r="M22" s="10">
        <v>16.079999999999998</v>
      </c>
      <c r="N22" s="38">
        <v>16.079999999999998</v>
      </c>
      <c r="O22" s="18"/>
      <c r="P22" s="12" t="e">
        <v>#VALUE!</v>
      </c>
      <c r="Q22" s="13" t="e">
        <f t="shared" si="4"/>
        <v>#VALUE!</v>
      </c>
      <c r="R22" s="39">
        <v>0</v>
      </c>
      <c r="S22" s="40">
        <v>13.667999999999997</v>
      </c>
      <c r="T22" s="13">
        <f t="shared" si="5"/>
        <v>13.667999999999997</v>
      </c>
      <c r="V22" s="9" t="s">
        <v>79</v>
      </c>
      <c r="W22" s="38">
        <v>0</v>
      </c>
      <c r="X22" s="40">
        <v>13.667999999999997</v>
      </c>
      <c r="Y22" s="71">
        <f t="shared" si="0"/>
        <v>0</v>
      </c>
      <c r="Z22" s="18"/>
      <c r="AA22" s="77">
        <v>0</v>
      </c>
      <c r="AB22" s="78">
        <f t="shared" si="1"/>
        <v>0</v>
      </c>
      <c r="AC22" s="79">
        <v>0</v>
      </c>
      <c r="AD22" s="80">
        <f t="shared" si="2"/>
        <v>0</v>
      </c>
      <c r="AE22" s="130">
        <f t="shared" si="3"/>
        <v>0</v>
      </c>
    </row>
    <row r="23" spans="1:31" ht="45.75" thickBot="1" x14ac:dyDescent="0.3">
      <c r="A23" s="15"/>
      <c r="B23" s="2" t="s">
        <v>469</v>
      </c>
      <c r="C23" s="41" t="s">
        <v>189</v>
      </c>
      <c r="D23" s="4" t="s">
        <v>25</v>
      </c>
      <c r="E23" s="5" t="s">
        <v>240</v>
      </c>
      <c r="F23" s="6"/>
      <c r="G23" s="6"/>
      <c r="H23" s="7">
        <v>6.2180000000000399</v>
      </c>
      <c r="I23" s="6"/>
      <c r="J23" s="8" t="s">
        <v>241</v>
      </c>
      <c r="K23" s="9" t="s">
        <v>104</v>
      </c>
      <c r="L23" s="38">
        <v>12</v>
      </c>
      <c r="M23" s="10">
        <v>1.73</v>
      </c>
      <c r="N23" s="38">
        <v>20.76</v>
      </c>
      <c r="O23" s="18"/>
      <c r="P23" s="12" t="e">
        <v>#VALUE!</v>
      </c>
      <c r="Q23" s="13" t="e">
        <f t="shared" si="4"/>
        <v>#VALUE!</v>
      </c>
      <c r="R23" s="39">
        <v>0</v>
      </c>
      <c r="S23" s="40">
        <v>1.4704999999999999</v>
      </c>
      <c r="T23" s="13">
        <f t="shared" si="5"/>
        <v>17.646000000000001</v>
      </c>
      <c r="V23" s="9" t="s">
        <v>104</v>
      </c>
      <c r="W23" s="38">
        <v>0</v>
      </c>
      <c r="X23" s="40">
        <v>1.4704999999999999</v>
      </c>
      <c r="Y23" s="71">
        <f t="shared" si="0"/>
        <v>0</v>
      </c>
      <c r="Z23" s="18"/>
      <c r="AA23" s="77">
        <v>0</v>
      </c>
      <c r="AB23" s="78">
        <f t="shared" si="1"/>
        <v>0</v>
      </c>
      <c r="AC23" s="79">
        <v>0</v>
      </c>
      <c r="AD23" s="80">
        <f t="shared" si="2"/>
        <v>0</v>
      </c>
      <c r="AE23" s="130">
        <f t="shared" si="3"/>
        <v>0</v>
      </c>
    </row>
    <row r="24" spans="1:31" ht="30.75" thickBot="1" x14ac:dyDescent="0.3">
      <c r="A24" s="15"/>
      <c r="B24" s="2" t="s">
        <v>469</v>
      </c>
      <c r="C24" s="41" t="s">
        <v>189</v>
      </c>
      <c r="D24" s="4" t="s">
        <v>25</v>
      </c>
      <c r="E24" s="5" t="s">
        <v>411</v>
      </c>
      <c r="F24" s="6"/>
      <c r="G24" s="6"/>
      <c r="H24" s="7">
        <v>6.2360000000000504</v>
      </c>
      <c r="I24" s="6"/>
      <c r="J24" s="8" t="s">
        <v>251</v>
      </c>
      <c r="K24" s="9" t="s">
        <v>79</v>
      </c>
      <c r="L24" s="38">
        <v>18</v>
      </c>
      <c r="M24" s="10">
        <v>25.87</v>
      </c>
      <c r="N24" s="38">
        <v>465.66</v>
      </c>
      <c r="O24" s="18"/>
      <c r="P24" s="12" t="e">
        <v>#VALUE!</v>
      </c>
      <c r="Q24" s="13" t="e">
        <f t="shared" si="4"/>
        <v>#VALUE!</v>
      </c>
      <c r="R24" s="39">
        <v>0</v>
      </c>
      <c r="S24" s="40">
        <v>21.9895</v>
      </c>
      <c r="T24" s="13">
        <f t="shared" si="5"/>
        <v>395.81099999999998</v>
      </c>
      <c r="V24" s="9" t="s">
        <v>79</v>
      </c>
      <c r="W24" s="38">
        <v>0</v>
      </c>
      <c r="X24" s="40">
        <v>21.9895</v>
      </c>
      <c r="Y24" s="71">
        <f t="shared" si="0"/>
        <v>0</v>
      </c>
      <c r="Z24" s="18"/>
      <c r="AA24" s="77">
        <v>0</v>
      </c>
      <c r="AB24" s="78">
        <f t="shared" si="1"/>
        <v>0</v>
      </c>
      <c r="AC24" s="79">
        <v>0</v>
      </c>
      <c r="AD24" s="80">
        <f t="shared" si="2"/>
        <v>0</v>
      </c>
      <c r="AE24" s="130">
        <f t="shared" si="3"/>
        <v>0</v>
      </c>
    </row>
    <row r="25" spans="1:31" ht="30.75" thickBot="1" x14ac:dyDescent="0.3">
      <c r="A25" s="15"/>
      <c r="B25" s="2" t="s">
        <v>469</v>
      </c>
      <c r="C25" s="41" t="s">
        <v>189</v>
      </c>
      <c r="D25" s="4" t="s">
        <v>25</v>
      </c>
      <c r="E25" s="5" t="s">
        <v>412</v>
      </c>
      <c r="F25" s="6"/>
      <c r="G25" s="6"/>
      <c r="H25" s="7">
        <v>6.2370000000000498</v>
      </c>
      <c r="I25" s="6"/>
      <c r="J25" s="8" t="s">
        <v>253</v>
      </c>
      <c r="K25" s="9" t="s">
        <v>104</v>
      </c>
      <c r="L25" s="38">
        <v>6</v>
      </c>
      <c r="M25" s="10">
        <v>6.28</v>
      </c>
      <c r="N25" s="38">
        <v>37.68</v>
      </c>
      <c r="O25" s="18"/>
      <c r="P25" s="12" t="e">
        <v>#VALUE!</v>
      </c>
      <c r="Q25" s="13" t="e">
        <f t="shared" si="4"/>
        <v>#VALUE!</v>
      </c>
      <c r="R25" s="39">
        <v>0</v>
      </c>
      <c r="S25" s="40">
        <v>5.3380000000000001</v>
      </c>
      <c r="T25" s="13">
        <f t="shared" si="5"/>
        <v>32.027999999999999</v>
      </c>
      <c r="V25" s="9" t="s">
        <v>104</v>
      </c>
      <c r="W25" s="38">
        <v>0</v>
      </c>
      <c r="X25" s="40">
        <v>5.3380000000000001</v>
      </c>
      <c r="Y25" s="71">
        <f t="shared" si="0"/>
        <v>0</v>
      </c>
      <c r="Z25" s="18"/>
      <c r="AA25" s="77">
        <v>0</v>
      </c>
      <c r="AB25" s="78">
        <f t="shared" si="1"/>
        <v>0</v>
      </c>
      <c r="AC25" s="79">
        <v>0</v>
      </c>
      <c r="AD25" s="80">
        <f t="shared" si="2"/>
        <v>0</v>
      </c>
      <c r="AE25" s="130">
        <f t="shared" si="3"/>
        <v>0</v>
      </c>
    </row>
    <row r="26" spans="1:31" ht="45.75" thickBot="1" x14ac:dyDescent="0.3">
      <c r="A26" s="15"/>
      <c r="B26" s="2" t="s">
        <v>469</v>
      </c>
      <c r="C26" s="41" t="s">
        <v>189</v>
      </c>
      <c r="D26" s="4" t="s">
        <v>25</v>
      </c>
      <c r="E26" s="5" t="s">
        <v>413</v>
      </c>
      <c r="F26" s="6"/>
      <c r="G26" s="6"/>
      <c r="H26" s="7">
        <v>6.2380000000000502</v>
      </c>
      <c r="I26" s="6"/>
      <c r="J26" s="8" t="s">
        <v>255</v>
      </c>
      <c r="K26" s="9" t="s">
        <v>139</v>
      </c>
      <c r="L26" s="38">
        <v>1</v>
      </c>
      <c r="M26" s="10">
        <v>20.71</v>
      </c>
      <c r="N26" s="38">
        <v>20.71</v>
      </c>
      <c r="O26" s="18"/>
      <c r="P26" s="12" t="e">
        <v>#VALUE!</v>
      </c>
      <c r="Q26" s="13" t="e">
        <f t="shared" si="4"/>
        <v>#VALUE!</v>
      </c>
      <c r="R26" s="39">
        <v>0</v>
      </c>
      <c r="S26" s="40">
        <v>17.6035</v>
      </c>
      <c r="T26" s="13">
        <f t="shared" si="5"/>
        <v>17.6035</v>
      </c>
      <c r="V26" s="9" t="s">
        <v>139</v>
      </c>
      <c r="W26" s="38">
        <v>0</v>
      </c>
      <c r="X26" s="40">
        <v>17.6035</v>
      </c>
      <c r="Y26" s="71">
        <f t="shared" si="0"/>
        <v>0</v>
      </c>
      <c r="Z26" s="18"/>
      <c r="AA26" s="77">
        <v>0</v>
      </c>
      <c r="AB26" s="78">
        <f t="shared" si="1"/>
        <v>0</v>
      </c>
      <c r="AC26" s="79">
        <v>0</v>
      </c>
      <c r="AD26" s="80">
        <f t="shared" si="2"/>
        <v>0</v>
      </c>
      <c r="AE26" s="130">
        <f t="shared" si="3"/>
        <v>0</v>
      </c>
    </row>
    <row r="27" spans="1:31" ht="45.75" thickBot="1" x14ac:dyDescent="0.3">
      <c r="A27" s="15"/>
      <c r="B27" s="2" t="s">
        <v>469</v>
      </c>
      <c r="C27" s="41" t="s">
        <v>189</v>
      </c>
      <c r="D27" s="4" t="s">
        <v>25</v>
      </c>
      <c r="E27" s="5" t="s">
        <v>414</v>
      </c>
      <c r="F27" s="6"/>
      <c r="G27" s="6"/>
      <c r="H27" s="7">
        <v>6.2600000000000504</v>
      </c>
      <c r="I27" s="6"/>
      <c r="J27" s="8" t="s">
        <v>268</v>
      </c>
      <c r="K27" s="9" t="s">
        <v>104</v>
      </c>
      <c r="L27" s="38">
        <v>6</v>
      </c>
      <c r="M27" s="10">
        <v>3.74</v>
      </c>
      <c r="N27" s="38">
        <v>22.44</v>
      </c>
      <c r="O27" s="18"/>
      <c r="P27" s="12" t="e">
        <v>#VALUE!</v>
      </c>
      <c r="Q27" s="13" t="e">
        <f t="shared" si="4"/>
        <v>#VALUE!</v>
      </c>
      <c r="R27" s="39">
        <v>0</v>
      </c>
      <c r="S27" s="40">
        <v>3.1790000000000003</v>
      </c>
      <c r="T27" s="13">
        <f t="shared" si="5"/>
        <v>19.074000000000002</v>
      </c>
      <c r="V27" s="9" t="s">
        <v>104</v>
      </c>
      <c r="W27" s="38">
        <v>0</v>
      </c>
      <c r="X27" s="40">
        <v>3.1790000000000003</v>
      </c>
      <c r="Y27" s="71">
        <f t="shared" si="0"/>
        <v>0</v>
      </c>
      <c r="Z27" s="18"/>
      <c r="AA27" s="77">
        <v>0</v>
      </c>
      <c r="AB27" s="78">
        <f t="shared" si="1"/>
        <v>0</v>
      </c>
      <c r="AC27" s="79">
        <v>0</v>
      </c>
      <c r="AD27" s="80">
        <f t="shared" si="2"/>
        <v>0</v>
      </c>
      <c r="AE27" s="130">
        <f t="shared" si="3"/>
        <v>0</v>
      </c>
    </row>
    <row r="28" spans="1:31" ht="61.5" thickBot="1" x14ac:dyDescent="0.3">
      <c r="A28" s="15"/>
      <c r="B28" s="2" t="s">
        <v>469</v>
      </c>
      <c r="C28" s="41" t="s">
        <v>189</v>
      </c>
      <c r="D28" s="4" t="s">
        <v>25</v>
      </c>
      <c r="E28" s="5" t="s">
        <v>472</v>
      </c>
      <c r="F28" s="6"/>
      <c r="G28" s="6"/>
      <c r="H28" s="7">
        <v>6.399</v>
      </c>
      <c r="I28" s="6"/>
      <c r="J28" s="8" t="s">
        <v>379</v>
      </c>
      <c r="K28" s="9" t="s">
        <v>380</v>
      </c>
      <c r="L28" s="38">
        <v>1</v>
      </c>
      <c r="M28" s="10">
        <v>200</v>
      </c>
      <c r="N28" s="38">
        <v>200</v>
      </c>
      <c r="O28" s="18"/>
      <c r="P28" s="12" t="e">
        <v>#VALUE!</v>
      </c>
      <c r="Q28" s="13">
        <f t="shared" si="4"/>
        <v>200</v>
      </c>
      <c r="R28" s="39" t="s">
        <v>381</v>
      </c>
      <c r="S28" s="40" t="s">
        <v>381</v>
      </c>
      <c r="T28" s="13">
        <f t="shared" si="5"/>
        <v>200</v>
      </c>
      <c r="V28" s="9" t="s">
        <v>380</v>
      </c>
      <c r="W28" s="38">
        <v>0</v>
      </c>
      <c r="X28" s="40">
        <v>200</v>
      </c>
      <c r="Y28" s="71">
        <f t="shared" si="0"/>
        <v>0</v>
      </c>
      <c r="Z28" s="18"/>
      <c r="AA28" s="77">
        <v>0</v>
      </c>
      <c r="AB28" s="78">
        <f t="shared" si="1"/>
        <v>0</v>
      </c>
      <c r="AC28" s="79">
        <v>0</v>
      </c>
      <c r="AD28" s="80">
        <f t="shared" si="2"/>
        <v>0</v>
      </c>
      <c r="AE28" s="130">
        <f t="shared" si="3"/>
        <v>0</v>
      </c>
    </row>
    <row r="29" spans="1:31" ht="31.5" thickBot="1" x14ac:dyDescent="0.3">
      <c r="A29" s="15"/>
      <c r="B29" s="2" t="s">
        <v>469</v>
      </c>
      <c r="C29" s="41" t="s">
        <v>189</v>
      </c>
      <c r="D29" s="4" t="s">
        <v>25</v>
      </c>
      <c r="E29" s="5" t="s">
        <v>473</v>
      </c>
      <c r="F29" s="6"/>
      <c r="G29" s="6"/>
      <c r="H29" s="7">
        <v>6.4</v>
      </c>
      <c r="I29" s="6"/>
      <c r="J29" s="8" t="s">
        <v>379</v>
      </c>
      <c r="K29" s="9" t="s">
        <v>380</v>
      </c>
      <c r="L29" s="38">
        <v>1</v>
      </c>
      <c r="M29" s="10">
        <v>40</v>
      </c>
      <c r="N29" s="38">
        <v>40</v>
      </c>
      <c r="O29" s="18"/>
      <c r="P29" s="12" t="e">
        <v>#VALUE!</v>
      </c>
      <c r="Q29" s="13">
        <f t="shared" si="4"/>
        <v>40</v>
      </c>
      <c r="R29" s="39" t="s">
        <v>381</v>
      </c>
      <c r="S29" s="40" t="s">
        <v>381</v>
      </c>
      <c r="T29" s="13">
        <f t="shared" si="5"/>
        <v>40</v>
      </c>
      <c r="V29" s="9" t="s">
        <v>380</v>
      </c>
      <c r="W29" s="38">
        <v>0</v>
      </c>
      <c r="X29" s="40">
        <v>40</v>
      </c>
      <c r="Y29" s="71">
        <f t="shared" si="0"/>
        <v>0</v>
      </c>
      <c r="Z29" s="18"/>
      <c r="AA29" s="77">
        <v>0</v>
      </c>
      <c r="AB29" s="78">
        <f t="shared" si="1"/>
        <v>0</v>
      </c>
      <c r="AC29" s="79">
        <v>0</v>
      </c>
      <c r="AD29" s="80">
        <f t="shared" si="2"/>
        <v>0</v>
      </c>
      <c r="AE29" s="130">
        <f t="shared" si="3"/>
        <v>0</v>
      </c>
    </row>
    <row r="30" spans="1:31" ht="46.5" thickBot="1" x14ac:dyDescent="0.3">
      <c r="A30" s="15"/>
      <c r="B30" s="2" t="s">
        <v>469</v>
      </c>
      <c r="C30" s="41" t="s">
        <v>189</v>
      </c>
      <c r="D30" s="4" t="s">
        <v>25</v>
      </c>
      <c r="E30" s="5" t="s">
        <v>474</v>
      </c>
      <c r="F30" s="6"/>
      <c r="G30" s="6"/>
      <c r="H30" s="7">
        <v>6.4009999999999998</v>
      </c>
      <c r="I30" s="6"/>
      <c r="J30" s="8" t="s">
        <v>379</v>
      </c>
      <c r="K30" s="9" t="s">
        <v>380</v>
      </c>
      <c r="L30" s="38">
        <v>1</v>
      </c>
      <c r="M30" s="10">
        <v>100</v>
      </c>
      <c r="N30" s="38">
        <v>100</v>
      </c>
      <c r="O30" s="18"/>
      <c r="P30" s="12" t="e">
        <v>#VALUE!</v>
      </c>
      <c r="Q30" s="13">
        <f t="shared" si="4"/>
        <v>100</v>
      </c>
      <c r="R30" s="39" t="s">
        <v>381</v>
      </c>
      <c r="S30" s="40" t="s">
        <v>381</v>
      </c>
      <c r="T30" s="13">
        <f t="shared" si="5"/>
        <v>100</v>
      </c>
      <c r="V30" s="9" t="s">
        <v>380</v>
      </c>
      <c r="W30" s="38">
        <v>0</v>
      </c>
      <c r="X30" s="40">
        <v>100</v>
      </c>
      <c r="Y30" s="71">
        <f t="shared" si="0"/>
        <v>0</v>
      </c>
      <c r="Z30" s="18"/>
      <c r="AA30" s="77">
        <v>0</v>
      </c>
      <c r="AB30" s="78">
        <f t="shared" si="1"/>
        <v>0</v>
      </c>
      <c r="AC30" s="79">
        <v>0</v>
      </c>
      <c r="AD30" s="80">
        <f t="shared" si="2"/>
        <v>0</v>
      </c>
      <c r="AE30" s="130">
        <f t="shared" si="3"/>
        <v>0</v>
      </c>
    </row>
    <row r="31" spans="1:31" ht="46.5" thickBot="1" x14ac:dyDescent="0.3">
      <c r="A31" s="15"/>
      <c r="B31" s="2" t="s">
        <v>469</v>
      </c>
      <c r="C31" s="41" t="s">
        <v>189</v>
      </c>
      <c r="D31" s="4" t="s">
        <v>25</v>
      </c>
      <c r="E31" s="5" t="s">
        <v>475</v>
      </c>
      <c r="F31" s="6"/>
      <c r="G31" s="6"/>
      <c r="H31" s="7">
        <v>6.4020000000000001</v>
      </c>
      <c r="I31" s="6"/>
      <c r="J31" s="8" t="s">
        <v>379</v>
      </c>
      <c r="K31" s="9" t="s">
        <v>380</v>
      </c>
      <c r="L31" s="38">
        <v>1</v>
      </c>
      <c r="M31" s="10">
        <v>20</v>
      </c>
      <c r="N31" s="38">
        <v>20</v>
      </c>
      <c r="O31" s="18"/>
      <c r="P31" s="12" t="e">
        <v>#VALUE!</v>
      </c>
      <c r="Q31" s="13">
        <f t="shared" si="4"/>
        <v>20</v>
      </c>
      <c r="R31" s="39" t="s">
        <v>381</v>
      </c>
      <c r="S31" s="40" t="s">
        <v>381</v>
      </c>
      <c r="T31" s="13">
        <f t="shared" si="5"/>
        <v>20</v>
      </c>
      <c r="V31" s="9" t="s">
        <v>380</v>
      </c>
      <c r="W31" s="38">
        <v>0</v>
      </c>
      <c r="X31" s="40">
        <v>20</v>
      </c>
      <c r="Y31" s="71">
        <f t="shared" si="0"/>
        <v>0</v>
      </c>
      <c r="Z31" s="18"/>
      <c r="AA31" s="77">
        <v>0</v>
      </c>
      <c r="AB31" s="78">
        <f t="shared" si="1"/>
        <v>0</v>
      </c>
      <c r="AC31" s="79">
        <v>0</v>
      </c>
      <c r="AD31" s="80">
        <f t="shared" si="2"/>
        <v>0</v>
      </c>
      <c r="AE31" s="130">
        <f t="shared" si="3"/>
        <v>0</v>
      </c>
    </row>
    <row r="32" spans="1:31" ht="46.5" thickBot="1" x14ac:dyDescent="0.3">
      <c r="A32" s="15"/>
      <c r="B32" s="2" t="s">
        <v>469</v>
      </c>
      <c r="C32" s="41" t="s">
        <v>189</v>
      </c>
      <c r="D32" s="4" t="s">
        <v>25</v>
      </c>
      <c r="E32" s="5" t="s">
        <v>476</v>
      </c>
      <c r="F32" s="6"/>
      <c r="G32" s="6"/>
      <c r="H32" s="7">
        <v>6.4029999999999996</v>
      </c>
      <c r="I32" s="6"/>
      <c r="J32" s="8" t="s">
        <v>379</v>
      </c>
      <c r="K32" s="9" t="s">
        <v>380</v>
      </c>
      <c r="L32" s="38">
        <v>1</v>
      </c>
      <c r="M32" s="10">
        <v>400</v>
      </c>
      <c r="N32" s="38">
        <v>400</v>
      </c>
      <c r="O32" s="18"/>
      <c r="P32" s="12" t="e">
        <v>#VALUE!</v>
      </c>
      <c r="Q32" s="13">
        <f t="shared" si="4"/>
        <v>400</v>
      </c>
      <c r="R32" s="39" t="s">
        <v>381</v>
      </c>
      <c r="S32" s="40" t="s">
        <v>381</v>
      </c>
      <c r="T32" s="13">
        <f t="shared" si="5"/>
        <v>400</v>
      </c>
      <c r="V32" s="9" t="s">
        <v>380</v>
      </c>
      <c r="W32" s="38">
        <v>0</v>
      </c>
      <c r="X32" s="40">
        <v>400</v>
      </c>
      <c r="Y32" s="71">
        <f t="shared" si="0"/>
        <v>0</v>
      </c>
      <c r="Z32" s="18"/>
      <c r="AA32" s="77">
        <v>0</v>
      </c>
      <c r="AB32" s="78">
        <f t="shared" si="1"/>
        <v>0</v>
      </c>
      <c r="AC32" s="79">
        <v>0</v>
      </c>
      <c r="AD32" s="80">
        <f t="shared" si="2"/>
        <v>0</v>
      </c>
      <c r="AE32" s="130">
        <f t="shared" si="3"/>
        <v>0</v>
      </c>
    </row>
    <row r="33" spans="1:31" ht="46.5" thickBot="1" x14ac:dyDescent="0.3">
      <c r="A33" s="15"/>
      <c r="B33" s="2" t="s">
        <v>469</v>
      </c>
      <c r="C33" s="41" t="s">
        <v>189</v>
      </c>
      <c r="D33" s="4" t="s">
        <v>25</v>
      </c>
      <c r="E33" s="5" t="s">
        <v>477</v>
      </c>
      <c r="F33" s="6"/>
      <c r="G33" s="6"/>
      <c r="H33" s="7">
        <v>6.4039999999999999</v>
      </c>
      <c r="I33" s="6"/>
      <c r="J33" s="8" t="s">
        <v>379</v>
      </c>
      <c r="K33" s="9" t="s">
        <v>380</v>
      </c>
      <c r="L33" s="38">
        <v>1</v>
      </c>
      <c r="M33" s="10">
        <v>70</v>
      </c>
      <c r="N33" s="38">
        <v>70</v>
      </c>
      <c r="O33" s="18"/>
      <c r="P33" s="12" t="e">
        <v>#VALUE!</v>
      </c>
      <c r="Q33" s="13">
        <f t="shared" si="4"/>
        <v>70</v>
      </c>
      <c r="R33" s="39" t="s">
        <v>381</v>
      </c>
      <c r="S33" s="40" t="s">
        <v>381</v>
      </c>
      <c r="T33" s="13">
        <f t="shared" si="5"/>
        <v>70</v>
      </c>
      <c r="V33" s="9" t="s">
        <v>380</v>
      </c>
      <c r="W33" s="38">
        <v>0</v>
      </c>
      <c r="X33" s="40">
        <v>70</v>
      </c>
      <c r="Y33" s="71">
        <f t="shared" si="0"/>
        <v>0</v>
      </c>
      <c r="Z33" s="18"/>
      <c r="AA33" s="77">
        <v>0</v>
      </c>
      <c r="AB33" s="78">
        <f t="shared" si="1"/>
        <v>0</v>
      </c>
      <c r="AC33" s="79">
        <v>0</v>
      </c>
      <c r="AD33" s="80">
        <f t="shared" si="2"/>
        <v>0</v>
      </c>
      <c r="AE33" s="130">
        <f t="shared" si="3"/>
        <v>0</v>
      </c>
    </row>
    <row r="34" spans="1:31" ht="46.5" thickBot="1" x14ac:dyDescent="0.3">
      <c r="A34" s="15"/>
      <c r="B34" s="2" t="s">
        <v>469</v>
      </c>
      <c r="C34" s="41" t="s">
        <v>189</v>
      </c>
      <c r="D34" s="4" t="s">
        <v>25</v>
      </c>
      <c r="E34" s="5" t="s">
        <v>478</v>
      </c>
      <c r="F34" s="6"/>
      <c r="G34" s="6"/>
      <c r="H34" s="7">
        <v>6.4050000000000002</v>
      </c>
      <c r="I34" s="6"/>
      <c r="J34" s="8" t="s">
        <v>379</v>
      </c>
      <c r="K34" s="9" t="s">
        <v>380</v>
      </c>
      <c r="L34" s="38">
        <v>1</v>
      </c>
      <c r="M34" s="10">
        <v>40</v>
      </c>
      <c r="N34" s="38">
        <v>40</v>
      </c>
      <c r="O34" s="18"/>
      <c r="P34" s="12" t="e">
        <v>#VALUE!</v>
      </c>
      <c r="Q34" s="13">
        <f t="shared" si="4"/>
        <v>40</v>
      </c>
      <c r="R34" s="39" t="s">
        <v>381</v>
      </c>
      <c r="S34" s="40" t="s">
        <v>381</v>
      </c>
      <c r="T34" s="13">
        <f t="shared" si="5"/>
        <v>40</v>
      </c>
      <c r="V34" s="9" t="s">
        <v>380</v>
      </c>
      <c r="W34" s="38">
        <v>0</v>
      </c>
      <c r="X34" s="40">
        <v>40</v>
      </c>
      <c r="Y34" s="71">
        <f t="shared" si="0"/>
        <v>0</v>
      </c>
      <c r="Z34" s="18"/>
      <c r="AA34" s="77">
        <v>0</v>
      </c>
      <c r="AB34" s="78">
        <f t="shared" si="1"/>
        <v>0</v>
      </c>
      <c r="AC34" s="79">
        <v>0</v>
      </c>
      <c r="AD34" s="80">
        <f t="shared" si="2"/>
        <v>0</v>
      </c>
      <c r="AE34" s="130">
        <f t="shared" si="3"/>
        <v>0</v>
      </c>
    </row>
    <row r="35" spans="1:31" ht="46.5" thickBot="1" x14ac:dyDescent="0.3">
      <c r="A35" s="15"/>
      <c r="B35" s="2" t="s">
        <v>469</v>
      </c>
      <c r="C35" s="41" t="s">
        <v>189</v>
      </c>
      <c r="D35" s="4" t="s">
        <v>25</v>
      </c>
      <c r="E35" s="5" t="s">
        <v>479</v>
      </c>
      <c r="F35" s="6"/>
      <c r="G35" s="6"/>
      <c r="H35" s="7">
        <v>6.4059999999999997</v>
      </c>
      <c r="I35" s="6"/>
      <c r="J35" s="8" t="s">
        <v>379</v>
      </c>
      <c r="K35" s="9" t="s">
        <v>380</v>
      </c>
      <c r="L35" s="38">
        <v>1</v>
      </c>
      <c r="M35" s="10">
        <v>20</v>
      </c>
      <c r="N35" s="38">
        <v>20</v>
      </c>
      <c r="O35" s="18"/>
      <c r="P35" s="12" t="e">
        <v>#VALUE!</v>
      </c>
      <c r="Q35" s="13">
        <f t="shared" si="4"/>
        <v>20</v>
      </c>
      <c r="R35" s="39" t="s">
        <v>381</v>
      </c>
      <c r="S35" s="40" t="s">
        <v>381</v>
      </c>
      <c r="T35" s="13">
        <f t="shared" si="5"/>
        <v>20</v>
      </c>
      <c r="V35" s="9" t="s">
        <v>380</v>
      </c>
      <c r="W35" s="38">
        <v>0</v>
      </c>
      <c r="X35" s="40">
        <v>20</v>
      </c>
      <c r="Y35" s="71">
        <f t="shared" si="0"/>
        <v>0</v>
      </c>
      <c r="Z35" s="18"/>
      <c r="AA35" s="77">
        <v>0</v>
      </c>
      <c r="AB35" s="78">
        <f t="shared" si="1"/>
        <v>0</v>
      </c>
      <c r="AC35" s="79">
        <v>0</v>
      </c>
      <c r="AD35" s="80">
        <f t="shared" si="2"/>
        <v>0</v>
      </c>
      <c r="AE35" s="130">
        <f t="shared" si="3"/>
        <v>0</v>
      </c>
    </row>
    <row r="36" spans="1:31" ht="15.75" thickBot="1" x14ac:dyDescent="0.3">
      <c r="A36" s="15"/>
      <c r="B36" s="2" t="s">
        <v>469</v>
      </c>
      <c r="C36" s="41" t="s">
        <v>72</v>
      </c>
      <c r="D36" s="4" t="s">
        <v>378</v>
      </c>
      <c r="E36" s="5"/>
      <c r="F36" s="6"/>
      <c r="G36" s="6"/>
      <c r="H36" s="7"/>
      <c r="I36" s="6"/>
      <c r="J36" s="8"/>
      <c r="K36" s="9"/>
      <c r="L36" s="38"/>
      <c r="M36" s="8"/>
      <c r="N36" s="38"/>
      <c r="O36" s="43"/>
      <c r="P36" s="27"/>
      <c r="Q36" s="42"/>
      <c r="R36" s="42"/>
      <c r="S36" s="42"/>
      <c r="T36" s="42"/>
      <c r="V36" s="9"/>
      <c r="W36" s="38"/>
      <c r="X36" s="42"/>
      <c r="Y36" s="71"/>
      <c r="Z36" s="18"/>
      <c r="AA36" s="77">
        <v>0</v>
      </c>
      <c r="AB36" s="78">
        <f t="shared" si="1"/>
        <v>0</v>
      </c>
      <c r="AC36" s="79">
        <v>0</v>
      </c>
      <c r="AD36" s="80">
        <f t="shared" si="2"/>
        <v>0</v>
      </c>
      <c r="AE36" s="130">
        <f t="shared" si="3"/>
        <v>0</v>
      </c>
    </row>
    <row r="37" spans="1:31" ht="76.5" thickBot="1" x14ac:dyDescent="0.3">
      <c r="A37" s="15"/>
      <c r="B37" s="2" t="s">
        <v>469</v>
      </c>
      <c r="C37" s="41" t="s">
        <v>72</v>
      </c>
      <c r="D37" s="4" t="s">
        <v>25</v>
      </c>
      <c r="E37" s="5" t="s">
        <v>480</v>
      </c>
      <c r="F37" s="6"/>
      <c r="G37" s="6"/>
      <c r="H37" s="7">
        <v>3.4340000000000002</v>
      </c>
      <c r="I37" s="6"/>
      <c r="J37" s="8" t="s">
        <v>379</v>
      </c>
      <c r="K37" s="9" t="s">
        <v>380</v>
      </c>
      <c r="L37" s="38">
        <v>1</v>
      </c>
      <c r="M37" s="10">
        <v>1100</v>
      </c>
      <c r="N37" s="38">
        <v>1100</v>
      </c>
      <c r="O37" s="43"/>
      <c r="P37" s="12" t="e">
        <v>#VALUE!</v>
      </c>
      <c r="Q37" s="13">
        <f>IF(J37="PROV SUM",N37,L37*P37)</f>
        <v>1100</v>
      </c>
      <c r="R37" s="39" t="s">
        <v>381</v>
      </c>
      <c r="S37" s="40" t="s">
        <v>381</v>
      </c>
      <c r="T37" s="13">
        <f>IF(J37="SC024",N37,IF(ISERROR(S37),"",IF(J37="PROV SUM",N37,L37*S37)))</f>
        <v>1100</v>
      </c>
      <c r="V37" s="9" t="s">
        <v>380</v>
      </c>
      <c r="W37" s="38">
        <v>0</v>
      </c>
      <c r="X37" s="40">
        <v>1100</v>
      </c>
      <c r="Y37" s="71">
        <f t="shared" si="0"/>
        <v>0</v>
      </c>
      <c r="Z37" s="18"/>
      <c r="AA37" s="77">
        <v>0</v>
      </c>
      <c r="AB37" s="78">
        <f t="shared" si="1"/>
        <v>0</v>
      </c>
      <c r="AC37" s="79">
        <v>0</v>
      </c>
      <c r="AD37" s="80">
        <f t="shared" si="2"/>
        <v>0</v>
      </c>
      <c r="AE37" s="130">
        <f t="shared" si="3"/>
        <v>0</v>
      </c>
    </row>
    <row r="38" spans="1:31" ht="76.5" thickBot="1" x14ac:dyDescent="0.3">
      <c r="A38" s="15"/>
      <c r="B38" s="2" t="s">
        <v>469</v>
      </c>
      <c r="C38" s="41" t="s">
        <v>72</v>
      </c>
      <c r="D38" s="4" t="s">
        <v>25</v>
      </c>
      <c r="E38" s="5" t="s">
        <v>481</v>
      </c>
      <c r="F38" s="6"/>
      <c r="G38" s="6"/>
      <c r="H38" s="7">
        <v>3.4350000000000001</v>
      </c>
      <c r="I38" s="6"/>
      <c r="J38" s="8" t="s">
        <v>379</v>
      </c>
      <c r="K38" s="9" t="s">
        <v>380</v>
      </c>
      <c r="L38" s="38">
        <v>1</v>
      </c>
      <c r="M38" s="10">
        <v>1400</v>
      </c>
      <c r="N38" s="38">
        <v>1400</v>
      </c>
      <c r="O38" s="43"/>
      <c r="P38" s="12" t="e">
        <v>#VALUE!</v>
      </c>
      <c r="Q38" s="13">
        <f>IF(J38="PROV SUM",N38,L38*P38)</f>
        <v>1400</v>
      </c>
      <c r="R38" s="39" t="s">
        <v>381</v>
      </c>
      <c r="S38" s="40" t="s">
        <v>381</v>
      </c>
      <c r="T38" s="13">
        <f>IF(J38="SC024",N38,IF(ISERROR(S38),"",IF(J38="PROV SUM",N38,L38*S38)))</f>
        <v>1400</v>
      </c>
      <c r="V38" s="9" t="s">
        <v>380</v>
      </c>
      <c r="W38" s="38">
        <v>0</v>
      </c>
      <c r="X38" s="40">
        <v>1400</v>
      </c>
      <c r="Y38" s="71">
        <f t="shared" si="0"/>
        <v>0</v>
      </c>
      <c r="Z38" s="18"/>
      <c r="AA38" s="77">
        <v>0</v>
      </c>
      <c r="AB38" s="78">
        <f t="shared" si="1"/>
        <v>0</v>
      </c>
      <c r="AC38" s="79">
        <v>0</v>
      </c>
      <c r="AD38" s="80">
        <f t="shared" si="2"/>
        <v>0</v>
      </c>
      <c r="AE38" s="130">
        <f t="shared" si="3"/>
        <v>0</v>
      </c>
    </row>
    <row r="39" spans="1:31" ht="31.5" thickBot="1" x14ac:dyDescent="0.3">
      <c r="A39" s="15"/>
      <c r="B39" s="2" t="s">
        <v>469</v>
      </c>
      <c r="C39" s="41" t="s">
        <v>72</v>
      </c>
      <c r="D39" s="4" t="s">
        <v>25</v>
      </c>
      <c r="E39" s="5" t="s">
        <v>442</v>
      </c>
      <c r="F39" s="6"/>
      <c r="G39" s="6"/>
      <c r="H39" s="7">
        <v>3.4359999999999999</v>
      </c>
      <c r="I39" s="6"/>
      <c r="J39" s="8" t="s">
        <v>379</v>
      </c>
      <c r="K39" s="9" t="s">
        <v>380</v>
      </c>
      <c r="L39" s="38">
        <v>1</v>
      </c>
      <c r="M39" s="10">
        <v>200</v>
      </c>
      <c r="N39" s="38">
        <v>200</v>
      </c>
      <c r="O39" s="43"/>
      <c r="P39" s="12" t="e">
        <v>#VALUE!</v>
      </c>
      <c r="Q39" s="13">
        <f>IF(J39="PROV SUM",N39,L39*P39)</f>
        <v>200</v>
      </c>
      <c r="R39" s="39" t="s">
        <v>381</v>
      </c>
      <c r="S39" s="40" t="s">
        <v>381</v>
      </c>
      <c r="T39" s="13">
        <f>IF(J39="SC024",N39,IF(ISERROR(S39),"",IF(J39="PROV SUM",N39,L39*S39)))</f>
        <v>200</v>
      </c>
      <c r="V39" s="9" t="s">
        <v>380</v>
      </c>
      <c r="W39" s="38">
        <v>0</v>
      </c>
      <c r="X39" s="40">
        <v>200</v>
      </c>
      <c r="Y39" s="71">
        <f t="shared" si="0"/>
        <v>0</v>
      </c>
      <c r="Z39" s="18"/>
      <c r="AA39" s="77">
        <v>0</v>
      </c>
      <c r="AB39" s="78">
        <f t="shared" si="1"/>
        <v>0</v>
      </c>
      <c r="AC39" s="79">
        <v>0</v>
      </c>
      <c r="AD39" s="80">
        <f t="shared" si="2"/>
        <v>0</v>
      </c>
      <c r="AE39" s="130">
        <f t="shared" si="3"/>
        <v>0</v>
      </c>
    </row>
    <row r="40" spans="1:31" ht="46.5" thickBot="1" x14ac:dyDescent="0.3">
      <c r="A40" s="15"/>
      <c r="B40" s="2" t="s">
        <v>469</v>
      </c>
      <c r="C40" s="41" t="s">
        <v>72</v>
      </c>
      <c r="D40" s="4" t="s">
        <v>25</v>
      </c>
      <c r="E40" s="5" t="s">
        <v>482</v>
      </c>
      <c r="F40" s="6"/>
      <c r="G40" s="6"/>
      <c r="H40" s="7">
        <v>3.4369999999999998</v>
      </c>
      <c r="I40" s="6"/>
      <c r="J40" s="8" t="s">
        <v>379</v>
      </c>
      <c r="K40" s="9" t="s">
        <v>380</v>
      </c>
      <c r="L40" s="38">
        <v>1</v>
      </c>
      <c r="M40" s="10">
        <v>250</v>
      </c>
      <c r="N40" s="38">
        <v>250</v>
      </c>
      <c r="O40" s="43"/>
      <c r="P40" s="12" t="e">
        <v>#VALUE!</v>
      </c>
      <c r="Q40" s="13">
        <f>IF(J40="PROV SUM",N40,L40*P40)</f>
        <v>250</v>
      </c>
      <c r="R40" s="39" t="s">
        <v>381</v>
      </c>
      <c r="S40" s="40" t="s">
        <v>381</v>
      </c>
      <c r="T40" s="13">
        <f>IF(J40="SC024",N40,IF(ISERROR(S40),"",IF(J40="PROV SUM",N40,L40*S40)))</f>
        <v>250</v>
      </c>
      <c r="V40" s="9" t="s">
        <v>380</v>
      </c>
      <c r="W40" s="38">
        <v>0</v>
      </c>
      <c r="X40" s="40">
        <v>250</v>
      </c>
      <c r="Y40" s="71">
        <f t="shared" si="0"/>
        <v>0</v>
      </c>
      <c r="Z40" s="18"/>
      <c r="AA40" s="77">
        <v>0</v>
      </c>
      <c r="AB40" s="78">
        <f t="shared" si="1"/>
        <v>0</v>
      </c>
      <c r="AC40" s="79">
        <v>0</v>
      </c>
      <c r="AD40" s="80">
        <f t="shared" si="2"/>
        <v>0</v>
      </c>
      <c r="AE40" s="130">
        <f t="shared" si="3"/>
        <v>0</v>
      </c>
    </row>
    <row r="41" spans="1:31" ht="15.75" thickBot="1" x14ac:dyDescent="0.3">
      <c r="A41" s="15"/>
      <c r="B41" s="2" t="s">
        <v>469</v>
      </c>
      <c r="C41" s="41" t="s">
        <v>164</v>
      </c>
      <c r="D41" s="4" t="s">
        <v>378</v>
      </c>
      <c r="E41" s="5"/>
      <c r="F41" s="6"/>
      <c r="G41" s="6"/>
      <c r="H41" s="7"/>
      <c r="I41" s="6"/>
      <c r="J41" s="8"/>
      <c r="K41" s="9"/>
      <c r="L41" s="38"/>
      <c r="M41" s="8"/>
      <c r="N41" s="38"/>
      <c r="O41" s="43"/>
      <c r="P41" s="27"/>
      <c r="Q41" s="42"/>
      <c r="R41" s="42"/>
      <c r="S41" s="42"/>
      <c r="T41" s="42"/>
      <c r="V41" s="9"/>
      <c r="W41" s="38"/>
      <c r="X41" s="42"/>
      <c r="Y41" s="71">
        <f t="shared" si="0"/>
        <v>0</v>
      </c>
      <c r="Z41" s="18"/>
      <c r="AA41" s="77">
        <v>0</v>
      </c>
      <c r="AB41" s="78">
        <f t="shared" si="1"/>
        <v>0</v>
      </c>
      <c r="AC41" s="79">
        <v>0</v>
      </c>
      <c r="AD41" s="80">
        <f t="shared" si="2"/>
        <v>0</v>
      </c>
      <c r="AE41" s="130">
        <f t="shared" si="3"/>
        <v>0</v>
      </c>
    </row>
    <row r="42" spans="1:31" ht="90.75" thickBot="1" x14ac:dyDescent="0.3">
      <c r="A42" s="15"/>
      <c r="B42" s="2" t="s">
        <v>469</v>
      </c>
      <c r="C42" s="41" t="s">
        <v>164</v>
      </c>
      <c r="D42" s="4" t="s">
        <v>25</v>
      </c>
      <c r="E42" s="5" t="s">
        <v>183</v>
      </c>
      <c r="F42" s="6"/>
      <c r="G42" s="6"/>
      <c r="H42" s="7">
        <v>4.1100000000000003</v>
      </c>
      <c r="I42" s="6"/>
      <c r="J42" s="8" t="s">
        <v>184</v>
      </c>
      <c r="K42" s="9" t="s">
        <v>57</v>
      </c>
      <c r="L42" s="38">
        <v>2</v>
      </c>
      <c r="M42" s="10">
        <v>36.75</v>
      </c>
      <c r="N42" s="38">
        <v>73.5</v>
      </c>
      <c r="O42" s="43"/>
      <c r="P42" s="12" t="e">
        <v>#VALUE!</v>
      </c>
      <c r="Q42" s="13" t="e">
        <f t="shared" ref="Q42:Q49" si="6">IF(J42="PROV SUM",N42,L42*P42)</f>
        <v>#VALUE!</v>
      </c>
      <c r="R42" s="39">
        <v>0</v>
      </c>
      <c r="S42" s="40">
        <v>34.912500000000001</v>
      </c>
      <c r="T42" s="13">
        <f t="shared" ref="T42:T49" si="7">IF(J42="SC024",N42,IF(ISERROR(S42),"",IF(J42="PROV SUM",N42,L42*S42)))</f>
        <v>69.825000000000003</v>
      </c>
      <c r="V42" s="9" t="s">
        <v>57</v>
      </c>
      <c r="W42" s="38">
        <v>0</v>
      </c>
      <c r="X42" s="40">
        <v>34.912500000000001</v>
      </c>
      <c r="Y42" s="71">
        <f t="shared" si="0"/>
        <v>0</v>
      </c>
      <c r="Z42" s="18"/>
      <c r="AA42" s="77">
        <v>0</v>
      </c>
      <c r="AB42" s="78">
        <f t="shared" si="1"/>
        <v>0</v>
      </c>
      <c r="AC42" s="79">
        <v>0</v>
      </c>
      <c r="AD42" s="80">
        <f t="shared" si="2"/>
        <v>0</v>
      </c>
      <c r="AE42" s="130">
        <f t="shared" si="3"/>
        <v>0</v>
      </c>
    </row>
    <row r="43" spans="1:31" ht="60.75" thickBot="1" x14ac:dyDescent="0.3">
      <c r="A43" s="15"/>
      <c r="B43" s="44" t="s">
        <v>469</v>
      </c>
      <c r="C43" s="45" t="s">
        <v>164</v>
      </c>
      <c r="D43" s="46" t="s">
        <v>25</v>
      </c>
      <c r="E43" s="47" t="s">
        <v>185</v>
      </c>
      <c r="F43" s="48"/>
      <c r="G43" s="48"/>
      <c r="H43" s="49">
        <v>4.13</v>
      </c>
      <c r="I43" s="48"/>
      <c r="J43" s="50" t="s">
        <v>186</v>
      </c>
      <c r="K43" s="51" t="s">
        <v>57</v>
      </c>
      <c r="L43" s="52">
        <v>30</v>
      </c>
      <c r="M43" s="53">
        <v>4.25</v>
      </c>
      <c r="N43" s="52">
        <v>127.5</v>
      </c>
      <c r="O43" s="43"/>
      <c r="P43" s="12" t="e">
        <v>#VALUE!</v>
      </c>
      <c r="Q43" s="13" t="e">
        <f t="shared" si="6"/>
        <v>#VALUE!</v>
      </c>
      <c r="R43" s="39">
        <v>0</v>
      </c>
      <c r="S43" s="40">
        <v>4.0374999999999996</v>
      </c>
      <c r="T43" s="13">
        <f t="shared" si="7"/>
        <v>121.12499999999999</v>
      </c>
      <c r="V43" s="51" t="s">
        <v>57</v>
      </c>
      <c r="W43" s="38">
        <v>0</v>
      </c>
      <c r="X43" s="40">
        <v>4.0374999999999996</v>
      </c>
      <c r="Y43" s="71">
        <f t="shared" si="0"/>
        <v>0</v>
      </c>
      <c r="Z43" s="18"/>
      <c r="AA43" s="77">
        <v>0</v>
      </c>
      <c r="AB43" s="78">
        <f t="shared" si="1"/>
        <v>0</v>
      </c>
      <c r="AC43" s="79">
        <v>0</v>
      </c>
      <c r="AD43" s="80">
        <f t="shared" si="2"/>
        <v>0</v>
      </c>
      <c r="AE43" s="130">
        <f t="shared" si="3"/>
        <v>0</v>
      </c>
    </row>
    <row r="44" spans="1:31" ht="60.75" thickBot="1" x14ac:dyDescent="0.3">
      <c r="A44" s="15"/>
      <c r="B44" s="44" t="s">
        <v>469</v>
      </c>
      <c r="C44" s="45" t="s">
        <v>164</v>
      </c>
      <c r="D44" s="46" t="s">
        <v>25</v>
      </c>
      <c r="E44" s="47" t="s">
        <v>187</v>
      </c>
      <c r="F44" s="48"/>
      <c r="G44" s="48"/>
      <c r="H44" s="49">
        <v>4.1399999999999997</v>
      </c>
      <c r="I44" s="48"/>
      <c r="J44" s="50" t="s">
        <v>188</v>
      </c>
      <c r="K44" s="51" t="s">
        <v>57</v>
      </c>
      <c r="L44" s="52">
        <v>5</v>
      </c>
      <c r="M44" s="53">
        <v>6.75</v>
      </c>
      <c r="N44" s="52">
        <v>33.75</v>
      </c>
      <c r="O44" s="43"/>
      <c r="P44" s="12" t="e">
        <v>#VALUE!</v>
      </c>
      <c r="Q44" s="13" t="e">
        <f t="shared" si="6"/>
        <v>#VALUE!</v>
      </c>
      <c r="R44" s="39">
        <v>0</v>
      </c>
      <c r="S44" s="40">
        <v>6.4124999999999996</v>
      </c>
      <c r="T44" s="13">
        <f t="shared" si="7"/>
        <v>32.0625</v>
      </c>
      <c r="V44" s="51" t="s">
        <v>57</v>
      </c>
      <c r="W44" s="38">
        <v>0</v>
      </c>
      <c r="X44" s="40">
        <v>6.4124999999999996</v>
      </c>
      <c r="Y44" s="71">
        <f t="shared" si="0"/>
        <v>0</v>
      </c>
      <c r="Z44" s="18"/>
      <c r="AA44" s="77">
        <v>0</v>
      </c>
      <c r="AB44" s="78">
        <f t="shared" si="1"/>
        <v>0</v>
      </c>
      <c r="AC44" s="79">
        <v>0</v>
      </c>
      <c r="AD44" s="80">
        <f t="shared" si="2"/>
        <v>0</v>
      </c>
      <c r="AE44" s="130">
        <f t="shared" si="3"/>
        <v>0</v>
      </c>
    </row>
    <row r="45" spans="1:31" ht="90.75" thickBot="1" x14ac:dyDescent="0.3">
      <c r="A45" s="15"/>
      <c r="B45" s="44" t="s">
        <v>469</v>
      </c>
      <c r="C45" s="45" t="s">
        <v>164</v>
      </c>
      <c r="D45" s="46" t="s">
        <v>25</v>
      </c>
      <c r="E45" s="47" t="s">
        <v>171</v>
      </c>
      <c r="F45" s="48"/>
      <c r="G45" s="48"/>
      <c r="H45" s="49">
        <v>4.8999999999999799</v>
      </c>
      <c r="I45" s="48"/>
      <c r="J45" s="50" t="s">
        <v>172</v>
      </c>
      <c r="K45" s="51" t="s">
        <v>75</v>
      </c>
      <c r="L45" s="52">
        <v>3</v>
      </c>
      <c r="M45" s="53">
        <v>35.61</v>
      </c>
      <c r="N45" s="52">
        <v>106.83</v>
      </c>
      <c r="O45" s="43"/>
      <c r="P45" s="12" t="e">
        <v>#VALUE!</v>
      </c>
      <c r="Q45" s="13" t="e">
        <f t="shared" si="6"/>
        <v>#VALUE!</v>
      </c>
      <c r="R45" s="39">
        <v>0</v>
      </c>
      <c r="S45" s="40">
        <v>31.568264999999997</v>
      </c>
      <c r="T45" s="13">
        <f t="shared" si="7"/>
        <v>94.70479499999999</v>
      </c>
      <c r="V45" s="51" t="s">
        <v>75</v>
      </c>
      <c r="W45" s="38">
        <v>0</v>
      </c>
      <c r="X45" s="40">
        <v>31.568264999999997</v>
      </c>
      <c r="Y45" s="71">
        <f t="shared" si="0"/>
        <v>0</v>
      </c>
      <c r="Z45" s="18"/>
      <c r="AA45" s="77">
        <v>0</v>
      </c>
      <c r="AB45" s="78">
        <f t="shared" si="1"/>
        <v>0</v>
      </c>
      <c r="AC45" s="79">
        <v>0</v>
      </c>
      <c r="AD45" s="80">
        <f t="shared" si="2"/>
        <v>0</v>
      </c>
      <c r="AE45" s="130">
        <f t="shared" si="3"/>
        <v>0</v>
      </c>
    </row>
    <row r="46" spans="1:31" ht="106.5" thickBot="1" x14ac:dyDescent="0.3">
      <c r="A46" s="15"/>
      <c r="B46" s="44" t="s">
        <v>469</v>
      </c>
      <c r="C46" s="45" t="s">
        <v>164</v>
      </c>
      <c r="D46" s="46" t="s">
        <v>25</v>
      </c>
      <c r="E46" s="47" t="s">
        <v>483</v>
      </c>
      <c r="F46" s="48"/>
      <c r="G46" s="48"/>
      <c r="H46" s="49">
        <v>4.2930000000000001</v>
      </c>
      <c r="I46" s="48"/>
      <c r="J46" s="50" t="s">
        <v>379</v>
      </c>
      <c r="K46" s="51" t="s">
        <v>380</v>
      </c>
      <c r="L46" s="52">
        <v>1</v>
      </c>
      <c r="M46" s="53">
        <v>70</v>
      </c>
      <c r="N46" s="52">
        <v>70</v>
      </c>
      <c r="O46" s="43"/>
      <c r="P46" s="12" t="e">
        <v>#VALUE!</v>
      </c>
      <c r="Q46" s="13">
        <f t="shared" si="6"/>
        <v>70</v>
      </c>
      <c r="R46" s="39" t="s">
        <v>381</v>
      </c>
      <c r="S46" s="40" t="s">
        <v>381</v>
      </c>
      <c r="T46" s="13">
        <f t="shared" si="7"/>
        <v>70</v>
      </c>
      <c r="V46" s="51" t="s">
        <v>380</v>
      </c>
      <c r="W46" s="38">
        <v>0</v>
      </c>
      <c r="X46" s="40">
        <v>70</v>
      </c>
      <c r="Y46" s="71">
        <f t="shared" si="0"/>
        <v>0</v>
      </c>
      <c r="Z46" s="18"/>
      <c r="AA46" s="77">
        <v>0</v>
      </c>
      <c r="AB46" s="78">
        <f t="shared" si="1"/>
        <v>0</v>
      </c>
      <c r="AC46" s="79">
        <v>0</v>
      </c>
      <c r="AD46" s="80">
        <f t="shared" si="2"/>
        <v>0</v>
      </c>
      <c r="AE46" s="130">
        <f t="shared" si="3"/>
        <v>0</v>
      </c>
    </row>
    <row r="47" spans="1:31" ht="61.5" thickBot="1" x14ac:dyDescent="0.3">
      <c r="A47" s="15"/>
      <c r="B47" s="44" t="s">
        <v>469</v>
      </c>
      <c r="C47" s="45" t="s">
        <v>164</v>
      </c>
      <c r="D47" s="46" t="s">
        <v>25</v>
      </c>
      <c r="E47" s="47" t="s">
        <v>484</v>
      </c>
      <c r="F47" s="48"/>
      <c r="G47" s="48"/>
      <c r="H47" s="49">
        <v>4.2939999999999996</v>
      </c>
      <c r="I47" s="48"/>
      <c r="J47" s="50" t="s">
        <v>379</v>
      </c>
      <c r="K47" s="51" t="s">
        <v>380</v>
      </c>
      <c r="L47" s="52">
        <v>1</v>
      </c>
      <c r="M47" s="53">
        <v>130</v>
      </c>
      <c r="N47" s="52">
        <v>130</v>
      </c>
      <c r="O47" s="43"/>
      <c r="P47" s="12" t="e">
        <v>#VALUE!</v>
      </c>
      <c r="Q47" s="13">
        <f t="shared" si="6"/>
        <v>130</v>
      </c>
      <c r="R47" s="39" t="s">
        <v>381</v>
      </c>
      <c r="S47" s="40" t="s">
        <v>381</v>
      </c>
      <c r="T47" s="13">
        <f t="shared" si="7"/>
        <v>130</v>
      </c>
      <c r="V47" s="51" t="s">
        <v>380</v>
      </c>
      <c r="W47" s="38">
        <v>0</v>
      </c>
      <c r="X47" s="40">
        <v>130</v>
      </c>
      <c r="Y47" s="71">
        <f t="shared" si="0"/>
        <v>0</v>
      </c>
      <c r="Z47" s="18"/>
      <c r="AA47" s="77">
        <v>0</v>
      </c>
      <c r="AB47" s="78">
        <f t="shared" si="1"/>
        <v>0</v>
      </c>
      <c r="AC47" s="79">
        <v>0</v>
      </c>
      <c r="AD47" s="80">
        <f t="shared" si="2"/>
        <v>0</v>
      </c>
      <c r="AE47" s="130">
        <f t="shared" si="3"/>
        <v>0</v>
      </c>
    </row>
    <row r="48" spans="1:31" ht="61.5" thickBot="1" x14ac:dyDescent="0.3">
      <c r="A48" s="15"/>
      <c r="B48" s="44" t="s">
        <v>469</v>
      </c>
      <c r="C48" s="45" t="s">
        <v>164</v>
      </c>
      <c r="D48" s="46" t="s">
        <v>25</v>
      </c>
      <c r="E48" s="47" t="s">
        <v>485</v>
      </c>
      <c r="F48" s="48"/>
      <c r="G48" s="48"/>
      <c r="H48" s="49">
        <v>4.2949999999999999</v>
      </c>
      <c r="I48" s="48"/>
      <c r="J48" s="50" t="s">
        <v>379</v>
      </c>
      <c r="K48" s="51" t="s">
        <v>380</v>
      </c>
      <c r="L48" s="52">
        <v>1</v>
      </c>
      <c r="M48" s="53">
        <v>30</v>
      </c>
      <c r="N48" s="52">
        <v>30</v>
      </c>
      <c r="O48" s="43"/>
      <c r="P48" s="12" t="e">
        <v>#VALUE!</v>
      </c>
      <c r="Q48" s="13">
        <f t="shared" si="6"/>
        <v>30</v>
      </c>
      <c r="R48" s="39" t="s">
        <v>381</v>
      </c>
      <c r="S48" s="40" t="s">
        <v>381</v>
      </c>
      <c r="T48" s="13">
        <f t="shared" si="7"/>
        <v>30</v>
      </c>
      <c r="V48" s="51" t="s">
        <v>380</v>
      </c>
      <c r="W48" s="38">
        <v>0</v>
      </c>
      <c r="X48" s="40">
        <v>30</v>
      </c>
      <c r="Y48" s="71">
        <f t="shared" si="0"/>
        <v>0</v>
      </c>
      <c r="Z48" s="18"/>
      <c r="AA48" s="77">
        <v>0</v>
      </c>
      <c r="AB48" s="78">
        <f t="shared" si="1"/>
        <v>0</v>
      </c>
      <c r="AC48" s="79">
        <v>0</v>
      </c>
      <c r="AD48" s="80">
        <f t="shared" si="2"/>
        <v>0</v>
      </c>
      <c r="AE48" s="130">
        <f t="shared" si="3"/>
        <v>0</v>
      </c>
    </row>
    <row r="49" spans="1:31" ht="106.5" thickBot="1" x14ac:dyDescent="0.3">
      <c r="A49" s="15"/>
      <c r="B49" s="44" t="s">
        <v>469</v>
      </c>
      <c r="C49" s="45" t="s">
        <v>164</v>
      </c>
      <c r="D49" s="46" t="s">
        <v>25</v>
      </c>
      <c r="E49" s="47" t="s">
        <v>486</v>
      </c>
      <c r="F49" s="48"/>
      <c r="G49" s="48"/>
      <c r="H49" s="49">
        <v>4.2960000000000003</v>
      </c>
      <c r="I49" s="48"/>
      <c r="J49" s="50" t="s">
        <v>379</v>
      </c>
      <c r="K49" s="51" t="s">
        <v>380</v>
      </c>
      <c r="L49" s="52">
        <v>1</v>
      </c>
      <c r="M49" s="53">
        <v>100</v>
      </c>
      <c r="N49" s="52">
        <v>100</v>
      </c>
      <c r="O49" s="43"/>
      <c r="P49" s="12" t="e">
        <v>#VALUE!</v>
      </c>
      <c r="Q49" s="13">
        <f t="shared" si="6"/>
        <v>100</v>
      </c>
      <c r="R49" s="39" t="s">
        <v>381</v>
      </c>
      <c r="S49" s="40" t="s">
        <v>381</v>
      </c>
      <c r="T49" s="13">
        <f t="shared" si="7"/>
        <v>100</v>
      </c>
      <c r="V49" s="51" t="s">
        <v>380</v>
      </c>
      <c r="W49" s="38">
        <v>0</v>
      </c>
      <c r="X49" s="40">
        <v>100</v>
      </c>
      <c r="Y49" s="71">
        <f t="shared" si="0"/>
        <v>0</v>
      </c>
      <c r="Z49" s="18"/>
      <c r="AA49" s="77">
        <v>0</v>
      </c>
      <c r="AB49" s="78">
        <f t="shared" si="1"/>
        <v>0</v>
      </c>
      <c r="AC49" s="79">
        <v>0</v>
      </c>
      <c r="AD49" s="80">
        <f t="shared" si="2"/>
        <v>0</v>
      </c>
      <c r="AE49" s="130">
        <f t="shared" si="3"/>
        <v>0</v>
      </c>
    </row>
    <row r="50" spans="1:31" ht="15.75" thickBot="1" x14ac:dyDescent="0.3">
      <c r="A50" s="15"/>
      <c r="B50" s="44" t="s">
        <v>469</v>
      </c>
      <c r="C50" s="45" t="s">
        <v>24</v>
      </c>
      <c r="D50" s="46" t="s">
        <v>378</v>
      </c>
      <c r="E50" s="47"/>
      <c r="F50" s="48"/>
      <c r="G50" s="48"/>
      <c r="H50" s="49"/>
      <c r="I50" s="48"/>
      <c r="J50" s="50"/>
      <c r="K50" s="51"/>
      <c r="L50" s="52"/>
      <c r="M50" s="50"/>
      <c r="N50" s="52"/>
      <c r="O50" s="43"/>
      <c r="P50" s="27"/>
      <c r="Q50" s="42"/>
      <c r="R50" s="42"/>
      <c r="S50" s="42"/>
      <c r="T50" s="42"/>
      <c r="V50" s="51"/>
      <c r="W50" s="52"/>
      <c r="X50" s="42"/>
      <c r="Y50" s="71"/>
      <c r="Z50" s="18"/>
      <c r="AA50" s="77"/>
      <c r="AB50" s="78"/>
      <c r="AC50" s="79"/>
      <c r="AD50" s="80"/>
      <c r="AE50" s="130">
        <f t="shared" si="3"/>
        <v>0</v>
      </c>
    </row>
    <row r="51" spans="1:31" ht="120.75" thickBot="1" x14ac:dyDescent="0.3">
      <c r="A51" s="21"/>
      <c r="B51" s="54" t="s">
        <v>469</v>
      </c>
      <c r="C51" s="54" t="s">
        <v>24</v>
      </c>
      <c r="D51" s="55" t="s">
        <v>25</v>
      </c>
      <c r="E51" s="56" t="s">
        <v>26</v>
      </c>
      <c r="F51" s="57"/>
      <c r="G51" s="57"/>
      <c r="H51" s="58">
        <v>2.1</v>
      </c>
      <c r="I51" s="57"/>
      <c r="J51" s="59" t="s">
        <v>27</v>
      </c>
      <c r="K51" s="57" t="s">
        <v>28</v>
      </c>
      <c r="L51" s="60">
        <v>160</v>
      </c>
      <c r="M51" s="61">
        <v>12.92</v>
      </c>
      <c r="N51" s="62">
        <v>2067.1999999999998</v>
      </c>
      <c r="O51" s="18"/>
      <c r="P51" s="12" t="e">
        <v>#VALUE!</v>
      </c>
      <c r="Q51" s="13" t="e">
        <f t="shared" ref="Q51:Q56" si="8">IF(J51="PROV SUM",N51,L51*P51)</f>
        <v>#VALUE!</v>
      </c>
      <c r="R51" s="39">
        <v>0</v>
      </c>
      <c r="S51" s="40">
        <v>16.4084</v>
      </c>
      <c r="T51" s="13">
        <f t="shared" ref="T51:T56" si="9">IF(J51="SC024",N51,IF(ISERROR(S51),"",IF(J51="PROV SUM",N51,L51*S51)))</f>
        <v>2625.3440000000001</v>
      </c>
      <c r="V51" s="57" t="s">
        <v>28</v>
      </c>
      <c r="W51" s="38">
        <v>0</v>
      </c>
      <c r="X51" s="40">
        <v>16.4084</v>
      </c>
      <c r="Y51" s="71">
        <f t="shared" si="0"/>
        <v>0</v>
      </c>
      <c r="Z51" s="18"/>
      <c r="AA51" s="77">
        <v>0</v>
      </c>
      <c r="AB51" s="78">
        <f t="shared" si="1"/>
        <v>0</v>
      </c>
      <c r="AC51" s="79">
        <v>0</v>
      </c>
      <c r="AD51" s="80">
        <f t="shared" si="2"/>
        <v>0</v>
      </c>
      <c r="AE51" s="130">
        <f t="shared" si="3"/>
        <v>0</v>
      </c>
    </row>
    <row r="52" spans="1:31" ht="30.75" thickBot="1" x14ac:dyDescent="0.3">
      <c r="A52" s="21"/>
      <c r="B52" s="54" t="s">
        <v>469</v>
      </c>
      <c r="C52" s="54" t="s">
        <v>24</v>
      </c>
      <c r="D52" s="55" t="s">
        <v>25</v>
      </c>
      <c r="E52" s="56" t="s">
        <v>29</v>
      </c>
      <c r="F52" s="57"/>
      <c r="G52" s="57"/>
      <c r="H52" s="58">
        <v>2.5</v>
      </c>
      <c r="I52" s="57"/>
      <c r="J52" s="59" t="s">
        <v>30</v>
      </c>
      <c r="K52" s="57" t="s">
        <v>31</v>
      </c>
      <c r="L52" s="60">
        <v>1</v>
      </c>
      <c r="M52" s="61">
        <v>420</v>
      </c>
      <c r="N52" s="62">
        <v>420</v>
      </c>
      <c r="O52" s="18"/>
      <c r="P52" s="12" t="e">
        <v>#VALUE!</v>
      </c>
      <c r="Q52" s="13" t="e">
        <f t="shared" si="8"/>
        <v>#VALUE!</v>
      </c>
      <c r="R52" s="39">
        <v>0</v>
      </c>
      <c r="S52" s="40">
        <v>533.4</v>
      </c>
      <c r="T52" s="13">
        <f t="shared" si="9"/>
        <v>533.4</v>
      </c>
      <c r="V52" s="57" t="s">
        <v>31</v>
      </c>
      <c r="W52" s="38">
        <v>0</v>
      </c>
      <c r="X52" s="40">
        <v>533.4</v>
      </c>
      <c r="Y52" s="71">
        <f t="shared" si="0"/>
        <v>0</v>
      </c>
      <c r="Z52" s="18"/>
      <c r="AA52" s="77">
        <v>0</v>
      </c>
      <c r="AB52" s="78">
        <f t="shared" si="1"/>
        <v>0</v>
      </c>
      <c r="AC52" s="79">
        <v>0</v>
      </c>
      <c r="AD52" s="80">
        <f t="shared" si="2"/>
        <v>0</v>
      </c>
      <c r="AE52" s="130">
        <f t="shared" si="3"/>
        <v>0</v>
      </c>
    </row>
    <row r="53" spans="1:31" ht="15.75" thickBot="1" x14ac:dyDescent="0.3">
      <c r="A53" s="21"/>
      <c r="B53" s="54" t="s">
        <v>469</v>
      </c>
      <c r="C53" s="54" t="s">
        <v>24</v>
      </c>
      <c r="D53" s="55" t="s">
        <v>25</v>
      </c>
      <c r="E53" s="56" t="s">
        <v>32</v>
      </c>
      <c r="F53" s="57"/>
      <c r="G53" s="57"/>
      <c r="H53" s="58">
        <v>2.6</v>
      </c>
      <c r="I53" s="57"/>
      <c r="J53" s="59" t="s">
        <v>33</v>
      </c>
      <c r="K53" s="57" t="s">
        <v>31</v>
      </c>
      <c r="L53" s="60">
        <v>1</v>
      </c>
      <c r="M53" s="61">
        <v>50</v>
      </c>
      <c r="N53" s="62">
        <v>50</v>
      </c>
      <c r="O53" s="18"/>
      <c r="P53" s="12" t="e">
        <v>#VALUE!</v>
      </c>
      <c r="Q53" s="13" t="e">
        <f t="shared" si="8"/>
        <v>#VALUE!</v>
      </c>
      <c r="R53" s="39">
        <v>0</v>
      </c>
      <c r="S53" s="40">
        <v>63.5</v>
      </c>
      <c r="T53" s="13">
        <f t="shared" si="9"/>
        <v>63.5</v>
      </c>
      <c r="V53" s="57" t="s">
        <v>31</v>
      </c>
      <c r="W53" s="38">
        <v>0</v>
      </c>
      <c r="X53" s="61">
        <v>63.5</v>
      </c>
      <c r="Y53" s="71">
        <f t="shared" si="0"/>
        <v>0</v>
      </c>
      <c r="Z53" s="18"/>
      <c r="AA53" s="77">
        <v>0</v>
      </c>
      <c r="AB53" s="78">
        <f t="shared" ref="AB53:AB61" si="10">Y53*AA53</f>
        <v>0</v>
      </c>
      <c r="AC53" s="79">
        <v>0</v>
      </c>
      <c r="AD53" s="80">
        <f t="shared" si="2"/>
        <v>0</v>
      </c>
      <c r="AE53" s="130">
        <f t="shared" si="3"/>
        <v>0</v>
      </c>
    </row>
    <row r="54" spans="1:31" ht="15.75" thickBot="1" x14ac:dyDescent="0.3">
      <c r="A54" s="21"/>
      <c r="B54" s="54" t="s">
        <v>469</v>
      </c>
      <c r="C54" s="54" t="s">
        <v>24</v>
      </c>
      <c r="D54" s="55" t="s">
        <v>25</v>
      </c>
      <c r="E54" s="56" t="s">
        <v>41</v>
      </c>
      <c r="F54" s="57"/>
      <c r="G54" s="57"/>
      <c r="H54" s="58">
        <v>2.16</v>
      </c>
      <c r="I54" s="57"/>
      <c r="J54" s="59" t="s">
        <v>42</v>
      </c>
      <c r="K54" s="57" t="s">
        <v>31</v>
      </c>
      <c r="L54" s="60">
        <v>1</v>
      </c>
      <c r="M54" s="61">
        <v>379.8</v>
      </c>
      <c r="N54" s="62">
        <v>379.8</v>
      </c>
      <c r="O54" s="18"/>
      <c r="P54" s="12" t="e">
        <v>#VALUE!</v>
      </c>
      <c r="Q54" s="13" t="e">
        <f t="shared" si="8"/>
        <v>#VALUE!</v>
      </c>
      <c r="R54" s="39">
        <v>0</v>
      </c>
      <c r="S54" s="40">
        <v>482.346</v>
      </c>
      <c r="T54" s="13">
        <f t="shared" si="9"/>
        <v>482.346</v>
      </c>
      <c r="V54" s="57" t="s">
        <v>31</v>
      </c>
      <c r="W54" s="38">
        <v>0</v>
      </c>
      <c r="X54" s="61">
        <v>482.346</v>
      </c>
      <c r="Y54" s="71">
        <f t="shared" si="0"/>
        <v>0</v>
      </c>
      <c r="Z54" s="18"/>
      <c r="AA54" s="77">
        <v>0</v>
      </c>
      <c r="AB54" s="78">
        <f t="shared" si="10"/>
        <v>0</v>
      </c>
      <c r="AC54" s="79">
        <v>0</v>
      </c>
      <c r="AD54" s="80">
        <f t="shared" si="2"/>
        <v>0</v>
      </c>
      <c r="AE54" s="130">
        <f t="shared" si="3"/>
        <v>0</v>
      </c>
    </row>
    <row r="55" spans="1:31" ht="15.75" thickBot="1" x14ac:dyDescent="0.3">
      <c r="A55" s="21"/>
      <c r="B55" s="54" t="s">
        <v>469</v>
      </c>
      <c r="C55" s="54" t="s">
        <v>24</v>
      </c>
      <c r="D55" s="55" t="s">
        <v>25</v>
      </c>
      <c r="E55" s="56" t="s">
        <v>43</v>
      </c>
      <c r="F55" s="57"/>
      <c r="G55" s="57"/>
      <c r="H55" s="58">
        <v>2.17</v>
      </c>
      <c r="I55" s="57"/>
      <c r="J55" s="59" t="s">
        <v>44</v>
      </c>
      <c r="K55" s="57" t="s">
        <v>31</v>
      </c>
      <c r="L55" s="60">
        <v>1</v>
      </c>
      <c r="M55" s="61">
        <v>842</v>
      </c>
      <c r="N55" s="62">
        <v>842</v>
      </c>
      <c r="O55" s="18"/>
      <c r="P55" s="12" t="e">
        <v>#VALUE!</v>
      </c>
      <c r="Q55" s="13" t="e">
        <f t="shared" si="8"/>
        <v>#VALUE!</v>
      </c>
      <c r="R55" s="39">
        <v>0</v>
      </c>
      <c r="S55" s="40">
        <v>1069.3399999999999</v>
      </c>
      <c r="T55" s="13">
        <f t="shared" si="9"/>
        <v>1069.3399999999999</v>
      </c>
      <c r="V55" s="57" t="s">
        <v>31</v>
      </c>
      <c r="W55" s="38">
        <v>0</v>
      </c>
      <c r="X55" s="61">
        <v>1069.3399999999999</v>
      </c>
      <c r="Y55" s="71">
        <f t="shared" si="0"/>
        <v>0</v>
      </c>
      <c r="Z55" s="18"/>
      <c r="AA55" s="77">
        <v>0</v>
      </c>
      <c r="AB55" s="78">
        <f t="shared" si="10"/>
        <v>0</v>
      </c>
      <c r="AC55" s="79">
        <v>0</v>
      </c>
      <c r="AD55" s="80">
        <f t="shared" si="2"/>
        <v>0</v>
      </c>
      <c r="AE55" s="130">
        <f t="shared" si="3"/>
        <v>0</v>
      </c>
    </row>
    <row r="56" spans="1:31" ht="60.75" thickBot="1" x14ac:dyDescent="0.3">
      <c r="A56" s="21"/>
      <c r="B56" s="54" t="s">
        <v>469</v>
      </c>
      <c r="C56" s="54" t="s">
        <v>24</v>
      </c>
      <c r="D56" s="55" t="s">
        <v>25</v>
      </c>
      <c r="E56" s="56" t="s">
        <v>382</v>
      </c>
      <c r="F56" s="57"/>
      <c r="G56" s="57"/>
      <c r="H56" s="58"/>
      <c r="I56" s="57"/>
      <c r="J56" s="59" t="s">
        <v>383</v>
      </c>
      <c r="K56" s="57" t="s">
        <v>31</v>
      </c>
      <c r="L56" s="60"/>
      <c r="M56" s="61">
        <v>4.8300000000000003E-2</v>
      </c>
      <c r="N56" s="62">
        <v>0</v>
      </c>
      <c r="O56" s="18"/>
      <c r="P56" s="12" t="e">
        <v>#VALUE!</v>
      </c>
      <c r="Q56" s="13" t="e">
        <f t="shared" si="8"/>
        <v>#VALUE!</v>
      </c>
      <c r="R56" s="39" t="e">
        <v>#N/A</v>
      </c>
      <c r="S56" s="40">
        <v>4.8300000000000003E-2</v>
      </c>
      <c r="T56" s="13">
        <f t="shared" si="9"/>
        <v>0</v>
      </c>
      <c r="V56" s="57" t="s">
        <v>31</v>
      </c>
      <c r="W56" s="60"/>
      <c r="X56" s="61">
        <v>4.8300000000000003E-2</v>
      </c>
      <c r="Y56" s="71">
        <f t="shared" si="0"/>
        <v>0</v>
      </c>
      <c r="Z56" s="18"/>
      <c r="AA56" s="77">
        <v>0</v>
      </c>
      <c r="AB56" s="78">
        <f t="shared" si="10"/>
        <v>0</v>
      </c>
      <c r="AC56" s="79">
        <v>0</v>
      </c>
      <c r="AD56" s="80">
        <f t="shared" si="2"/>
        <v>0</v>
      </c>
      <c r="AE56" s="130">
        <f t="shared" si="3"/>
        <v>0</v>
      </c>
    </row>
    <row r="57" spans="1:31" ht="15.75" thickBot="1" x14ac:dyDescent="0.3">
      <c r="A57" s="21"/>
      <c r="B57" s="63" t="s">
        <v>469</v>
      </c>
      <c r="C57" s="54" t="s">
        <v>312</v>
      </c>
      <c r="D57" s="55" t="s">
        <v>378</v>
      </c>
      <c r="E57" s="56"/>
      <c r="F57" s="57"/>
      <c r="G57" s="57"/>
      <c r="H57" s="58"/>
      <c r="I57" s="57"/>
      <c r="J57" s="59"/>
      <c r="K57" s="57"/>
      <c r="L57" s="60"/>
      <c r="M57" s="59"/>
      <c r="N57" s="62"/>
      <c r="O57" s="18"/>
      <c r="P57" s="16"/>
      <c r="Q57" s="37"/>
      <c r="R57" s="37"/>
      <c r="S57" s="37"/>
      <c r="T57" s="37"/>
      <c r="V57" s="57"/>
      <c r="W57" s="60"/>
      <c r="X57" s="59"/>
      <c r="Y57" s="71">
        <f t="shared" si="0"/>
        <v>0</v>
      </c>
      <c r="Z57" s="18"/>
      <c r="AA57" s="77">
        <v>0</v>
      </c>
      <c r="AB57" s="78">
        <f t="shared" si="10"/>
        <v>0</v>
      </c>
      <c r="AC57" s="79">
        <v>0</v>
      </c>
      <c r="AD57" s="80">
        <f t="shared" si="2"/>
        <v>0</v>
      </c>
      <c r="AE57" s="130">
        <f t="shared" si="3"/>
        <v>0</v>
      </c>
    </row>
    <row r="58" spans="1:31" ht="106.5" thickBot="1" x14ac:dyDescent="0.3">
      <c r="A58" s="21"/>
      <c r="B58" s="63" t="s">
        <v>469</v>
      </c>
      <c r="C58" s="54" t="s">
        <v>312</v>
      </c>
      <c r="D58" s="55" t="s">
        <v>25</v>
      </c>
      <c r="E58" s="56" t="s">
        <v>487</v>
      </c>
      <c r="F58" s="57"/>
      <c r="G58" s="57"/>
      <c r="H58" s="58">
        <v>7.3159999999999998</v>
      </c>
      <c r="I58" s="57"/>
      <c r="J58" s="59" t="s">
        <v>379</v>
      </c>
      <c r="K58" s="57" t="s">
        <v>380</v>
      </c>
      <c r="L58" s="60">
        <v>1</v>
      </c>
      <c r="M58" s="64">
        <v>250</v>
      </c>
      <c r="N58" s="62">
        <v>250</v>
      </c>
      <c r="O58" s="18"/>
      <c r="P58" s="12" t="e">
        <v>#VALUE!</v>
      </c>
      <c r="Q58" s="13">
        <f>IF(J58="PROV SUM",N58,L58*P58)</f>
        <v>250</v>
      </c>
      <c r="R58" s="39" t="s">
        <v>381</v>
      </c>
      <c r="S58" s="40">
        <v>250</v>
      </c>
      <c r="T58" s="13">
        <f>IF(J58="SC024",N58,IF(ISERROR(S58),"",IF(J58="PROV SUM",N58,L58*S58)))</f>
        <v>250</v>
      </c>
      <c r="V58" s="57" t="s">
        <v>380</v>
      </c>
      <c r="W58" s="38">
        <v>0</v>
      </c>
      <c r="X58" s="64">
        <v>250</v>
      </c>
      <c r="Y58" s="71">
        <f t="shared" si="0"/>
        <v>0</v>
      </c>
      <c r="Z58" s="18"/>
      <c r="AA58" s="77">
        <v>0</v>
      </c>
      <c r="AB58" s="78">
        <f t="shared" si="10"/>
        <v>0</v>
      </c>
      <c r="AC58" s="79">
        <v>0</v>
      </c>
      <c r="AD58" s="80">
        <f t="shared" si="2"/>
        <v>0</v>
      </c>
      <c r="AE58" s="130">
        <f t="shared" si="3"/>
        <v>0</v>
      </c>
    </row>
    <row r="59" spans="1:31" ht="15.75" thickBot="1" x14ac:dyDescent="0.3">
      <c r="A59" s="21"/>
      <c r="B59" s="63" t="s">
        <v>469</v>
      </c>
      <c r="C59" s="54" t="s">
        <v>312</v>
      </c>
      <c r="D59" s="55" t="s">
        <v>25</v>
      </c>
      <c r="E59" s="56"/>
      <c r="F59" s="57"/>
      <c r="G59" s="57"/>
      <c r="H59" s="58">
        <v>7.3179999999999996</v>
      </c>
      <c r="I59" s="57"/>
      <c r="J59" s="59" t="s">
        <v>379</v>
      </c>
      <c r="K59" s="57" t="s">
        <v>380</v>
      </c>
      <c r="L59" s="60">
        <v>1</v>
      </c>
      <c r="M59" s="64">
        <v>100</v>
      </c>
      <c r="N59" s="62">
        <v>100</v>
      </c>
      <c r="O59" s="18"/>
      <c r="P59" s="12" t="e">
        <v>#VALUE!</v>
      </c>
      <c r="Q59" s="13">
        <f>IF(J59="PROV SUM",N59,L59*P59)</f>
        <v>100</v>
      </c>
      <c r="R59" s="39" t="s">
        <v>381</v>
      </c>
      <c r="S59" s="40">
        <v>100</v>
      </c>
      <c r="T59" s="13">
        <f>IF(J59="SC024",N59,IF(ISERROR(S59),"",IF(J59="PROV SUM",N59,L59*S59)))</f>
        <v>100</v>
      </c>
      <c r="V59" s="57" t="s">
        <v>380</v>
      </c>
      <c r="W59" s="38">
        <v>0</v>
      </c>
      <c r="X59" s="64">
        <v>100</v>
      </c>
      <c r="Y59" s="71">
        <f t="shared" si="0"/>
        <v>0</v>
      </c>
      <c r="Z59" s="18"/>
      <c r="AA59" s="77">
        <v>0</v>
      </c>
      <c r="AB59" s="78">
        <f t="shared" si="10"/>
        <v>0</v>
      </c>
      <c r="AC59" s="79">
        <v>0</v>
      </c>
      <c r="AD59" s="80">
        <f t="shared" si="2"/>
        <v>0</v>
      </c>
      <c r="AE59" s="130">
        <f t="shared" si="3"/>
        <v>0</v>
      </c>
    </row>
    <row r="60" spans="1:31" ht="76.5" thickBot="1" x14ac:dyDescent="0.3">
      <c r="A60" s="21"/>
      <c r="B60" s="63" t="s">
        <v>469</v>
      </c>
      <c r="C60" s="54" t="s">
        <v>312</v>
      </c>
      <c r="D60" s="55" t="s">
        <v>25</v>
      </c>
      <c r="E60" s="56" t="s">
        <v>488</v>
      </c>
      <c r="F60" s="57"/>
      <c r="G60" s="57"/>
      <c r="H60" s="58">
        <v>7.319</v>
      </c>
      <c r="I60" s="57"/>
      <c r="J60" s="59" t="s">
        <v>379</v>
      </c>
      <c r="K60" s="57" t="s">
        <v>380</v>
      </c>
      <c r="L60" s="60">
        <v>1</v>
      </c>
      <c r="M60" s="64">
        <v>400</v>
      </c>
      <c r="N60" s="62">
        <v>400</v>
      </c>
      <c r="O60" s="18"/>
      <c r="P60" s="12" t="e">
        <v>#VALUE!</v>
      </c>
      <c r="Q60" s="13">
        <f>IF(J60="PROV SUM",N60,L60*P60)</f>
        <v>400</v>
      </c>
      <c r="R60" s="39" t="s">
        <v>381</v>
      </c>
      <c r="S60" s="40">
        <v>400</v>
      </c>
      <c r="T60" s="13">
        <f>IF(J60="SC024",N60,IF(ISERROR(S60),"",IF(J60="PROV SUM",N60,L60*S60)))</f>
        <v>400</v>
      </c>
      <c r="V60" s="57" t="s">
        <v>380</v>
      </c>
      <c r="W60" s="38">
        <v>0</v>
      </c>
      <c r="X60" s="64">
        <v>400</v>
      </c>
      <c r="Y60" s="71">
        <f t="shared" si="0"/>
        <v>0</v>
      </c>
      <c r="Z60" s="18"/>
      <c r="AA60" s="77">
        <v>0</v>
      </c>
      <c r="AB60" s="78">
        <f t="shared" si="10"/>
        <v>0</v>
      </c>
      <c r="AC60" s="79">
        <v>0</v>
      </c>
      <c r="AD60" s="80">
        <f t="shared" si="2"/>
        <v>0</v>
      </c>
      <c r="AE60" s="130">
        <f t="shared" si="3"/>
        <v>0</v>
      </c>
    </row>
    <row r="61" spans="1:31" ht="31.5" thickBot="1" x14ac:dyDescent="0.3">
      <c r="A61" s="21"/>
      <c r="B61" s="63" t="s">
        <v>469</v>
      </c>
      <c r="C61" s="54" t="s">
        <v>312</v>
      </c>
      <c r="D61" s="55" t="s">
        <v>25</v>
      </c>
      <c r="E61" s="56" t="s">
        <v>489</v>
      </c>
      <c r="F61" s="57"/>
      <c r="G61" s="57"/>
      <c r="H61" s="58">
        <v>7.32</v>
      </c>
      <c r="I61" s="57"/>
      <c r="J61" s="59" t="s">
        <v>379</v>
      </c>
      <c r="K61" s="57" t="s">
        <v>380</v>
      </c>
      <c r="L61" s="60">
        <v>1</v>
      </c>
      <c r="M61" s="64">
        <v>400</v>
      </c>
      <c r="N61" s="62">
        <v>400</v>
      </c>
      <c r="O61" s="18"/>
      <c r="P61" s="12" t="e">
        <v>#VALUE!</v>
      </c>
      <c r="Q61" s="13">
        <f>IF(J61="PROV SUM",N61,L61*P61)</f>
        <v>400</v>
      </c>
      <c r="R61" s="39" t="s">
        <v>381</v>
      </c>
      <c r="S61" s="40">
        <v>400</v>
      </c>
      <c r="T61" s="13">
        <f>IF(J61="SC024",N61,IF(ISERROR(S61),"",IF(J61="PROV SUM",N61,L61*S61)))</f>
        <v>400</v>
      </c>
      <c r="V61" s="57" t="s">
        <v>380</v>
      </c>
      <c r="W61" s="38">
        <v>0</v>
      </c>
      <c r="X61" s="64">
        <v>400</v>
      </c>
      <c r="Y61" s="71">
        <f t="shared" si="0"/>
        <v>0</v>
      </c>
      <c r="Z61" s="18"/>
      <c r="AA61" s="77">
        <v>0</v>
      </c>
      <c r="AB61" s="78">
        <f t="shared" si="10"/>
        <v>0</v>
      </c>
      <c r="AC61" s="79">
        <v>0</v>
      </c>
      <c r="AD61" s="80">
        <f>Y61*AC61</f>
        <v>0</v>
      </c>
      <c r="AE61" s="130">
        <f t="shared" si="3"/>
        <v>0</v>
      </c>
    </row>
    <row r="62" spans="1:31" ht="15.75" thickBot="1" x14ac:dyDescent="0.3">
      <c r="A62" s="21"/>
      <c r="B62" s="22"/>
      <c r="C62" s="23"/>
      <c r="D62" s="24"/>
      <c r="E62" s="25"/>
      <c r="F62" s="21"/>
      <c r="G62" s="21"/>
      <c r="H62" s="26"/>
      <c r="I62" s="21"/>
      <c r="J62" s="27"/>
      <c r="K62" s="21"/>
      <c r="L62" s="28"/>
      <c r="M62" s="27"/>
      <c r="N62" s="17"/>
      <c r="O62" s="18"/>
      <c r="P62" s="16"/>
      <c r="Q62" s="37"/>
      <c r="R62" s="37"/>
      <c r="S62" s="37"/>
      <c r="T62" s="37"/>
    </row>
    <row r="63" spans="1:31" ht="15.75" thickBot="1" x14ac:dyDescent="0.3">
      <c r="S63" s="68" t="s">
        <v>5</v>
      </c>
      <c r="T63" s="69">
        <f>SUM(T11:T61)</f>
        <v>13331.414815</v>
      </c>
      <c r="U63" s="65"/>
      <c r="V63" s="21"/>
      <c r="W63" s="28"/>
      <c r="X63" s="68" t="s">
        <v>5</v>
      </c>
      <c r="Y63" s="69">
        <f>SUM(Y11:Y61)</f>
        <v>0</v>
      </c>
      <c r="Z63" s="18"/>
      <c r="AA63" s="76"/>
      <c r="AB63" s="116">
        <f>SUM(AB11:AB61)</f>
        <v>0</v>
      </c>
      <c r="AC63" s="76"/>
      <c r="AD63" s="117">
        <f>SUM(AD11:AD61)</f>
        <v>0</v>
      </c>
      <c r="AE63" s="129">
        <f>SUM(AE11:AE61)</f>
        <v>0</v>
      </c>
    </row>
    <row r="65" spans="3:31" x14ac:dyDescent="0.25">
      <c r="C65" t="s">
        <v>372</v>
      </c>
      <c r="D65" s="162"/>
      <c r="T65" s="314">
        <f ca="1">SUMIF($C$10:$C$61,$C65,T$11:T$61)</f>
        <v>399.99552</v>
      </c>
      <c r="U65" s="65"/>
      <c r="Y65" s="314">
        <f ca="1">SUMIF($C$10:$C$61,$C65,Y$11:Y$61)</f>
        <v>0</v>
      </c>
      <c r="AA65" s="317" t="e">
        <f ca="1">AB65/Y65</f>
        <v>#DIV/0!</v>
      </c>
      <c r="AB65" s="314">
        <f ca="1">SUMIF($C$10:$C$61,$C65,AB$11:AB$61)</f>
        <v>0</v>
      </c>
      <c r="AC65" s="317" t="e">
        <f ca="1">AD65/Y65</f>
        <v>#DIV/0!</v>
      </c>
      <c r="AD65" s="314">
        <f ca="1">SUMIF($C$10:$C$61,$C65,AD$11:AD$61)</f>
        <v>0</v>
      </c>
      <c r="AE65" s="314">
        <f ca="1">SUMIF($C$10:$C$61,$C65,AE$11:AE$61)</f>
        <v>0</v>
      </c>
    </row>
    <row r="66" spans="3:31" x14ac:dyDescent="0.25">
      <c r="C66" t="s">
        <v>308</v>
      </c>
      <c r="D66" s="162"/>
      <c r="T66" s="314">
        <f t="shared" ref="T66:T72" ca="1" si="11">SUMIF($C$10:$C$61,$C66,T$11:T$61)</f>
        <v>222.29999999999998</v>
      </c>
      <c r="U66" s="65"/>
      <c r="Y66" s="314">
        <f t="shared" ref="Y66:Y72" ca="1" si="12">SUMIF($C$10:$C$61,$C66,Y$11:Y$61)</f>
        <v>0</v>
      </c>
      <c r="AA66" s="317" t="e">
        <f t="shared" ref="AA66:AA72" ca="1" si="13">AB66/Y66</f>
        <v>#DIV/0!</v>
      </c>
      <c r="AB66" s="314">
        <f t="shared" ref="AB66:AB72" ca="1" si="14">SUMIF($C$10:$C$61,$C66,AB$11:AB$61)</f>
        <v>0</v>
      </c>
      <c r="AC66" s="317" t="e">
        <f t="shared" ref="AC66:AC71" ca="1" si="15">AD66/Y66</f>
        <v>#DIV/0!</v>
      </c>
      <c r="AD66" s="314">
        <f t="shared" ref="AD66:AE72" ca="1" si="16">SUMIF($C$10:$C$61,$C66,AD$11:AD$61)</f>
        <v>0</v>
      </c>
      <c r="AE66" s="314">
        <f t="shared" ca="1" si="16"/>
        <v>0</v>
      </c>
    </row>
    <row r="67" spans="3:31" x14ac:dyDescent="0.25">
      <c r="C67" t="s">
        <v>285</v>
      </c>
      <c r="D67" s="162"/>
      <c r="T67" s="314">
        <f t="shared" ca="1" si="11"/>
        <v>1400</v>
      </c>
      <c r="U67" s="67"/>
      <c r="Y67" s="314">
        <f t="shared" ca="1" si="12"/>
        <v>0</v>
      </c>
      <c r="AA67" s="317" t="e">
        <f t="shared" ca="1" si="13"/>
        <v>#DIV/0!</v>
      </c>
      <c r="AB67" s="314">
        <f t="shared" ca="1" si="14"/>
        <v>0</v>
      </c>
      <c r="AC67" s="317" t="e">
        <f t="shared" ca="1" si="15"/>
        <v>#DIV/0!</v>
      </c>
      <c r="AD67" s="314">
        <f t="shared" ca="1" si="16"/>
        <v>0</v>
      </c>
      <c r="AE67" s="314">
        <f t="shared" ca="1" si="16"/>
        <v>0</v>
      </c>
    </row>
    <row r="68" spans="3:31" x14ac:dyDescent="0.25">
      <c r="C68" t="s">
        <v>189</v>
      </c>
      <c r="D68" s="162"/>
      <c r="T68" s="314">
        <f t="shared" ca="1" si="11"/>
        <v>1787.472</v>
      </c>
      <c r="U68" s="67"/>
      <c r="Y68" s="314">
        <f t="shared" ca="1" si="12"/>
        <v>0</v>
      </c>
      <c r="AA68" s="317" t="e">
        <f t="shared" ca="1" si="13"/>
        <v>#DIV/0!</v>
      </c>
      <c r="AB68" s="314">
        <f t="shared" ca="1" si="14"/>
        <v>0</v>
      </c>
      <c r="AC68" s="317" t="e">
        <f t="shared" ca="1" si="15"/>
        <v>#DIV/0!</v>
      </c>
      <c r="AD68" s="314">
        <f t="shared" ca="1" si="16"/>
        <v>0</v>
      </c>
      <c r="AE68" s="314">
        <f t="shared" ca="1" si="16"/>
        <v>0</v>
      </c>
    </row>
    <row r="69" spans="3:31" x14ac:dyDescent="0.25">
      <c r="C69" t="s">
        <v>72</v>
      </c>
      <c r="D69" s="162"/>
      <c r="T69" s="314">
        <f t="shared" ca="1" si="11"/>
        <v>2950</v>
      </c>
      <c r="U69" s="67"/>
      <c r="Y69" s="314">
        <f t="shared" ca="1" si="12"/>
        <v>0</v>
      </c>
      <c r="AA69" s="317" t="e">
        <f t="shared" ca="1" si="13"/>
        <v>#DIV/0!</v>
      </c>
      <c r="AB69" s="314">
        <f t="shared" ca="1" si="14"/>
        <v>0</v>
      </c>
      <c r="AC69" s="317" t="e">
        <f t="shared" ca="1" si="15"/>
        <v>#DIV/0!</v>
      </c>
      <c r="AD69" s="314">
        <f t="shared" ca="1" si="16"/>
        <v>0</v>
      </c>
      <c r="AE69" s="314">
        <f t="shared" ca="1" si="16"/>
        <v>0</v>
      </c>
    </row>
    <row r="70" spans="3:31" x14ac:dyDescent="0.25">
      <c r="C70" t="s">
        <v>164</v>
      </c>
      <c r="D70" s="162"/>
      <c r="T70" s="314">
        <f t="shared" ca="1" si="11"/>
        <v>647.71729499999992</v>
      </c>
      <c r="U70" s="67"/>
      <c r="Y70" s="314">
        <f t="shared" ca="1" si="12"/>
        <v>0</v>
      </c>
      <c r="AA70" s="317" t="e">
        <f t="shared" ca="1" si="13"/>
        <v>#DIV/0!</v>
      </c>
      <c r="AB70" s="314">
        <f t="shared" ca="1" si="14"/>
        <v>0</v>
      </c>
      <c r="AC70" s="317" t="e">
        <f t="shared" ca="1" si="15"/>
        <v>#DIV/0!</v>
      </c>
      <c r="AD70" s="314">
        <f t="shared" ca="1" si="16"/>
        <v>0</v>
      </c>
      <c r="AE70" s="314">
        <f t="shared" ca="1" si="16"/>
        <v>0</v>
      </c>
    </row>
    <row r="71" spans="3:31" x14ac:dyDescent="0.25">
      <c r="C71" t="s">
        <v>24</v>
      </c>
      <c r="D71" s="162"/>
      <c r="T71" s="314">
        <f t="shared" ca="1" si="11"/>
        <v>4773.93</v>
      </c>
      <c r="U71" s="67"/>
      <c r="Y71" s="314">
        <f t="shared" ca="1" si="12"/>
        <v>0</v>
      </c>
      <c r="AA71" s="317" t="e">
        <f t="shared" ca="1" si="13"/>
        <v>#DIV/0!</v>
      </c>
      <c r="AB71" s="314">
        <f t="shared" ca="1" si="14"/>
        <v>0</v>
      </c>
      <c r="AC71" s="317" t="e">
        <f t="shared" ca="1" si="15"/>
        <v>#DIV/0!</v>
      </c>
      <c r="AD71" s="314">
        <f t="shared" ca="1" si="16"/>
        <v>0</v>
      </c>
      <c r="AE71" s="314">
        <f t="shared" ca="1" si="16"/>
        <v>0</v>
      </c>
    </row>
    <row r="72" spans="3:31" x14ac:dyDescent="0.25">
      <c r="C72" t="s">
        <v>312</v>
      </c>
      <c r="D72" s="162"/>
      <c r="T72" s="314">
        <f t="shared" ca="1" si="11"/>
        <v>1150</v>
      </c>
      <c r="Y72" s="314">
        <f t="shared" ca="1" si="12"/>
        <v>0</v>
      </c>
      <c r="AA72" s="317" t="e">
        <f t="shared" ca="1" si="13"/>
        <v>#DIV/0!</v>
      </c>
      <c r="AB72" s="314">
        <f t="shared" ca="1" si="14"/>
        <v>0</v>
      </c>
      <c r="AC72" s="317" t="e">
        <f ca="1">AD72/Y72</f>
        <v>#DIV/0!</v>
      </c>
      <c r="AD72" s="314">
        <f t="shared" ca="1" si="16"/>
        <v>0</v>
      </c>
      <c r="AE72" s="314">
        <f t="shared" ca="1" si="16"/>
        <v>0</v>
      </c>
    </row>
  </sheetData>
  <autoFilter ref="B8:AE61" xr:uid="{00000000-0009-0000-0000-000016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xr:uid="{00000000-0002-0000-1600-000000000000}">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tabColor rgb="FF0070C0"/>
  </sheetPr>
  <dimension ref="A1:AG79"/>
  <sheetViews>
    <sheetView topLeftCell="B1" zoomScale="70" zoomScaleNormal="70" workbookViewId="0">
      <pane xSplit="9" ySplit="8" topLeftCell="S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5.7109375" customWidth="1"/>
    <col min="33" max="33" width="16.71093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608</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8" t="s">
        <v>765</v>
      </c>
      <c r="AG7" s="618" t="s">
        <v>766</v>
      </c>
    </row>
    <row r="8" spans="1:33" s="279" customFormat="1" ht="75.75" thickBot="1" x14ac:dyDescent="0.3">
      <c r="A8" s="271" t="s">
        <v>377</v>
      </c>
      <c r="B8" s="272" t="s">
        <v>490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hidden="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hidden="1" x14ac:dyDescent="0.25">
      <c r="A10" s="29" t="s">
        <v>429</v>
      </c>
      <c r="B10" s="353" t="s">
        <v>490</v>
      </c>
      <c r="C10" s="328" t="s">
        <v>372</v>
      </c>
      <c r="D10" s="329" t="s">
        <v>378</v>
      </c>
      <c r="E10" s="330"/>
      <c r="F10" s="331"/>
      <c r="G10" s="331"/>
      <c r="H10" s="332"/>
      <c r="I10" s="331"/>
      <c r="J10" s="333"/>
      <c r="K10" s="333"/>
      <c r="L10" s="333"/>
      <c r="M10" s="333"/>
      <c r="N10" s="333"/>
      <c r="O10" s="334"/>
      <c r="P10" s="354"/>
      <c r="Q10" s="355"/>
      <c r="R10" s="355"/>
      <c r="S10" s="355"/>
      <c r="T10" s="355"/>
      <c r="V10" s="112"/>
      <c r="W10" s="112"/>
      <c r="X10" s="112"/>
      <c r="Y10" s="112"/>
      <c r="AA10" s="377"/>
      <c r="AB10" s="377"/>
      <c r="AC10" s="377"/>
      <c r="AD10" s="377"/>
      <c r="AE10" s="112"/>
    </row>
    <row r="11" spans="1:33" ht="90" hidden="1" x14ac:dyDescent="0.25">
      <c r="A11" s="29"/>
      <c r="B11" s="353" t="s">
        <v>490</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V11" s="331" t="s">
        <v>139</v>
      </c>
      <c r="W11" s="295">
        <v>1</v>
      </c>
      <c r="X11" s="294">
        <v>0</v>
      </c>
      <c r="Y11" s="335">
        <f>W11*X11</f>
        <v>0</v>
      </c>
      <c r="Z11" s="18"/>
      <c r="AA11" s="343">
        <v>0</v>
      </c>
      <c r="AB11" s="344">
        <f>Y11*AA11</f>
        <v>0</v>
      </c>
      <c r="AC11" s="345">
        <v>0</v>
      </c>
      <c r="AD11" s="346">
        <f>Y11*AC11</f>
        <v>0</v>
      </c>
      <c r="AE11" s="347">
        <f>AB11-AD11</f>
        <v>0</v>
      </c>
    </row>
    <row r="12" spans="1:33" ht="45" hidden="1" x14ac:dyDescent="0.25">
      <c r="A12" s="29"/>
      <c r="B12" s="353" t="s">
        <v>490</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V12" s="331" t="s">
        <v>79</v>
      </c>
      <c r="W12" s="295">
        <v>46.04</v>
      </c>
      <c r="X12" s="294">
        <v>8.6880000000000006</v>
      </c>
      <c r="Y12" s="335">
        <f t="shared" ref="Y12:Y46" si="0">W12*X12</f>
        <v>399.99552</v>
      </c>
      <c r="Z12" s="18"/>
      <c r="AA12" s="343">
        <v>0</v>
      </c>
      <c r="AB12" s="344">
        <f t="shared" ref="AB12:AB47" si="1">Y12*AA12</f>
        <v>0</v>
      </c>
      <c r="AC12" s="345">
        <v>0</v>
      </c>
      <c r="AD12" s="346">
        <f t="shared" ref="AD12:AD47" si="2">Y12*AC12</f>
        <v>0</v>
      </c>
      <c r="AE12" s="347">
        <f t="shared" ref="AE12:AE47" si="3">AB12-AD12</f>
        <v>0</v>
      </c>
    </row>
    <row r="13" spans="1:33" hidden="1" x14ac:dyDescent="0.25">
      <c r="A13" s="15"/>
      <c r="B13" s="353" t="s">
        <v>490</v>
      </c>
      <c r="C13" s="328" t="s">
        <v>308</v>
      </c>
      <c r="D13" s="329" t="s">
        <v>378</v>
      </c>
      <c r="E13" s="330"/>
      <c r="F13" s="357"/>
      <c r="G13" s="357"/>
      <c r="H13" s="332"/>
      <c r="I13" s="357"/>
      <c r="J13" s="333"/>
      <c r="K13" s="331"/>
      <c r="L13" s="295"/>
      <c r="M13" s="333"/>
      <c r="N13" s="125"/>
      <c r="O13" s="334"/>
      <c r="P13" s="354"/>
      <c r="Q13" s="355"/>
      <c r="R13" s="355"/>
      <c r="S13" s="355"/>
      <c r="T13" s="355"/>
      <c r="V13" s="331"/>
      <c r="W13" s="295"/>
      <c r="X13" s="355"/>
      <c r="Y13" s="335">
        <f t="shared" si="0"/>
        <v>0</v>
      </c>
      <c r="Z13" s="18"/>
      <c r="AA13" s="343">
        <v>0</v>
      </c>
      <c r="AB13" s="344">
        <f t="shared" si="1"/>
        <v>0</v>
      </c>
      <c r="AC13" s="345">
        <v>0</v>
      </c>
      <c r="AD13" s="346">
        <f t="shared" si="2"/>
        <v>0</v>
      </c>
      <c r="AE13" s="347">
        <f t="shared" si="3"/>
        <v>0</v>
      </c>
    </row>
    <row r="14" spans="1:33" ht="30" hidden="1" x14ac:dyDescent="0.25">
      <c r="A14" s="15"/>
      <c r="B14" s="353" t="s">
        <v>490</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hidden="1" x14ac:dyDescent="0.25">
      <c r="A15" s="15"/>
      <c r="B15" s="353" t="s">
        <v>490</v>
      </c>
      <c r="C15" s="328" t="s">
        <v>285</v>
      </c>
      <c r="D15" s="329" t="s">
        <v>378</v>
      </c>
      <c r="E15" s="330"/>
      <c r="F15" s="357"/>
      <c r="G15" s="357"/>
      <c r="H15" s="332"/>
      <c r="I15" s="357"/>
      <c r="J15" s="333"/>
      <c r="K15" s="331"/>
      <c r="L15" s="295"/>
      <c r="M15" s="333"/>
      <c r="N15" s="125"/>
      <c r="O15" s="334"/>
      <c r="P15" s="354"/>
      <c r="Q15" s="355"/>
      <c r="R15" s="355"/>
      <c r="S15" s="355"/>
      <c r="T15" s="355"/>
      <c r="V15" s="331"/>
      <c r="W15" s="295"/>
      <c r="X15" s="355"/>
      <c r="Y15" s="335">
        <f t="shared" si="0"/>
        <v>0</v>
      </c>
      <c r="Z15" s="18"/>
      <c r="AA15" s="343">
        <v>0</v>
      </c>
      <c r="AB15" s="344">
        <f t="shared" si="1"/>
        <v>0</v>
      </c>
      <c r="AC15" s="345">
        <v>0</v>
      </c>
      <c r="AD15" s="346">
        <f t="shared" si="2"/>
        <v>0</v>
      </c>
      <c r="AE15" s="347">
        <f t="shared" si="3"/>
        <v>0</v>
      </c>
    </row>
    <row r="16" spans="1:33" ht="105" hidden="1" x14ac:dyDescent="0.25">
      <c r="A16" s="15"/>
      <c r="B16" s="353" t="s">
        <v>490</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V16" s="331" t="s">
        <v>139</v>
      </c>
      <c r="W16" s="295">
        <v>1</v>
      </c>
      <c r="X16" s="294">
        <v>408</v>
      </c>
      <c r="Y16" s="335">
        <f t="shared" si="0"/>
        <v>408</v>
      </c>
      <c r="Z16" s="18"/>
      <c r="AA16" s="343">
        <v>0</v>
      </c>
      <c r="AB16" s="344">
        <f t="shared" si="1"/>
        <v>0</v>
      </c>
      <c r="AC16" s="345">
        <v>0</v>
      </c>
      <c r="AD16" s="346">
        <f t="shared" si="2"/>
        <v>0</v>
      </c>
      <c r="AE16" s="347">
        <f t="shared" si="3"/>
        <v>0</v>
      </c>
    </row>
    <row r="17" spans="1:33" ht="60.75" hidden="1" x14ac:dyDescent="0.25">
      <c r="A17" s="15"/>
      <c r="B17" s="353" t="s">
        <v>490</v>
      </c>
      <c r="C17" s="328" t="s">
        <v>285</v>
      </c>
      <c r="D17" s="329" t="s">
        <v>25</v>
      </c>
      <c r="E17" s="375" t="s">
        <v>500</v>
      </c>
      <c r="F17" s="357"/>
      <c r="G17" s="357"/>
      <c r="H17" s="332">
        <v>5.3860000000000001</v>
      </c>
      <c r="I17" s="357"/>
      <c r="J17" s="333" t="s">
        <v>379</v>
      </c>
      <c r="K17" s="331" t="s">
        <v>380</v>
      </c>
      <c r="L17" s="295">
        <v>1</v>
      </c>
      <c r="M17" s="295">
        <v>300</v>
      </c>
      <c r="N17" s="125">
        <v>300</v>
      </c>
      <c r="O17" s="334"/>
      <c r="P17" s="335" t="e">
        <v>#VALUE!</v>
      </c>
      <c r="Q17" s="336">
        <f>IF(J17="PROV SUM",N17,L17*P17)</f>
        <v>300</v>
      </c>
      <c r="R17" s="294" t="s">
        <v>381</v>
      </c>
      <c r="S17" s="294" t="s">
        <v>381</v>
      </c>
      <c r="T17" s="336">
        <f>IF(J17="SC024",N17,IF(ISERROR(S17),"",IF(J17="PROV SUM",N17,L17*S17)))</f>
        <v>300</v>
      </c>
      <c r="V17" s="331" t="s">
        <v>380</v>
      </c>
      <c r="W17" s="295">
        <v>1</v>
      </c>
      <c r="X17" s="294" t="s">
        <v>381</v>
      </c>
      <c r="Y17" s="335">
        <v>300</v>
      </c>
      <c r="Z17" s="18"/>
      <c r="AA17" s="343">
        <v>0</v>
      </c>
      <c r="AB17" s="344">
        <f t="shared" si="1"/>
        <v>0</v>
      </c>
      <c r="AC17" s="345">
        <v>0</v>
      </c>
      <c r="AD17" s="346">
        <f t="shared" si="2"/>
        <v>0</v>
      </c>
      <c r="AE17" s="347">
        <f t="shared" si="3"/>
        <v>0</v>
      </c>
      <c r="AF17" s="657" t="s">
        <v>807</v>
      </c>
    </row>
    <row r="18" spans="1:33" ht="15.75" hidden="1" x14ac:dyDescent="0.25">
      <c r="A18" s="15"/>
      <c r="B18" s="353" t="s">
        <v>490</v>
      </c>
      <c r="C18" s="328" t="s">
        <v>285</v>
      </c>
      <c r="D18" s="329" t="s">
        <v>25</v>
      </c>
      <c r="E18" s="330" t="s">
        <v>491</v>
      </c>
      <c r="F18" s="357"/>
      <c r="G18" s="357"/>
      <c r="H18" s="332">
        <v>5.3869999999999996</v>
      </c>
      <c r="I18" s="357"/>
      <c r="J18" s="333" t="s">
        <v>379</v>
      </c>
      <c r="K18" s="331" t="s">
        <v>380</v>
      </c>
      <c r="L18" s="295">
        <v>1</v>
      </c>
      <c r="M18" s="295">
        <v>700</v>
      </c>
      <c r="N18" s="125">
        <v>700</v>
      </c>
      <c r="O18" s="334"/>
      <c r="P18" s="335" t="e">
        <v>#VALUE!</v>
      </c>
      <c r="Q18" s="336">
        <f>IF(J18="PROV SUM",N18,L18*P18)</f>
        <v>700</v>
      </c>
      <c r="R18" s="294" t="s">
        <v>381</v>
      </c>
      <c r="S18" s="294" t="s">
        <v>381</v>
      </c>
      <c r="T18" s="336">
        <f>IF(J18="SC024",N18,IF(ISERROR(S18),"",IF(J18="PROV SUM",N18,L18*S18)))</f>
        <v>700</v>
      </c>
      <c r="V18" s="331" t="s">
        <v>380</v>
      </c>
      <c r="W18" s="295">
        <v>1</v>
      </c>
      <c r="X18" s="294" t="s">
        <v>381</v>
      </c>
      <c r="Y18" s="335">
        <v>700</v>
      </c>
      <c r="Z18" s="18"/>
      <c r="AA18" s="343">
        <v>0</v>
      </c>
      <c r="AB18" s="344">
        <f t="shared" si="1"/>
        <v>0</v>
      </c>
      <c r="AC18" s="345">
        <v>0</v>
      </c>
      <c r="AD18" s="346">
        <f t="shared" si="2"/>
        <v>0</v>
      </c>
      <c r="AE18" s="347">
        <f t="shared" si="3"/>
        <v>0</v>
      </c>
    </row>
    <row r="19" spans="1:33" hidden="1" x14ac:dyDescent="0.25">
      <c r="A19" s="15"/>
      <c r="B19" s="353" t="s">
        <v>490</v>
      </c>
      <c r="C19" s="358" t="s">
        <v>189</v>
      </c>
      <c r="D19" s="329" t="s">
        <v>378</v>
      </c>
      <c r="E19" s="330"/>
      <c r="F19" s="357"/>
      <c r="G19" s="357"/>
      <c r="H19" s="332"/>
      <c r="I19" s="357"/>
      <c r="J19" s="333"/>
      <c r="K19" s="331"/>
      <c r="L19" s="295"/>
      <c r="M19" s="333"/>
      <c r="N19" s="295"/>
      <c r="O19" s="334"/>
      <c r="P19" s="333"/>
      <c r="Q19" s="293"/>
      <c r="R19" s="293"/>
      <c r="S19" s="293"/>
      <c r="T19" s="293"/>
      <c r="V19" s="331"/>
      <c r="W19" s="295"/>
      <c r="X19" s="293"/>
      <c r="Y19" s="335">
        <f t="shared" si="0"/>
        <v>0</v>
      </c>
      <c r="Z19" s="18"/>
      <c r="AA19" s="343">
        <v>0</v>
      </c>
      <c r="AB19" s="344">
        <f t="shared" si="1"/>
        <v>0</v>
      </c>
      <c r="AC19" s="345">
        <v>0</v>
      </c>
      <c r="AD19" s="346">
        <f t="shared" si="2"/>
        <v>0</v>
      </c>
      <c r="AE19" s="347">
        <f t="shared" si="3"/>
        <v>0</v>
      </c>
    </row>
    <row r="20" spans="1:33" ht="75" hidden="1" x14ac:dyDescent="0.25">
      <c r="A20" s="15"/>
      <c r="B20" s="353" t="s">
        <v>490</v>
      </c>
      <c r="C20" s="358" t="s">
        <v>189</v>
      </c>
      <c r="D20" s="329" t="s">
        <v>25</v>
      </c>
      <c r="E20" s="330" t="s">
        <v>282</v>
      </c>
      <c r="F20" s="357"/>
      <c r="G20" s="357"/>
      <c r="H20" s="332">
        <v>6.11</v>
      </c>
      <c r="I20" s="357"/>
      <c r="J20" s="333" t="s">
        <v>283</v>
      </c>
      <c r="K20" s="331" t="s">
        <v>284</v>
      </c>
      <c r="L20" s="295">
        <v>5</v>
      </c>
      <c r="M20" s="356">
        <v>79.14</v>
      </c>
      <c r="N20" s="295">
        <v>395.7</v>
      </c>
      <c r="O20" s="334"/>
      <c r="P20" s="335" t="e">
        <v>#VALUE!</v>
      </c>
      <c r="Q20" s="336" t="e">
        <f t="shared" ref="Q20:Q27" si="4">IF(J20="PROV SUM",N20,L20*P20)</f>
        <v>#VALUE!</v>
      </c>
      <c r="R20" s="294">
        <v>0</v>
      </c>
      <c r="S20" s="294">
        <v>63.312000000000005</v>
      </c>
      <c r="T20" s="336">
        <f t="shared" ref="T20:T27" si="5">IF(J20="SC024",N20,IF(ISERROR(S20),"",IF(J20="PROV SUM",N20,L20*S20)))</f>
        <v>316.56</v>
      </c>
      <c r="V20" s="331" t="s">
        <v>284</v>
      </c>
      <c r="W20" s="295">
        <v>5</v>
      </c>
      <c r="X20" s="294">
        <v>63.312000000000005</v>
      </c>
      <c r="Y20" s="335">
        <f t="shared" si="0"/>
        <v>316.56</v>
      </c>
      <c r="Z20" s="18"/>
      <c r="AA20" s="343">
        <v>1</v>
      </c>
      <c r="AB20" s="344">
        <f t="shared" si="1"/>
        <v>316.56</v>
      </c>
      <c r="AC20" s="345">
        <v>1</v>
      </c>
      <c r="AD20" s="346">
        <f t="shared" si="2"/>
        <v>316.56</v>
      </c>
      <c r="AE20" s="347">
        <f t="shared" si="3"/>
        <v>0</v>
      </c>
    </row>
    <row r="21" spans="1:33" ht="60" hidden="1" x14ac:dyDescent="0.25">
      <c r="A21" s="15"/>
      <c r="B21" s="353" t="s">
        <v>490</v>
      </c>
      <c r="C21" s="358" t="s">
        <v>189</v>
      </c>
      <c r="D21" s="329" t="s">
        <v>25</v>
      </c>
      <c r="E21" s="330" t="s">
        <v>190</v>
      </c>
      <c r="F21" s="357"/>
      <c r="G21" s="357"/>
      <c r="H21" s="332">
        <v>6.82</v>
      </c>
      <c r="I21" s="357"/>
      <c r="J21" s="333" t="s">
        <v>191</v>
      </c>
      <c r="K21" s="331" t="s">
        <v>104</v>
      </c>
      <c r="L21" s="295">
        <v>37</v>
      </c>
      <c r="M21" s="356">
        <v>44.12</v>
      </c>
      <c r="N21" s="295">
        <v>1632.44</v>
      </c>
      <c r="O21" s="334"/>
      <c r="P21" s="335" t="e">
        <v>#VALUE!</v>
      </c>
      <c r="Q21" s="336" t="e">
        <f t="shared" si="4"/>
        <v>#VALUE!</v>
      </c>
      <c r="R21" s="294">
        <v>0</v>
      </c>
      <c r="S21" s="294">
        <v>31.986999999999998</v>
      </c>
      <c r="T21" s="336">
        <f t="shared" si="5"/>
        <v>1183.519</v>
      </c>
      <c r="V21" s="331" t="s">
        <v>104</v>
      </c>
      <c r="W21" s="295">
        <v>37</v>
      </c>
      <c r="X21" s="294">
        <v>31.986999999999998</v>
      </c>
      <c r="Y21" s="335">
        <f t="shared" si="0"/>
        <v>1183.519</v>
      </c>
      <c r="Z21" s="18"/>
      <c r="AA21" s="343">
        <v>1</v>
      </c>
      <c r="AB21" s="344">
        <f t="shared" si="1"/>
        <v>1183.519</v>
      </c>
      <c r="AC21" s="345">
        <v>1</v>
      </c>
      <c r="AD21" s="346">
        <f t="shared" si="2"/>
        <v>1183.519</v>
      </c>
      <c r="AE21" s="347">
        <f t="shared" si="3"/>
        <v>0</v>
      </c>
      <c r="AG21" s="649">
        <v>946.82</v>
      </c>
    </row>
    <row r="22" spans="1:33" ht="45" hidden="1" x14ac:dyDescent="0.25">
      <c r="A22" s="15"/>
      <c r="B22" s="353" t="s">
        <v>490</v>
      </c>
      <c r="C22" s="358" t="s">
        <v>189</v>
      </c>
      <c r="D22" s="329" t="s">
        <v>25</v>
      </c>
      <c r="E22" s="330" t="s">
        <v>205</v>
      </c>
      <c r="F22" s="357"/>
      <c r="G22" s="357"/>
      <c r="H22" s="332">
        <v>6.16100000000002</v>
      </c>
      <c r="I22" s="357"/>
      <c r="J22" s="333" t="s">
        <v>206</v>
      </c>
      <c r="K22" s="331" t="s">
        <v>104</v>
      </c>
      <c r="L22" s="295">
        <v>12</v>
      </c>
      <c r="M22" s="356">
        <v>38.25</v>
      </c>
      <c r="N22" s="295">
        <v>459</v>
      </c>
      <c r="O22" s="334"/>
      <c r="P22" s="335" t="e">
        <v>#VALUE!</v>
      </c>
      <c r="Q22" s="336" t="e">
        <f t="shared" si="4"/>
        <v>#VALUE!</v>
      </c>
      <c r="R22" s="294">
        <v>0</v>
      </c>
      <c r="S22" s="294">
        <v>27.731249999999999</v>
      </c>
      <c r="T22" s="336">
        <f t="shared" si="5"/>
        <v>332.77499999999998</v>
      </c>
      <c r="V22" s="331" t="s">
        <v>104</v>
      </c>
      <c r="W22" s="295">
        <v>12</v>
      </c>
      <c r="X22" s="294">
        <v>27.731249999999999</v>
      </c>
      <c r="Y22" s="335">
        <f t="shared" si="0"/>
        <v>332.77499999999998</v>
      </c>
      <c r="Z22" s="18"/>
      <c r="AA22" s="343">
        <v>1</v>
      </c>
      <c r="AB22" s="344">
        <f t="shared" si="1"/>
        <v>332.77499999999998</v>
      </c>
      <c r="AC22" s="345">
        <v>1</v>
      </c>
      <c r="AD22" s="346">
        <f t="shared" si="2"/>
        <v>332.77499999999998</v>
      </c>
      <c r="AE22" s="347">
        <f t="shared" si="3"/>
        <v>0</v>
      </c>
    </row>
    <row r="23" spans="1:33" ht="30" hidden="1" x14ac:dyDescent="0.25">
      <c r="A23" s="15"/>
      <c r="B23" s="353" t="s">
        <v>490</v>
      </c>
      <c r="C23" s="358" t="s">
        <v>189</v>
      </c>
      <c r="D23" s="329" t="s">
        <v>25</v>
      </c>
      <c r="E23" s="330" t="s">
        <v>492</v>
      </c>
      <c r="F23" s="357"/>
      <c r="G23" s="357"/>
      <c r="H23" s="332">
        <v>6.1940000000000301</v>
      </c>
      <c r="I23" s="357"/>
      <c r="J23" s="333" t="s">
        <v>228</v>
      </c>
      <c r="K23" s="331" t="s">
        <v>79</v>
      </c>
      <c r="L23" s="295">
        <v>28</v>
      </c>
      <c r="M23" s="356">
        <v>7.02</v>
      </c>
      <c r="N23" s="295">
        <v>196.56</v>
      </c>
      <c r="O23" s="334"/>
      <c r="P23" s="335" t="e">
        <v>#VALUE!</v>
      </c>
      <c r="Q23" s="336" t="e">
        <f t="shared" si="4"/>
        <v>#VALUE!</v>
      </c>
      <c r="R23" s="294">
        <v>0</v>
      </c>
      <c r="S23" s="294">
        <v>5.9669999999999996</v>
      </c>
      <c r="T23" s="336">
        <f t="shared" si="5"/>
        <v>167.07599999999999</v>
      </c>
      <c r="V23" s="331" t="s">
        <v>79</v>
      </c>
      <c r="W23" s="295">
        <v>28</v>
      </c>
      <c r="X23" s="294">
        <v>5.9669999999999996</v>
      </c>
      <c r="Y23" s="335">
        <f t="shared" si="0"/>
        <v>167.07599999999999</v>
      </c>
      <c r="Z23" s="18"/>
      <c r="AA23" s="343">
        <v>1</v>
      </c>
      <c r="AB23" s="344">
        <f t="shared" si="1"/>
        <v>167.07599999999999</v>
      </c>
      <c r="AC23" s="345">
        <v>1</v>
      </c>
      <c r="AD23" s="346">
        <f t="shared" si="2"/>
        <v>167.07599999999999</v>
      </c>
      <c r="AE23" s="347">
        <f t="shared" si="3"/>
        <v>0</v>
      </c>
    </row>
    <row r="24" spans="1:33" ht="45" hidden="1" x14ac:dyDescent="0.25">
      <c r="A24" s="15"/>
      <c r="B24" s="353" t="s">
        <v>490</v>
      </c>
      <c r="C24" s="358" t="s">
        <v>189</v>
      </c>
      <c r="D24" s="329" t="s">
        <v>25</v>
      </c>
      <c r="E24" s="330" t="s">
        <v>234</v>
      </c>
      <c r="F24" s="357"/>
      <c r="G24" s="357"/>
      <c r="H24" s="332">
        <v>6.2040000000000299</v>
      </c>
      <c r="I24" s="357"/>
      <c r="J24" s="333" t="s">
        <v>235</v>
      </c>
      <c r="K24" s="331" t="s">
        <v>79</v>
      </c>
      <c r="L24" s="295">
        <v>12</v>
      </c>
      <c r="M24" s="356">
        <v>20.51</v>
      </c>
      <c r="N24" s="295">
        <v>246.12</v>
      </c>
      <c r="O24" s="334"/>
      <c r="P24" s="335" t="e">
        <v>#VALUE!</v>
      </c>
      <c r="Q24" s="336" t="e">
        <f t="shared" si="4"/>
        <v>#VALUE!</v>
      </c>
      <c r="R24" s="294">
        <v>0</v>
      </c>
      <c r="S24" s="294">
        <v>17.433500000000002</v>
      </c>
      <c r="T24" s="336">
        <f t="shared" si="5"/>
        <v>209.20200000000003</v>
      </c>
      <c r="V24" s="331" t="s">
        <v>79</v>
      </c>
      <c r="W24" s="295">
        <v>12</v>
      </c>
      <c r="X24" s="294">
        <v>17.433500000000002</v>
      </c>
      <c r="Y24" s="335">
        <f t="shared" si="0"/>
        <v>209.20200000000003</v>
      </c>
      <c r="Z24" s="18"/>
      <c r="AA24" s="343">
        <v>1</v>
      </c>
      <c r="AB24" s="344">
        <f t="shared" si="1"/>
        <v>209.20200000000003</v>
      </c>
      <c r="AC24" s="345">
        <v>1</v>
      </c>
      <c r="AD24" s="346">
        <f t="shared" si="2"/>
        <v>209.20200000000003</v>
      </c>
      <c r="AE24" s="347">
        <f t="shared" si="3"/>
        <v>0</v>
      </c>
    </row>
    <row r="25" spans="1:33" ht="30" hidden="1" x14ac:dyDescent="0.25">
      <c r="A25" s="15"/>
      <c r="B25" s="353" t="s">
        <v>490</v>
      </c>
      <c r="C25" s="358" t="s">
        <v>189</v>
      </c>
      <c r="D25" s="329" t="s">
        <v>25</v>
      </c>
      <c r="E25" s="330" t="s">
        <v>433</v>
      </c>
      <c r="F25" s="357"/>
      <c r="G25" s="357"/>
      <c r="H25" s="332">
        <v>6.2620000000000502</v>
      </c>
      <c r="I25" s="357"/>
      <c r="J25" s="333" t="s">
        <v>270</v>
      </c>
      <c r="K25" s="331" t="s">
        <v>79</v>
      </c>
      <c r="L25" s="295">
        <v>34</v>
      </c>
      <c r="M25" s="356">
        <v>16.86</v>
      </c>
      <c r="N25" s="295">
        <v>573.24</v>
      </c>
      <c r="O25" s="334"/>
      <c r="P25" s="335" t="e">
        <v>#VALUE!</v>
      </c>
      <c r="Q25" s="336" t="e">
        <f t="shared" si="4"/>
        <v>#VALUE!</v>
      </c>
      <c r="R25" s="294">
        <v>0</v>
      </c>
      <c r="S25" s="294">
        <v>14.331</v>
      </c>
      <c r="T25" s="336">
        <f t="shared" si="5"/>
        <v>487.25399999999996</v>
      </c>
      <c r="V25" s="331" t="s">
        <v>79</v>
      </c>
      <c r="W25" s="295">
        <v>34</v>
      </c>
      <c r="X25" s="294">
        <v>14.331</v>
      </c>
      <c r="Y25" s="335">
        <f t="shared" si="0"/>
        <v>487.25399999999996</v>
      </c>
      <c r="Z25" s="18"/>
      <c r="AA25" s="343">
        <v>1</v>
      </c>
      <c r="AB25" s="344">
        <f t="shared" si="1"/>
        <v>487.25399999999996</v>
      </c>
      <c r="AC25" s="345">
        <v>1</v>
      </c>
      <c r="AD25" s="346">
        <f t="shared" si="2"/>
        <v>487.25399999999996</v>
      </c>
      <c r="AE25" s="347">
        <f t="shared" si="3"/>
        <v>0</v>
      </c>
    </row>
    <row r="26" spans="1:33" ht="45" hidden="1" x14ac:dyDescent="0.25">
      <c r="A26" s="15"/>
      <c r="B26" s="353" t="s">
        <v>490</v>
      </c>
      <c r="C26" s="358" t="s">
        <v>189</v>
      </c>
      <c r="D26" s="329" t="s">
        <v>25</v>
      </c>
      <c r="E26" s="330" t="s">
        <v>276</v>
      </c>
      <c r="F26" s="357"/>
      <c r="G26" s="357"/>
      <c r="H26" s="332">
        <v>6.2650000000000503</v>
      </c>
      <c r="I26" s="357"/>
      <c r="J26" s="333" t="s">
        <v>277</v>
      </c>
      <c r="K26" s="331" t="s">
        <v>139</v>
      </c>
      <c r="L26" s="295">
        <v>1</v>
      </c>
      <c r="M26" s="356">
        <v>19.34</v>
      </c>
      <c r="N26" s="295">
        <v>19.34</v>
      </c>
      <c r="O26" s="334"/>
      <c r="P26" s="335" t="e">
        <v>#VALUE!</v>
      </c>
      <c r="Q26" s="336" t="e">
        <f t="shared" si="4"/>
        <v>#VALUE!</v>
      </c>
      <c r="R26" s="294">
        <v>0</v>
      </c>
      <c r="S26" s="294">
        <v>16.439</v>
      </c>
      <c r="T26" s="336">
        <f t="shared" si="5"/>
        <v>16.439</v>
      </c>
      <c r="V26" s="331" t="s">
        <v>139</v>
      </c>
      <c r="W26" s="295">
        <v>1</v>
      </c>
      <c r="X26" s="294">
        <v>16.439</v>
      </c>
      <c r="Y26" s="335">
        <f t="shared" si="0"/>
        <v>16.439</v>
      </c>
      <c r="Z26" s="18"/>
      <c r="AA26" s="343">
        <v>0</v>
      </c>
      <c r="AB26" s="344">
        <f t="shared" si="1"/>
        <v>0</v>
      </c>
      <c r="AC26" s="345">
        <v>0</v>
      </c>
      <c r="AD26" s="346">
        <f t="shared" si="2"/>
        <v>0</v>
      </c>
      <c r="AE26" s="347">
        <f t="shared" si="3"/>
        <v>0</v>
      </c>
    </row>
    <row r="27" spans="1:33" ht="30.75" hidden="1" x14ac:dyDescent="0.25">
      <c r="A27" s="15"/>
      <c r="B27" s="353" t="s">
        <v>490</v>
      </c>
      <c r="C27" s="358" t="s">
        <v>189</v>
      </c>
      <c r="D27" s="329" t="s">
        <v>25</v>
      </c>
      <c r="E27" s="330" t="s">
        <v>493</v>
      </c>
      <c r="F27" s="357"/>
      <c r="G27" s="357"/>
      <c r="H27" s="332">
        <v>6.399</v>
      </c>
      <c r="I27" s="357"/>
      <c r="J27" s="333" t="s">
        <v>379</v>
      </c>
      <c r="K27" s="331" t="s">
        <v>380</v>
      </c>
      <c r="L27" s="295">
        <v>1</v>
      </c>
      <c r="M27" s="295">
        <v>400</v>
      </c>
      <c r="N27" s="295">
        <v>400</v>
      </c>
      <c r="O27" s="334"/>
      <c r="P27" s="335" t="e">
        <v>#VALUE!</v>
      </c>
      <c r="Q27" s="336">
        <f t="shared" si="4"/>
        <v>400</v>
      </c>
      <c r="R27" s="294" t="s">
        <v>381</v>
      </c>
      <c r="S27" s="294" t="s">
        <v>381</v>
      </c>
      <c r="T27" s="336">
        <f t="shared" si="5"/>
        <v>400</v>
      </c>
      <c r="V27" s="331" t="s">
        <v>380</v>
      </c>
      <c r="W27" s="295">
        <v>1</v>
      </c>
      <c r="X27" s="294" t="s">
        <v>381</v>
      </c>
      <c r="Y27" s="335">
        <v>400</v>
      </c>
      <c r="Z27" s="18"/>
      <c r="AA27" s="343">
        <v>0</v>
      </c>
      <c r="AB27" s="344">
        <f t="shared" si="1"/>
        <v>0</v>
      </c>
      <c r="AC27" s="345">
        <v>0</v>
      </c>
      <c r="AD27" s="346">
        <f t="shared" si="2"/>
        <v>0</v>
      </c>
      <c r="AE27" s="347">
        <f t="shared" si="3"/>
        <v>0</v>
      </c>
      <c r="AF27" s="622" t="s">
        <v>763</v>
      </c>
    </row>
    <row r="28" spans="1:33" hidden="1" x14ac:dyDescent="0.25">
      <c r="A28" s="15"/>
      <c r="B28" s="353" t="s">
        <v>490</v>
      </c>
      <c r="C28" s="358" t="s">
        <v>72</v>
      </c>
      <c r="D28" s="329" t="s">
        <v>378</v>
      </c>
      <c r="E28" s="330"/>
      <c r="F28" s="357"/>
      <c r="G28" s="357"/>
      <c r="H28" s="332"/>
      <c r="I28" s="357"/>
      <c r="J28" s="333"/>
      <c r="K28" s="331"/>
      <c r="L28" s="295"/>
      <c r="M28" s="333"/>
      <c r="N28" s="295"/>
      <c r="O28" s="359"/>
      <c r="P28" s="333"/>
      <c r="Q28" s="293"/>
      <c r="R28" s="293"/>
      <c r="S28" s="293"/>
      <c r="T28" s="293"/>
      <c r="V28" s="331"/>
      <c r="W28" s="295"/>
      <c r="X28" s="293"/>
      <c r="Y28" s="335">
        <f t="shared" si="0"/>
        <v>0</v>
      </c>
      <c r="Z28" s="18"/>
      <c r="AA28" s="343">
        <v>0</v>
      </c>
      <c r="AB28" s="344">
        <f t="shared" si="1"/>
        <v>0</v>
      </c>
      <c r="AC28" s="345">
        <v>0</v>
      </c>
      <c r="AD28" s="346">
        <f t="shared" si="2"/>
        <v>0</v>
      </c>
      <c r="AE28" s="347">
        <f t="shared" si="3"/>
        <v>0</v>
      </c>
    </row>
    <row r="29" spans="1:33" ht="120" hidden="1" x14ac:dyDescent="0.25">
      <c r="A29" s="15"/>
      <c r="B29" s="353" t="s">
        <v>490</v>
      </c>
      <c r="C29" s="358" t="s">
        <v>72</v>
      </c>
      <c r="D29" s="329" t="s">
        <v>25</v>
      </c>
      <c r="E29" s="330" t="s">
        <v>419</v>
      </c>
      <c r="F29" s="357"/>
      <c r="G29" s="357"/>
      <c r="H29" s="332">
        <v>3.1799999999999899</v>
      </c>
      <c r="I29" s="357"/>
      <c r="J29" s="333" t="s">
        <v>106</v>
      </c>
      <c r="K29" s="331" t="s">
        <v>79</v>
      </c>
      <c r="L29" s="295">
        <v>55</v>
      </c>
      <c r="M29" s="356">
        <v>10.17</v>
      </c>
      <c r="N29" s="295">
        <v>559.35</v>
      </c>
      <c r="O29" s="359"/>
      <c r="P29" s="335" t="e">
        <v>#VALUE!</v>
      </c>
      <c r="Q29" s="336" t="e">
        <f>IF(J29="PROV SUM",N29,L29*P29)</f>
        <v>#VALUE!</v>
      </c>
      <c r="R29" s="294">
        <v>0</v>
      </c>
      <c r="S29" s="294">
        <v>8.136000000000001</v>
      </c>
      <c r="T29" s="336">
        <f>IF(J29="SC024",N29,IF(ISERROR(S29),"",IF(J29="PROV SUM",N29,L29*S29)))</f>
        <v>447.48000000000008</v>
      </c>
      <c r="V29" s="331" t="s">
        <v>79</v>
      </c>
      <c r="W29" s="295">
        <v>55</v>
      </c>
      <c r="X29" s="294">
        <v>8.136000000000001</v>
      </c>
      <c r="Y29" s="335">
        <f t="shared" si="0"/>
        <v>447.48000000000008</v>
      </c>
      <c r="Z29" s="18"/>
      <c r="AA29" s="343">
        <v>1</v>
      </c>
      <c r="AB29" s="344">
        <f t="shared" si="1"/>
        <v>447.48000000000008</v>
      </c>
      <c r="AC29" s="345">
        <v>1</v>
      </c>
      <c r="AD29" s="346">
        <f t="shared" si="2"/>
        <v>447.48000000000008</v>
      </c>
      <c r="AE29" s="347">
        <f t="shared" si="3"/>
        <v>0</v>
      </c>
      <c r="AG29" s="626">
        <v>447.48</v>
      </c>
    </row>
    <row r="30" spans="1:33" hidden="1" x14ac:dyDescent="0.25">
      <c r="A30" s="15"/>
      <c r="B30" s="353" t="s">
        <v>490</v>
      </c>
      <c r="C30" s="358" t="s">
        <v>72</v>
      </c>
      <c r="D30" s="329" t="s">
        <v>25</v>
      </c>
      <c r="E30" s="330" t="s">
        <v>494</v>
      </c>
      <c r="F30" s="357"/>
      <c r="G30" s="357"/>
      <c r="H30" s="332">
        <v>3.1819999999999902</v>
      </c>
      <c r="I30" s="357"/>
      <c r="J30" s="333" t="s">
        <v>108</v>
      </c>
      <c r="K30" s="331" t="s">
        <v>104</v>
      </c>
      <c r="L30" s="295">
        <v>8</v>
      </c>
      <c r="M30" s="356">
        <v>5.4</v>
      </c>
      <c r="N30" s="295">
        <v>43.2</v>
      </c>
      <c r="O30" s="359"/>
      <c r="P30" s="335" t="e">
        <v>#VALUE!</v>
      </c>
      <c r="Q30" s="336" t="e">
        <f>IF(J30="PROV SUM",N30,L30*P30)</f>
        <v>#VALUE!</v>
      </c>
      <c r="R30" s="294">
        <v>0</v>
      </c>
      <c r="S30" s="294">
        <v>4.32</v>
      </c>
      <c r="T30" s="336">
        <f>IF(J30="SC024",N30,IF(ISERROR(S30),"",IF(J30="PROV SUM",N30,L30*S30)))</f>
        <v>34.56</v>
      </c>
      <c r="V30" s="331" t="s">
        <v>104</v>
      </c>
      <c r="W30" s="295">
        <v>8</v>
      </c>
      <c r="X30" s="294">
        <v>4.32</v>
      </c>
      <c r="Y30" s="335">
        <f t="shared" si="0"/>
        <v>34.56</v>
      </c>
      <c r="Z30" s="18"/>
      <c r="AA30" s="343">
        <v>1</v>
      </c>
      <c r="AB30" s="344">
        <f t="shared" si="1"/>
        <v>34.56</v>
      </c>
      <c r="AC30" s="345">
        <v>1</v>
      </c>
      <c r="AD30" s="346">
        <f t="shared" si="2"/>
        <v>34.56</v>
      </c>
      <c r="AE30" s="347">
        <f t="shared" si="3"/>
        <v>0</v>
      </c>
      <c r="AG30" s="622">
        <v>34.56</v>
      </c>
    </row>
    <row r="31" spans="1:33" ht="75" hidden="1" x14ac:dyDescent="0.25">
      <c r="A31" s="15"/>
      <c r="B31" s="353" t="s">
        <v>490</v>
      </c>
      <c r="C31" s="358" t="s">
        <v>72</v>
      </c>
      <c r="D31" s="329" t="s">
        <v>25</v>
      </c>
      <c r="E31" s="330" t="s">
        <v>89</v>
      </c>
      <c r="F31" s="357"/>
      <c r="G31" s="357"/>
      <c r="H31" s="332">
        <v>3.2069999999999901</v>
      </c>
      <c r="I31" s="357"/>
      <c r="J31" s="333" t="s">
        <v>90</v>
      </c>
      <c r="K31" s="331" t="s">
        <v>79</v>
      </c>
      <c r="L31" s="295">
        <v>3</v>
      </c>
      <c r="M31" s="356">
        <v>30.56</v>
      </c>
      <c r="N31" s="295">
        <v>91.68</v>
      </c>
      <c r="O31" s="359"/>
      <c r="P31" s="335" t="e">
        <v>#VALUE!</v>
      </c>
      <c r="Q31" s="336" t="e">
        <f>IF(J31="PROV SUM",N31,L31*P31)</f>
        <v>#VALUE!</v>
      </c>
      <c r="R31" s="294">
        <v>0</v>
      </c>
      <c r="S31" s="294">
        <v>24.448</v>
      </c>
      <c r="T31" s="336">
        <f>IF(J31="SC024",N31,IF(ISERROR(S31),"",IF(J31="PROV SUM",N31,L31*S31)))</f>
        <v>73.343999999999994</v>
      </c>
      <c r="V31" s="331" t="s">
        <v>79</v>
      </c>
      <c r="W31" s="295">
        <v>3</v>
      </c>
      <c r="X31" s="294">
        <v>24.448</v>
      </c>
      <c r="Y31" s="335">
        <f t="shared" si="0"/>
        <v>73.343999999999994</v>
      </c>
      <c r="Z31" s="18"/>
      <c r="AA31" s="343">
        <v>1</v>
      </c>
      <c r="AB31" s="344">
        <f t="shared" si="1"/>
        <v>73.343999999999994</v>
      </c>
      <c r="AC31" s="345">
        <v>1</v>
      </c>
      <c r="AD31" s="346">
        <f t="shared" si="2"/>
        <v>73.343999999999994</v>
      </c>
      <c r="AE31" s="347">
        <f t="shared" si="3"/>
        <v>0</v>
      </c>
      <c r="AG31" s="622">
        <v>73.34</v>
      </c>
    </row>
    <row r="32" spans="1:33" ht="45" hidden="1" x14ac:dyDescent="0.25">
      <c r="A32" s="15"/>
      <c r="B32" s="353" t="s">
        <v>490</v>
      </c>
      <c r="C32" s="358" t="s">
        <v>72</v>
      </c>
      <c r="D32" s="329" t="s">
        <v>25</v>
      </c>
      <c r="E32" s="330" t="s">
        <v>449</v>
      </c>
      <c r="F32" s="357"/>
      <c r="G32" s="357"/>
      <c r="H32" s="332">
        <v>3.3640000000000101</v>
      </c>
      <c r="I32" s="357"/>
      <c r="J32" s="333" t="s">
        <v>155</v>
      </c>
      <c r="K32" s="331" t="s">
        <v>139</v>
      </c>
      <c r="L32" s="295">
        <v>1</v>
      </c>
      <c r="M32" s="356">
        <v>20.13</v>
      </c>
      <c r="N32" s="295">
        <v>20.13</v>
      </c>
      <c r="O32" s="359"/>
      <c r="P32" s="335" t="e">
        <v>#VALUE!</v>
      </c>
      <c r="Q32" s="336" t="e">
        <f>IF(J32="PROV SUM",N32,L32*P32)</f>
        <v>#VALUE!</v>
      </c>
      <c r="R32" s="294">
        <v>0</v>
      </c>
      <c r="S32" s="294">
        <v>14.918342999999998</v>
      </c>
      <c r="T32" s="336">
        <f>IF(J32="SC024",N32,IF(ISERROR(S32),"",IF(J32="PROV SUM",N32,L32*S32)))</f>
        <v>14.918342999999998</v>
      </c>
      <c r="V32" s="331" t="s">
        <v>139</v>
      </c>
      <c r="W32" s="295">
        <v>1</v>
      </c>
      <c r="X32" s="294">
        <v>14.918342999999998</v>
      </c>
      <c r="Y32" s="335">
        <f t="shared" si="0"/>
        <v>14.918342999999998</v>
      </c>
      <c r="Z32" s="18"/>
      <c r="AA32" s="343">
        <v>1</v>
      </c>
      <c r="AB32" s="344">
        <f t="shared" si="1"/>
        <v>14.918342999999998</v>
      </c>
      <c r="AC32" s="345">
        <v>1</v>
      </c>
      <c r="AD32" s="346">
        <f t="shared" si="2"/>
        <v>14.918342999999998</v>
      </c>
      <c r="AE32" s="347">
        <f t="shared" si="3"/>
        <v>0</v>
      </c>
      <c r="AG32" s="622">
        <v>14.92</v>
      </c>
    </row>
    <row r="33" spans="1:33" hidden="1" x14ac:dyDescent="0.25">
      <c r="A33" s="15"/>
      <c r="B33" s="353" t="s">
        <v>490</v>
      </c>
      <c r="C33" s="358" t="s">
        <v>164</v>
      </c>
      <c r="D33" s="329" t="s">
        <v>378</v>
      </c>
      <c r="E33" s="330"/>
      <c r="F33" s="357"/>
      <c r="G33" s="357"/>
      <c r="H33" s="332"/>
      <c r="I33" s="357"/>
      <c r="J33" s="333"/>
      <c r="K33" s="331"/>
      <c r="L33" s="295"/>
      <c r="M33" s="333"/>
      <c r="N33" s="295"/>
      <c r="O33" s="359"/>
      <c r="P33" s="333"/>
      <c r="Q33" s="293"/>
      <c r="R33" s="293"/>
      <c r="S33" s="293"/>
      <c r="T33" s="293"/>
      <c r="V33" s="331"/>
      <c r="W33" s="295"/>
      <c r="X33" s="293"/>
      <c r="Y33" s="335">
        <f t="shared" si="0"/>
        <v>0</v>
      </c>
      <c r="Z33" s="18"/>
      <c r="AA33" s="343">
        <v>0</v>
      </c>
      <c r="AB33" s="344">
        <f t="shared" si="1"/>
        <v>0</v>
      </c>
      <c r="AC33" s="345">
        <v>0</v>
      </c>
      <c r="AD33" s="346">
        <f t="shared" si="2"/>
        <v>0</v>
      </c>
      <c r="AE33" s="347">
        <f t="shared" si="3"/>
        <v>0</v>
      </c>
    </row>
    <row r="34" spans="1:33" ht="60" hidden="1" x14ac:dyDescent="0.25">
      <c r="A34" s="15"/>
      <c r="B34" s="353" t="s">
        <v>490</v>
      </c>
      <c r="C34" s="358" t="s">
        <v>164</v>
      </c>
      <c r="D34" s="329" t="s">
        <v>25</v>
      </c>
      <c r="E34" s="330" t="s">
        <v>187</v>
      </c>
      <c r="F34" s="357"/>
      <c r="G34" s="357"/>
      <c r="H34" s="332">
        <v>4.1399999999999997</v>
      </c>
      <c r="I34" s="357"/>
      <c r="J34" s="333" t="s">
        <v>188</v>
      </c>
      <c r="K34" s="331" t="s">
        <v>57</v>
      </c>
      <c r="L34" s="295">
        <v>30</v>
      </c>
      <c r="M34" s="356">
        <v>6.75</v>
      </c>
      <c r="N34" s="295">
        <v>202.5</v>
      </c>
      <c r="O34" s="359"/>
      <c r="P34" s="335" t="e">
        <v>#VALUE!</v>
      </c>
      <c r="Q34" s="336" t="e">
        <f>IF(J34="PROV SUM",N34,L34*P34)</f>
        <v>#VALUE!</v>
      </c>
      <c r="R34" s="294">
        <v>0</v>
      </c>
      <c r="S34" s="294">
        <v>6.4124999999999996</v>
      </c>
      <c r="T34" s="336">
        <f>IF(J34="SC024",N34,IF(ISERROR(S34),"",IF(J34="PROV SUM",N34,L34*S34)))</f>
        <v>192.375</v>
      </c>
      <c r="V34" s="331" t="s">
        <v>57</v>
      </c>
      <c r="W34" s="295">
        <v>30</v>
      </c>
      <c r="X34" s="294">
        <v>6.4124999999999996</v>
      </c>
      <c r="Y34" s="335">
        <f t="shared" si="0"/>
        <v>192.375</v>
      </c>
      <c r="Z34" s="18"/>
      <c r="AA34" s="343">
        <v>1</v>
      </c>
      <c r="AB34" s="344">
        <f t="shared" si="1"/>
        <v>192.375</v>
      </c>
      <c r="AC34" s="345">
        <v>1</v>
      </c>
      <c r="AD34" s="346">
        <f t="shared" si="2"/>
        <v>192.375</v>
      </c>
      <c r="AE34" s="347">
        <f t="shared" si="3"/>
        <v>0</v>
      </c>
    </row>
    <row r="35" spans="1:33" ht="90" hidden="1" x14ac:dyDescent="0.25">
      <c r="A35" s="15"/>
      <c r="B35" s="353" t="s">
        <v>490</v>
      </c>
      <c r="C35" s="358" t="s">
        <v>164</v>
      </c>
      <c r="D35" s="329" t="s">
        <v>25</v>
      </c>
      <c r="E35" s="330" t="s">
        <v>169</v>
      </c>
      <c r="F35" s="357"/>
      <c r="G35" s="357"/>
      <c r="H35" s="332">
        <v>4.8899999999999801</v>
      </c>
      <c r="I35" s="357"/>
      <c r="J35" s="333" t="s">
        <v>170</v>
      </c>
      <c r="K35" s="331" t="s">
        <v>75</v>
      </c>
      <c r="L35" s="295">
        <v>4</v>
      </c>
      <c r="M35" s="356">
        <v>29.05</v>
      </c>
      <c r="N35" s="295">
        <v>116.2</v>
      </c>
      <c r="O35" s="359"/>
      <c r="P35" s="335" t="e">
        <v>#VALUE!</v>
      </c>
      <c r="Q35" s="336" t="e">
        <f>IF(J35="PROV SUM",N35,L35*P35)</f>
        <v>#VALUE!</v>
      </c>
      <c r="R35" s="294">
        <v>0</v>
      </c>
      <c r="S35" s="294">
        <v>25.752824999999998</v>
      </c>
      <c r="T35" s="336">
        <f>IF(J35="SC024",N35,IF(ISERROR(S35),"",IF(J35="PROV SUM",N35,L35*S35)))</f>
        <v>103.01129999999999</v>
      </c>
      <c r="V35" s="331" t="s">
        <v>75</v>
      </c>
      <c r="W35" s="295">
        <v>4</v>
      </c>
      <c r="X35" s="294">
        <v>25.752824999999998</v>
      </c>
      <c r="Y35" s="335">
        <f t="shared" si="0"/>
        <v>103.01129999999999</v>
      </c>
      <c r="Z35" s="18"/>
      <c r="AA35" s="343">
        <v>1</v>
      </c>
      <c r="AB35" s="344">
        <f t="shared" si="1"/>
        <v>103.01129999999999</v>
      </c>
      <c r="AC35" s="345">
        <v>1</v>
      </c>
      <c r="AD35" s="346">
        <f t="shared" si="2"/>
        <v>103.01129999999999</v>
      </c>
      <c r="AE35" s="347">
        <f t="shared" si="3"/>
        <v>0</v>
      </c>
    </row>
    <row r="36" spans="1:33" ht="90" hidden="1" x14ac:dyDescent="0.25">
      <c r="A36" s="15"/>
      <c r="B36" s="353" t="s">
        <v>490</v>
      </c>
      <c r="C36" s="358" t="s">
        <v>164</v>
      </c>
      <c r="D36" s="329" t="s">
        <v>25</v>
      </c>
      <c r="E36" s="330" t="s">
        <v>171</v>
      </c>
      <c r="F36" s="357"/>
      <c r="G36" s="357"/>
      <c r="H36" s="332">
        <v>4.8999999999999799</v>
      </c>
      <c r="I36" s="357"/>
      <c r="J36" s="333" t="s">
        <v>172</v>
      </c>
      <c r="K36" s="331" t="s">
        <v>75</v>
      </c>
      <c r="L36" s="295">
        <v>26</v>
      </c>
      <c r="M36" s="356">
        <v>35.61</v>
      </c>
      <c r="N36" s="295">
        <v>925.86</v>
      </c>
      <c r="O36" s="359"/>
      <c r="P36" s="335" t="e">
        <v>#VALUE!</v>
      </c>
      <c r="Q36" s="336" t="e">
        <f>IF(J36="PROV SUM",N36,L36*P36)</f>
        <v>#VALUE!</v>
      </c>
      <c r="R36" s="294">
        <v>0</v>
      </c>
      <c r="S36" s="294">
        <v>31.568264999999997</v>
      </c>
      <c r="T36" s="336">
        <f>IF(J36="SC024",N36,IF(ISERROR(S36),"",IF(J36="PROV SUM",N36,L36*S36)))</f>
        <v>820.77488999999991</v>
      </c>
      <c r="V36" s="331" t="s">
        <v>75</v>
      </c>
      <c r="W36" s="295">
        <v>26</v>
      </c>
      <c r="X36" s="294">
        <v>31.568264999999997</v>
      </c>
      <c r="Y36" s="335">
        <f t="shared" si="0"/>
        <v>820.77488999999991</v>
      </c>
      <c r="Z36" s="18"/>
      <c r="AA36" s="343">
        <v>1</v>
      </c>
      <c r="AB36" s="344">
        <f t="shared" si="1"/>
        <v>820.77488999999991</v>
      </c>
      <c r="AC36" s="345">
        <v>0.5</v>
      </c>
      <c r="AD36" s="346">
        <f t="shared" si="2"/>
        <v>410.38744499999996</v>
      </c>
      <c r="AE36" s="347">
        <f t="shared" si="3"/>
        <v>410.38744499999996</v>
      </c>
      <c r="AF36" s="626" t="s">
        <v>803</v>
      </c>
    </row>
    <row r="37" spans="1:33" ht="15.75" hidden="1" x14ac:dyDescent="0.25">
      <c r="A37" s="15"/>
      <c r="B37" s="353" t="s">
        <v>490</v>
      </c>
      <c r="C37" s="358" t="s">
        <v>164</v>
      </c>
      <c r="D37" s="329" t="s">
        <v>25</v>
      </c>
      <c r="E37" s="330" t="s">
        <v>495</v>
      </c>
      <c r="F37" s="357"/>
      <c r="G37" s="357"/>
      <c r="H37" s="332">
        <v>4.2930000000000001</v>
      </c>
      <c r="I37" s="357"/>
      <c r="J37" s="333" t="s">
        <v>379</v>
      </c>
      <c r="K37" s="331" t="s">
        <v>380</v>
      </c>
      <c r="L37" s="295">
        <v>1</v>
      </c>
      <c r="M37" s="356">
        <v>300</v>
      </c>
      <c r="N37" s="295">
        <v>300</v>
      </c>
      <c r="O37" s="359"/>
      <c r="P37" s="335" t="e">
        <v>#VALUE!</v>
      </c>
      <c r="Q37" s="336">
        <f>IF(J37="PROV SUM",N37,L37*P37)</f>
        <v>300</v>
      </c>
      <c r="R37" s="294" t="s">
        <v>381</v>
      </c>
      <c r="S37" s="294" t="s">
        <v>381</v>
      </c>
      <c r="T37" s="336">
        <f>IF(J37="SC024",N37,IF(ISERROR(S37),"",IF(J37="PROV SUM",N37,L37*S37)))</f>
        <v>300</v>
      </c>
      <c r="V37" s="331" t="s">
        <v>380</v>
      </c>
      <c r="W37" s="295">
        <v>1</v>
      </c>
      <c r="X37" s="294" t="s">
        <v>381</v>
      </c>
      <c r="Y37" s="335">
        <v>300</v>
      </c>
      <c r="Z37" s="18"/>
      <c r="AA37" s="343">
        <v>0</v>
      </c>
      <c r="AB37" s="344">
        <f t="shared" si="1"/>
        <v>0</v>
      </c>
      <c r="AC37" s="345">
        <v>0</v>
      </c>
      <c r="AD37" s="346">
        <f t="shared" si="2"/>
        <v>0</v>
      </c>
      <c r="AE37" s="347">
        <f t="shared" si="3"/>
        <v>0</v>
      </c>
      <c r="AF37" s="622" t="s">
        <v>763</v>
      </c>
    </row>
    <row r="38" spans="1:33" hidden="1" x14ac:dyDescent="0.25">
      <c r="A38" s="15"/>
      <c r="B38" s="353" t="s">
        <v>490</v>
      </c>
      <c r="C38" s="358" t="s">
        <v>24</v>
      </c>
      <c r="D38" s="329" t="s">
        <v>378</v>
      </c>
      <c r="E38" s="330"/>
      <c r="F38" s="357"/>
      <c r="G38" s="357"/>
      <c r="H38" s="332"/>
      <c r="I38" s="357"/>
      <c r="J38" s="333"/>
      <c r="K38" s="331"/>
      <c r="L38" s="295"/>
      <c r="M38" s="333"/>
      <c r="N38" s="295"/>
      <c r="O38" s="359"/>
      <c r="P38" s="333"/>
      <c r="Q38" s="293"/>
      <c r="R38" s="293"/>
      <c r="S38" s="293"/>
      <c r="T38" s="293"/>
      <c r="V38" s="331"/>
      <c r="W38" s="295"/>
      <c r="X38" s="293"/>
      <c r="Y38" s="335">
        <f t="shared" si="0"/>
        <v>0</v>
      </c>
      <c r="Z38" s="18"/>
      <c r="AA38" s="343">
        <v>0</v>
      </c>
      <c r="AB38" s="344">
        <f t="shared" si="1"/>
        <v>0</v>
      </c>
      <c r="AC38" s="345">
        <v>0</v>
      </c>
      <c r="AD38" s="346">
        <f t="shared" si="2"/>
        <v>0</v>
      </c>
      <c r="AE38" s="347">
        <f t="shared" si="3"/>
        <v>0</v>
      </c>
    </row>
    <row r="39" spans="1:33" ht="120" hidden="1" x14ac:dyDescent="0.25">
      <c r="A39" s="21"/>
      <c r="B39" s="328" t="s">
        <v>490</v>
      </c>
      <c r="C39" s="328" t="s">
        <v>24</v>
      </c>
      <c r="D39" s="329" t="s">
        <v>25</v>
      </c>
      <c r="E39" s="330" t="s">
        <v>26</v>
      </c>
      <c r="F39" s="331"/>
      <c r="G39" s="331"/>
      <c r="H39" s="332">
        <v>2.1</v>
      </c>
      <c r="I39" s="331"/>
      <c r="J39" s="333" t="s">
        <v>27</v>
      </c>
      <c r="K39" s="331" t="s">
        <v>28</v>
      </c>
      <c r="L39" s="295">
        <v>256</v>
      </c>
      <c r="M39" s="124">
        <v>12.92</v>
      </c>
      <c r="N39" s="125">
        <v>3307.52</v>
      </c>
      <c r="O39" s="334"/>
      <c r="P39" s="335" t="e">
        <v>#VALUE!</v>
      </c>
      <c r="Q39" s="336" t="e">
        <f>IF(J39="PROV SUM",N39,L39*P39)</f>
        <v>#VALUE!</v>
      </c>
      <c r="R39" s="294">
        <v>0</v>
      </c>
      <c r="S39" s="294">
        <v>16.4084</v>
      </c>
      <c r="T39" s="336">
        <f>IF(J39="SC024",N39,IF(ISERROR(S39),"",IF(J39="PROV SUM",N39,L39*S39)))</f>
        <v>4200.5504000000001</v>
      </c>
      <c r="V39" s="331" t="s">
        <v>28</v>
      </c>
      <c r="W39" s="295">
        <v>452</v>
      </c>
      <c r="X39" s="294">
        <v>16.4084</v>
      </c>
      <c r="Y39" s="335">
        <f t="shared" si="0"/>
        <v>7416.5968000000003</v>
      </c>
      <c r="Z39" s="18"/>
      <c r="AA39" s="343">
        <v>1</v>
      </c>
      <c r="AB39" s="344">
        <f t="shared" si="1"/>
        <v>7416.5968000000003</v>
      </c>
      <c r="AC39" s="345">
        <v>1</v>
      </c>
      <c r="AD39" s="346">
        <f t="shared" si="2"/>
        <v>7416.5968000000003</v>
      </c>
      <c r="AE39" s="347">
        <f t="shared" si="3"/>
        <v>0</v>
      </c>
    </row>
    <row r="40" spans="1:33" ht="30" hidden="1" x14ac:dyDescent="0.25">
      <c r="A40" s="21"/>
      <c r="B40" s="328" t="s">
        <v>490</v>
      </c>
      <c r="C40" s="328" t="s">
        <v>24</v>
      </c>
      <c r="D40" s="329" t="s">
        <v>25</v>
      </c>
      <c r="E40" s="330" t="s">
        <v>29</v>
      </c>
      <c r="F40" s="331"/>
      <c r="G40" s="331"/>
      <c r="H40" s="332">
        <v>2.5</v>
      </c>
      <c r="I40" s="331"/>
      <c r="J40" s="333" t="s">
        <v>30</v>
      </c>
      <c r="K40" s="331" t="s">
        <v>31</v>
      </c>
      <c r="L40" s="295">
        <v>1</v>
      </c>
      <c r="M40" s="124">
        <v>420</v>
      </c>
      <c r="N40" s="125">
        <v>420</v>
      </c>
      <c r="O40" s="334"/>
      <c r="P40" s="335" t="e">
        <v>#VALUE!</v>
      </c>
      <c r="Q40" s="336" t="e">
        <f>IF(J40="PROV SUM",N40,L40*P40)</f>
        <v>#VALUE!</v>
      </c>
      <c r="R40" s="294">
        <v>0</v>
      </c>
      <c r="S40" s="294">
        <v>533.4</v>
      </c>
      <c r="T40" s="336">
        <f>IF(J40="SC024",N40,IF(ISERROR(S40),"",IF(J40="PROV SUM",N40,L40*S40)))</f>
        <v>533.4</v>
      </c>
      <c r="V40" s="331" t="s">
        <v>31</v>
      </c>
      <c r="W40" s="295">
        <v>1</v>
      </c>
      <c r="X40" s="294">
        <v>533.4</v>
      </c>
      <c r="Y40" s="335">
        <f t="shared" si="0"/>
        <v>533.4</v>
      </c>
      <c r="Z40" s="18"/>
      <c r="AA40" s="343">
        <v>1</v>
      </c>
      <c r="AB40" s="344">
        <f t="shared" si="1"/>
        <v>533.4</v>
      </c>
      <c r="AC40" s="345">
        <v>1</v>
      </c>
      <c r="AD40" s="346">
        <f t="shared" si="2"/>
        <v>533.4</v>
      </c>
      <c r="AE40" s="347">
        <f t="shared" si="3"/>
        <v>0</v>
      </c>
      <c r="AF40" s="622"/>
    </row>
    <row r="41" spans="1:33" hidden="1" x14ac:dyDescent="0.25">
      <c r="A41" s="21"/>
      <c r="B41" s="328" t="s">
        <v>490</v>
      </c>
      <c r="C41" s="328" t="s">
        <v>24</v>
      </c>
      <c r="D41" s="329" t="s">
        <v>25</v>
      </c>
      <c r="E41" s="330" t="s">
        <v>32</v>
      </c>
      <c r="F41" s="331"/>
      <c r="G41" s="331"/>
      <c r="H41" s="332">
        <v>2.6</v>
      </c>
      <c r="I41" s="331"/>
      <c r="J41" s="333" t="s">
        <v>33</v>
      </c>
      <c r="K41" s="331" t="s">
        <v>31</v>
      </c>
      <c r="L41" s="295">
        <v>2</v>
      </c>
      <c r="M41" s="124">
        <v>50</v>
      </c>
      <c r="N41" s="125">
        <v>100</v>
      </c>
      <c r="O41" s="334"/>
      <c r="P41" s="335" t="e">
        <v>#VALUE!</v>
      </c>
      <c r="Q41" s="336" t="e">
        <f>IF(J41="PROV SUM",N41,L41*P41)</f>
        <v>#VALUE!</v>
      </c>
      <c r="R41" s="294">
        <v>0</v>
      </c>
      <c r="S41" s="294">
        <v>63.5</v>
      </c>
      <c r="T41" s="336">
        <f>IF(J41="SC024",N41,IF(ISERROR(S41),"",IF(J41="PROV SUM",N41,L41*S41)))</f>
        <v>127</v>
      </c>
      <c r="V41" s="331" t="s">
        <v>31</v>
      </c>
      <c r="W41" s="295">
        <v>2</v>
      </c>
      <c r="X41" s="294">
        <v>63.5</v>
      </c>
      <c r="Y41" s="335">
        <f t="shared" si="0"/>
        <v>127</v>
      </c>
      <c r="Z41" s="18"/>
      <c r="AA41" s="343">
        <v>1</v>
      </c>
      <c r="AB41" s="344">
        <f t="shared" si="1"/>
        <v>127</v>
      </c>
      <c r="AC41" s="345">
        <v>0</v>
      </c>
      <c r="AD41" s="346">
        <f t="shared" si="2"/>
        <v>0</v>
      </c>
      <c r="AE41" s="347">
        <f t="shared" si="3"/>
        <v>127</v>
      </c>
      <c r="AF41" s="622" t="s">
        <v>777</v>
      </c>
    </row>
    <row r="42" spans="1:33" hidden="1" x14ac:dyDescent="0.25">
      <c r="A42" s="21"/>
      <c r="B42" s="328" t="s">
        <v>490</v>
      </c>
      <c r="C42" s="328" t="s">
        <v>24</v>
      </c>
      <c r="D42" s="329" t="s">
        <v>25</v>
      </c>
      <c r="E42" s="330" t="s">
        <v>41</v>
      </c>
      <c r="F42" s="331"/>
      <c r="G42" s="331"/>
      <c r="H42" s="332">
        <v>2.16</v>
      </c>
      <c r="I42" s="331"/>
      <c r="J42" s="333" t="s">
        <v>42</v>
      </c>
      <c r="K42" s="331" t="s">
        <v>31</v>
      </c>
      <c r="L42" s="295">
        <v>1</v>
      </c>
      <c r="M42" s="124">
        <v>379.8</v>
      </c>
      <c r="N42" s="125">
        <v>379.8</v>
      </c>
      <c r="O42" s="334"/>
      <c r="P42" s="335" t="e">
        <v>#VALUE!</v>
      </c>
      <c r="Q42" s="336" t="e">
        <f>IF(J42="PROV SUM",N42,L42*P42)</f>
        <v>#VALUE!</v>
      </c>
      <c r="R42" s="294">
        <v>0</v>
      </c>
      <c r="S42" s="294">
        <v>482.346</v>
      </c>
      <c r="T42" s="336">
        <f>IF(J42="SC024",N42,IF(ISERROR(S42),"",IF(J42="PROV SUM",N42,L42*S42)))</f>
        <v>482.346</v>
      </c>
      <c r="V42" s="331" t="s">
        <v>31</v>
      </c>
      <c r="W42" s="295">
        <v>1</v>
      </c>
      <c r="X42" s="294">
        <v>482.346</v>
      </c>
      <c r="Y42" s="335">
        <f t="shared" si="0"/>
        <v>482.346</v>
      </c>
      <c r="Z42" s="18"/>
      <c r="AA42" s="343">
        <v>1</v>
      </c>
      <c r="AB42" s="344">
        <f t="shared" si="1"/>
        <v>482.346</v>
      </c>
      <c r="AC42" s="345">
        <v>0</v>
      </c>
      <c r="AD42" s="346">
        <f t="shared" si="2"/>
        <v>0</v>
      </c>
      <c r="AE42" s="347">
        <f t="shared" si="3"/>
        <v>482.346</v>
      </c>
      <c r="AF42" s="622" t="s">
        <v>798</v>
      </c>
    </row>
    <row r="43" spans="1:33" ht="60" hidden="1" x14ac:dyDescent="0.25">
      <c r="A43" s="21"/>
      <c r="B43" s="328" t="s">
        <v>469</v>
      </c>
      <c r="C43" s="328" t="s">
        <v>24</v>
      </c>
      <c r="D43" s="329" t="s">
        <v>25</v>
      </c>
      <c r="E43" s="330" t="s">
        <v>382</v>
      </c>
      <c r="F43" s="331"/>
      <c r="G43" s="331"/>
      <c r="H43" s="332"/>
      <c r="I43" s="331"/>
      <c r="J43" s="333" t="s">
        <v>383</v>
      </c>
      <c r="K43" s="331" t="s">
        <v>31</v>
      </c>
      <c r="L43" s="295"/>
      <c r="M43" s="124">
        <v>4.8300000000000003E-2</v>
      </c>
      <c r="N43" s="125">
        <v>0</v>
      </c>
      <c r="O43" s="334"/>
      <c r="P43" s="335" t="e">
        <v>#VALUE!</v>
      </c>
      <c r="Q43" s="336" t="e">
        <f>IF(J43="PROV SUM",N43,L43*P43)</f>
        <v>#VALUE!</v>
      </c>
      <c r="R43" s="294" t="e">
        <v>#N/A</v>
      </c>
      <c r="S43" s="294" t="e">
        <v>#N/A</v>
      </c>
      <c r="T43" s="336">
        <f>IF(J43="SC024",N43,IF(ISERROR(S43),"",IF(J43="PROV SUM",N43,L43*S43)))</f>
        <v>0</v>
      </c>
      <c r="V43" s="331" t="s">
        <v>31</v>
      </c>
      <c r="W43" s="295">
        <v>11.3</v>
      </c>
      <c r="X43" s="294">
        <f>SUM(Y39+Y40+Y41+Y48+Y49+Y50)*0.0483</f>
        <v>424.99492644000003</v>
      </c>
      <c r="Y43" s="335">
        <f>X43*W43</f>
        <v>4802.4426687720006</v>
      </c>
      <c r="Z43" s="18"/>
      <c r="AA43" s="343">
        <v>1</v>
      </c>
      <c r="AB43" s="344">
        <f t="shared" si="1"/>
        <v>4802.4426687720006</v>
      </c>
      <c r="AC43" s="345">
        <v>0</v>
      </c>
      <c r="AD43" s="346">
        <f t="shared" si="2"/>
        <v>0</v>
      </c>
      <c r="AE43" s="347">
        <f t="shared" si="3"/>
        <v>4802.4426687720006</v>
      </c>
      <c r="AF43" s="626" t="s">
        <v>794</v>
      </c>
    </row>
    <row r="44" spans="1:33" x14ac:dyDescent="0.25">
      <c r="A44" s="21"/>
      <c r="B44" s="327" t="s">
        <v>490</v>
      </c>
      <c r="C44" s="328" t="s">
        <v>312</v>
      </c>
      <c r="D44" s="329" t="s">
        <v>378</v>
      </c>
      <c r="E44" s="330"/>
      <c r="F44" s="331"/>
      <c r="G44" s="331"/>
      <c r="H44" s="332"/>
      <c r="I44" s="331"/>
      <c r="J44" s="333"/>
      <c r="K44" s="331"/>
      <c r="L44" s="295"/>
      <c r="M44" s="333"/>
      <c r="N44" s="125"/>
      <c r="O44" s="334"/>
      <c r="P44" s="354"/>
      <c r="Q44" s="355"/>
      <c r="R44" s="355"/>
      <c r="S44" s="355"/>
      <c r="T44" s="355"/>
      <c r="V44" s="331"/>
      <c r="W44" s="295"/>
      <c r="X44" s="355"/>
      <c r="Y44" s="335">
        <f t="shared" si="0"/>
        <v>0</v>
      </c>
      <c r="Z44" s="18"/>
      <c r="AA44" s="343">
        <v>0</v>
      </c>
      <c r="AB44" s="344">
        <f t="shared" si="1"/>
        <v>0</v>
      </c>
      <c r="AC44" s="345">
        <v>0</v>
      </c>
      <c r="AD44" s="346">
        <f t="shared" si="2"/>
        <v>0</v>
      </c>
      <c r="AE44" s="347">
        <f t="shared" si="3"/>
        <v>0</v>
      </c>
      <c r="AF44" s="622"/>
    </row>
    <row r="45" spans="1:33" ht="90" x14ac:dyDescent="0.25">
      <c r="A45" s="21"/>
      <c r="B45" s="327" t="s">
        <v>490</v>
      </c>
      <c r="C45" s="328" t="s">
        <v>312</v>
      </c>
      <c r="D45" s="329" t="s">
        <v>25</v>
      </c>
      <c r="E45" s="330" t="s">
        <v>436</v>
      </c>
      <c r="F45" s="331"/>
      <c r="G45" s="331"/>
      <c r="H45" s="332">
        <v>7.79</v>
      </c>
      <c r="I45" s="331"/>
      <c r="J45" s="333" t="s">
        <v>318</v>
      </c>
      <c r="K45" s="331" t="s">
        <v>104</v>
      </c>
      <c r="L45" s="295">
        <v>7</v>
      </c>
      <c r="M45" s="356">
        <v>93.18</v>
      </c>
      <c r="N45" s="125">
        <v>652.26</v>
      </c>
      <c r="O45" s="334"/>
      <c r="P45" s="335" t="e">
        <v>#VALUE!</v>
      </c>
      <c r="Q45" s="336" t="e">
        <f>IF(J45="PROV SUM",N45,L45*P45)</f>
        <v>#VALUE!</v>
      </c>
      <c r="R45" s="294">
        <v>0</v>
      </c>
      <c r="S45" s="294">
        <v>76.500780000000006</v>
      </c>
      <c r="T45" s="336">
        <f>IF(J45="SC024",N45,IF(ISERROR(S45),"",IF(J45="PROV SUM",N45,L45*S45)))</f>
        <v>535.50546000000008</v>
      </c>
      <c r="V45" s="331" t="s">
        <v>104</v>
      </c>
      <c r="W45" s="295">
        <v>7</v>
      </c>
      <c r="X45" s="294">
        <v>76.500780000000006</v>
      </c>
      <c r="Y45" s="335">
        <f t="shared" si="0"/>
        <v>535.50546000000008</v>
      </c>
      <c r="Z45" s="18"/>
      <c r="AA45" s="343">
        <v>1</v>
      </c>
      <c r="AB45" s="344">
        <f t="shared" si="1"/>
        <v>535.50546000000008</v>
      </c>
      <c r="AC45" s="345">
        <v>1</v>
      </c>
      <c r="AD45" s="346">
        <f t="shared" si="2"/>
        <v>535.50546000000008</v>
      </c>
      <c r="AE45" s="347">
        <f t="shared" si="3"/>
        <v>0</v>
      </c>
      <c r="AF45" s="622"/>
      <c r="AG45" s="622">
        <v>343.21</v>
      </c>
    </row>
    <row r="46" spans="1:33" ht="60" x14ac:dyDescent="0.25">
      <c r="A46" s="21"/>
      <c r="B46" s="327" t="s">
        <v>490</v>
      </c>
      <c r="C46" s="328" t="s">
        <v>312</v>
      </c>
      <c r="D46" s="329" t="s">
        <v>25</v>
      </c>
      <c r="E46" s="330" t="s">
        <v>190</v>
      </c>
      <c r="F46" s="331"/>
      <c r="G46" s="331"/>
      <c r="H46" s="332">
        <v>7.2440000000000504</v>
      </c>
      <c r="I46" s="331"/>
      <c r="J46" s="333" t="s">
        <v>191</v>
      </c>
      <c r="K46" s="331" t="s">
        <v>104</v>
      </c>
      <c r="L46" s="295">
        <v>17</v>
      </c>
      <c r="M46" s="333">
        <v>44.12</v>
      </c>
      <c r="N46" s="125">
        <v>750.04</v>
      </c>
      <c r="O46" s="334"/>
      <c r="P46" s="335" t="e">
        <v>#VALUE!</v>
      </c>
      <c r="Q46" s="336" t="e">
        <f>IF(J46="PROV SUM",N46,L46*P46)</f>
        <v>#VALUE!</v>
      </c>
      <c r="R46" s="294">
        <v>0</v>
      </c>
      <c r="S46" s="294">
        <v>31.986999999999998</v>
      </c>
      <c r="T46" s="336">
        <f>IF(J46="SC024",N46,IF(ISERROR(S46),"",IF(J46="PROV SUM",N46,L46*S46)))</f>
        <v>543.779</v>
      </c>
      <c r="V46" s="331" t="s">
        <v>104</v>
      </c>
      <c r="W46" s="295">
        <v>17</v>
      </c>
      <c r="X46" s="294">
        <v>31.986999999999998</v>
      </c>
      <c r="Y46" s="335">
        <f t="shared" si="0"/>
        <v>543.779</v>
      </c>
      <c r="Z46" s="18"/>
      <c r="AA46" s="343">
        <v>1</v>
      </c>
      <c r="AB46" s="344">
        <f t="shared" si="1"/>
        <v>543.779</v>
      </c>
      <c r="AC46" s="345">
        <v>1</v>
      </c>
      <c r="AD46" s="346">
        <f t="shared" si="2"/>
        <v>543.779</v>
      </c>
      <c r="AE46" s="347">
        <f t="shared" si="3"/>
        <v>0</v>
      </c>
      <c r="AG46" s="626">
        <v>543.78</v>
      </c>
    </row>
    <row r="47" spans="1:33" ht="15.75" x14ac:dyDescent="0.25">
      <c r="A47" s="21"/>
      <c r="B47" s="327" t="s">
        <v>490</v>
      </c>
      <c r="C47" s="328" t="s">
        <v>312</v>
      </c>
      <c r="D47" s="329" t="s">
        <v>25</v>
      </c>
      <c r="E47" s="330" t="s">
        <v>496</v>
      </c>
      <c r="F47" s="331"/>
      <c r="G47" s="331"/>
      <c r="H47" s="332">
        <v>7.3159999999999998</v>
      </c>
      <c r="I47" s="331"/>
      <c r="J47" s="333" t="s">
        <v>379</v>
      </c>
      <c r="K47" s="331" t="s">
        <v>380</v>
      </c>
      <c r="L47" s="295">
        <v>1</v>
      </c>
      <c r="M47" s="333">
        <v>400</v>
      </c>
      <c r="N47" s="125">
        <v>400</v>
      </c>
      <c r="O47" s="334"/>
      <c r="P47" s="335" t="e">
        <v>#VALUE!</v>
      </c>
      <c r="Q47" s="336">
        <f>IF(J47="PROV SUM",N47,L47*P47)</f>
        <v>400</v>
      </c>
      <c r="R47" s="294" t="s">
        <v>381</v>
      </c>
      <c r="S47" s="294" t="s">
        <v>381</v>
      </c>
      <c r="T47" s="336">
        <f>IF(J47="SC024",N47,IF(ISERROR(S47),"",IF(J47="PROV SUM",N47,L47*S47)))</f>
        <v>400</v>
      </c>
      <c r="V47" s="331" t="s">
        <v>380</v>
      </c>
      <c r="W47" s="295">
        <v>1</v>
      </c>
      <c r="X47" s="294" t="s">
        <v>381</v>
      </c>
      <c r="Y47" s="335">
        <v>400</v>
      </c>
      <c r="Z47" s="18"/>
      <c r="AA47" s="343">
        <v>0</v>
      </c>
      <c r="AB47" s="344">
        <f t="shared" si="1"/>
        <v>0</v>
      </c>
      <c r="AC47" s="345">
        <v>0</v>
      </c>
      <c r="AD47" s="346">
        <f t="shared" si="2"/>
        <v>0</v>
      </c>
      <c r="AE47" s="347">
        <f t="shared" si="3"/>
        <v>0</v>
      </c>
      <c r="AF47" s="622" t="s">
        <v>763</v>
      </c>
    </row>
    <row r="48" spans="1:33" ht="30" hidden="1" x14ac:dyDescent="0.25">
      <c r="A48" s="21"/>
      <c r="B48" s="327" t="s">
        <v>490</v>
      </c>
      <c r="C48" s="394" t="s">
        <v>24</v>
      </c>
      <c r="D48" s="395" t="s">
        <v>25</v>
      </c>
      <c r="E48" s="422" t="s">
        <v>50</v>
      </c>
      <c r="F48" s="331"/>
      <c r="G48" s="331"/>
      <c r="H48" s="332"/>
      <c r="I48" s="331"/>
      <c r="J48" s="333"/>
      <c r="K48" s="331"/>
      <c r="L48" s="295"/>
      <c r="M48" s="333"/>
      <c r="N48" s="125"/>
      <c r="O48" s="334"/>
      <c r="P48" s="335"/>
      <c r="Q48" s="336"/>
      <c r="R48" s="294"/>
      <c r="S48" s="294"/>
      <c r="T48" s="336"/>
      <c r="V48" s="331" t="s">
        <v>48</v>
      </c>
      <c r="W48" s="423">
        <v>9</v>
      </c>
      <c r="X48" s="294">
        <v>40.229999999999997</v>
      </c>
      <c r="Y48" s="335">
        <f t="shared" ref="Y48" si="6">W48*X48</f>
        <v>362.07</v>
      </c>
      <c r="Z48" s="18"/>
      <c r="AA48" s="343">
        <v>1</v>
      </c>
      <c r="AB48" s="344">
        <f t="shared" ref="AB48" si="7">Y48*AA48</f>
        <v>362.07</v>
      </c>
      <c r="AC48" s="345">
        <v>0</v>
      </c>
      <c r="AD48" s="346">
        <f t="shared" ref="AD48" si="8">Y48*AC48</f>
        <v>0</v>
      </c>
      <c r="AE48" s="347">
        <f t="shared" ref="AE48" si="9">AB48-AD48</f>
        <v>362.07</v>
      </c>
      <c r="AF48" s="622" t="s">
        <v>806</v>
      </c>
    </row>
    <row r="49" spans="1:32" hidden="1" x14ac:dyDescent="0.25">
      <c r="A49" s="21"/>
      <c r="B49" s="327" t="s">
        <v>490</v>
      </c>
      <c r="C49" s="394" t="s">
        <v>24</v>
      </c>
      <c r="D49" s="395" t="s">
        <v>25</v>
      </c>
      <c r="E49" s="422" t="s">
        <v>641</v>
      </c>
      <c r="F49" s="331"/>
      <c r="G49" s="331"/>
      <c r="H49" s="332"/>
      <c r="I49" s="331"/>
      <c r="J49" s="333"/>
      <c r="K49" s="331"/>
      <c r="L49" s="295"/>
      <c r="M49" s="333"/>
      <c r="N49" s="125"/>
      <c r="O49" s="334"/>
      <c r="P49" s="335"/>
      <c r="Q49" s="336"/>
      <c r="R49" s="294"/>
      <c r="S49" s="294"/>
      <c r="T49" s="336"/>
      <c r="V49" s="331" t="s">
        <v>311</v>
      </c>
      <c r="W49" s="423">
        <v>1</v>
      </c>
      <c r="X49" s="294">
        <v>250</v>
      </c>
      <c r="Y49" s="335">
        <f t="shared" ref="Y49:Y67" si="10">W49*X49</f>
        <v>250</v>
      </c>
      <c r="Z49" s="18"/>
      <c r="AA49" s="343">
        <v>1</v>
      </c>
      <c r="AB49" s="344">
        <f t="shared" ref="AB49:AB67" si="11">Y49*AA49</f>
        <v>250</v>
      </c>
      <c r="AC49" s="345">
        <v>1</v>
      </c>
      <c r="AD49" s="346">
        <f t="shared" ref="AD49:AD67" si="12">Y49*AC49</f>
        <v>250</v>
      </c>
      <c r="AE49" s="347">
        <f t="shared" ref="AE49:AE67" si="13">AB49-AD49</f>
        <v>0</v>
      </c>
      <c r="AF49" s="622"/>
    </row>
    <row r="50" spans="1:32" hidden="1" x14ac:dyDescent="0.25">
      <c r="A50" s="21"/>
      <c r="B50" s="327" t="s">
        <v>490</v>
      </c>
      <c r="C50" s="394" t="s">
        <v>24</v>
      </c>
      <c r="D50" s="395" t="s">
        <v>25</v>
      </c>
      <c r="E50" s="422" t="s">
        <v>642</v>
      </c>
      <c r="F50" s="331"/>
      <c r="G50" s="331"/>
      <c r="H50" s="332"/>
      <c r="I50" s="331"/>
      <c r="J50" s="333"/>
      <c r="K50" s="331"/>
      <c r="L50" s="295"/>
      <c r="M50" s="333"/>
      <c r="N50" s="125"/>
      <c r="O50" s="334"/>
      <c r="P50" s="335"/>
      <c r="Q50" s="336"/>
      <c r="R50" s="294"/>
      <c r="S50" s="294"/>
      <c r="T50" s="336"/>
      <c r="V50" s="331" t="s">
        <v>311</v>
      </c>
      <c r="W50" s="423">
        <v>1</v>
      </c>
      <c r="X50" s="294">
        <v>110</v>
      </c>
      <c r="Y50" s="335">
        <f t="shared" si="10"/>
        <v>110</v>
      </c>
      <c r="Z50" s="18"/>
      <c r="AA50" s="343">
        <v>1</v>
      </c>
      <c r="AB50" s="344">
        <f t="shared" si="11"/>
        <v>110</v>
      </c>
      <c r="AC50" s="345">
        <v>0</v>
      </c>
      <c r="AD50" s="346">
        <f t="shared" si="12"/>
        <v>0</v>
      </c>
      <c r="AE50" s="347">
        <f t="shared" si="13"/>
        <v>110</v>
      </c>
      <c r="AF50" s="622" t="s">
        <v>806</v>
      </c>
    </row>
    <row r="51" spans="1:32" ht="45" hidden="1" x14ac:dyDescent="0.25">
      <c r="A51" s="21"/>
      <c r="B51" s="327" t="s">
        <v>490</v>
      </c>
      <c r="C51" s="394" t="s">
        <v>164</v>
      </c>
      <c r="D51" s="395" t="s">
        <v>25</v>
      </c>
      <c r="E51" s="422" t="s">
        <v>647</v>
      </c>
      <c r="F51" s="331"/>
      <c r="G51" s="331"/>
      <c r="H51" s="332"/>
      <c r="I51" s="331"/>
      <c r="J51" s="333"/>
      <c r="K51" s="331"/>
      <c r="L51" s="295"/>
      <c r="M51" s="333"/>
      <c r="N51" s="125"/>
      <c r="O51" s="334"/>
      <c r="P51" s="335"/>
      <c r="Q51" s="336"/>
      <c r="R51" s="294"/>
      <c r="S51" s="294"/>
      <c r="T51" s="336"/>
      <c r="V51" s="331" t="s">
        <v>160</v>
      </c>
      <c r="W51" s="423">
        <v>10</v>
      </c>
      <c r="X51" s="294">
        <v>125.2</v>
      </c>
      <c r="Y51" s="335">
        <f t="shared" si="10"/>
        <v>1252</v>
      </c>
      <c r="Z51" s="18"/>
      <c r="AA51" s="343">
        <v>1</v>
      </c>
      <c r="AB51" s="344">
        <f t="shared" si="11"/>
        <v>1252</v>
      </c>
      <c r="AC51" s="345">
        <v>1</v>
      </c>
      <c r="AD51" s="346">
        <f t="shared" si="12"/>
        <v>1252</v>
      </c>
      <c r="AE51" s="347">
        <f t="shared" si="13"/>
        <v>0</v>
      </c>
      <c r="AF51" s="622"/>
    </row>
    <row r="52" spans="1:32" ht="30" hidden="1" x14ac:dyDescent="0.25">
      <c r="A52" s="21"/>
      <c r="B52" s="327" t="s">
        <v>490</v>
      </c>
      <c r="C52" s="390" t="s">
        <v>308</v>
      </c>
      <c r="D52" s="391" t="s">
        <v>25</v>
      </c>
      <c r="E52" s="392" t="s">
        <v>684</v>
      </c>
      <c r="F52" s="331"/>
      <c r="G52" s="331"/>
      <c r="H52" s="332"/>
      <c r="I52" s="331"/>
      <c r="J52" s="333"/>
      <c r="K52" s="331"/>
      <c r="L52" s="295"/>
      <c r="M52" s="333"/>
      <c r="N52" s="125"/>
      <c r="O52" s="334"/>
      <c r="P52" s="335"/>
      <c r="Q52" s="336"/>
      <c r="R52" s="294"/>
      <c r="S52" s="294"/>
      <c r="T52" s="336"/>
      <c r="V52" s="379" t="s">
        <v>311</v>
      </c>
      <c r="W52" s="424">
        <v>1</v>
      </c>
      <c r="X52" s="381">
        <v>5000</v>
      </c>
      <c r="Y52" s="335">
        <f t="shared" si="10"/>
        <v>5000</v>
      </c>
      <c r="Z52" s="18"/>
      <c r="AA52" s="343">
        <v>0</v>
      </c>
      <c r="AB52" s="344">
        <f t="shared" si="11"/>
        <v>0</v>
      </c>
      <c r="AC52" s="345">
        <v>0</v>
      </c>
      <c r="AD52" s="346">
        <f t="shared" si="12"/>
        <v>0</v>
      </c>
      <c r="AE52" s="347">
        <f t="shared" si="13"/>
        <v>0</v>
      </c>
    </row>
    <row r="53" spans="1:32" ht="120" hidden="1" x14ac:dyDescent="0.25">
      <c r="A53" s="21"/>
      <c r="B53" s="327" t="s">
        <v>490</v>
      </c>
      <c r="C53" s="390" t="s">
        <v>72</v>
      </c>
      <c r="D53" s="391" t="s">
        <v>25</v>
      </c>
      <c r="E53" s="392" t="s">
        <v>100</v>
      </c>
      <c r="F53" s="331"/>
      <c r="G53" s="331"/>
      <c r="H53" s="332"/>
      <c r="I53" s="331"/>
      <c r="J53" s="333"/>
      <c r="K53" s="331"/>
      <c r="L53" s="295"/>
      <c r="M53" s="333"/>
      <c r="N53" s="125"/>
      <c r="O53" s="334"/>
      <c r="P53" s="335"/>
      <c r="Q53" s="336"/>
      <c r="R53" s="294"/>
      <c r="S53" s="294"/>
      <c r="T53" s="336"/>
      <c r="V53" s="379" t="s">
        <v>79</v>
      </c>
      <c r="W53" s="424">
        <v>58</v>
      </c>
      <c r="X53" s="425">
        <f>138.28*0.8</f>
        <v>110.62400000000001</v>
      </c>
      <c r="Y53" s="335">
        <f t="shared" si="10"/>
        <v>6416.1920000000009</v>
      </c>
      <c r="Z53" s="18"/>
      <c r="AA53" s="343">
        <v>1</v>
      </c>
      <c r="AB53" s="344">
        <f t="shared" si="11"/>
        <v>6416.1920000000009</v>
      </c>
      <c r="AC53" s="345">
        <v>1</v>
      </c>
      <c r="AD53" s="346">
        <f t="shared" si="12"/>
        <v>6416.1920000000009</v>
      </c>
      <c r="AE53" s="347">
        <f t="shared" si="13"/>
        <v>0</v>
      </c>
    </row>
    <row r="54" spans="1:32" ht="30" hidden="1" x14ac:dyDescent="0.25">
      <c r="A54" s="21"/>
      <c r="B54" s="327" t="s">
        <v>490</v>
      </c>
      <c r="C54" s="390" t="s">
        <v>72</v>
      </c>
      <c r="D54" s="391" t="s">
        <v>25</v>
      </c>
      <c r="E54" s="392" t="s">
        <v>664</v>
      </c>
      <c r="F54" s="331"/>
      <c r="G54" s="331"/>
      <c r="H54" s="332"/>
      <c r="I54" s="331"/>
      <c r="J54" s="333"/>
      <c r="K54" s="331"/>
      <c r="L54" s="295"/>
      <c r="M54" s="333"/>
      <c r="N54" s="125"/>
      <c r="O54" s="334"/>
      <c r="P54" s="335"/>
      <c r="Q54" s="336"/>
      <c r="R54" s="294"/>
      <c r="S54" s="294"/>
      <c r="T54" s="336"/>
      <c r="V54" s="379" t="s">
        <v>75</v>
      </c>
      <c r="W54" s="424">
        <v>60</v>
      </c>
      <c r="X54" s="425">
        <f>13.77*0.8</f>
        <v>11.016</v>
      </c>
      <c r="Y54" s="335">
        <f t="shared" si="10"/>
        <v>660.96</v>
      </c>
      <c r="Z54" s="18"/>
      <c r="AA54" s="343">
        <v>1</v>
      </c>
      <c r="AB54" s="344">
        <f t="shared" si="11"/>
        <v>660.96</v>
      </c>
      <c r="AC54" s="345">
        <v>1</v>
      </c>
      <c r="AD54" s="346">
        <f t="shared" si="12"/>
        <v>660.96</v>
      </c>
      <c r="AE54" s="347">
        <f t="shared" si="13"/>
        <v>0</v>
      </c>
    </row>
    <row r="55" spans="1:32" ht="75" hidden="1" x14ac:dyDescent="0.25">
      <c r="A55" s="21"/>
      <c r="B55" s="327" t="s">
        <v>490</v>
      </c>
      <c r="C55" s="390" t="s">
        <v>72</v>
      </c>
      <c r="D55" s="391" t="s">
        <v>25</v>
      </c>
      <c r="E55" s="392" t="s">
        <v>667</v>
      </c>
      <c r="F55" s="331"/>
      <c r="G55" s="331"/>
      <c r="H55" s="332"/>
      <c r="I55" s="331"/>
      <c r="J55" s="333"/>
      <c r="K55" s="331"/>
      <c r="L55" s="295"/>
      <c r="M55" s="333"/>
      <c r="N55" s="125"/>
      <c r="O55" s="334"/>
      <c r="P55" s="335"/>
      <c r="Q55" s="336"/>
      <c r="R55" s="294"/>
      <c r="S55" s="294"/>
      <c r="T55" s="336"/>
      <c r="V55" s="379" t="s">
        <v>139</v>
      </c>
      <c r="W55" s="424">
        <v>2</v>
      </c>
      <c r="X55" s="425">
        <f>162.66*0.8</f>
        <v>130.12800000000001</v>
      </c>
      <c r="Y55" s="335">
        <f t="shared" si="10"/>
        <v>260.25600000000003</v>
      </c>
      <c r="Z55" s="18"/>
      <c r="AA55" s="343">
        <v>1</v>
      </c>
      <c r="AB55" s="344">
        <f t="shared" si="11"/>
        <v>260.25600000000003</v>
      </c>
      <c r="AC55" s="345">
        <v>1</v>
      </c>
      <c r="AD55" s="346">
        <f t="shared" si="12"/>
        <v>260.25600000000003</v>
      </c>
      <c r="AE55" s="347">
        <f t="shared" si="13"/>
        <v>0</v>
      </c>
    </row>
    <row r="56" spans="1:32" ht="45" hidden="1" x14ac:dyDescent="0.25">
      <c r="A56" s="21"/>
      <c r="B56" s="327" t="s">
        <v>490</v>
      </c>
      <c r="C56" s="390" t="s">
        <v>72</v>
      </c>
      <c r="D56" s="391" t="s">
        <v>25</v>
      </c>
      <c r="E56" s="392" t="s">
        <v>686</v>
      </c>
      <c r="F56" s="331"/>
      <c r="G56" s="331"/>
      <c r="H56" s="332"/>
      <c r="I56" s="331"/>
      <c r="J56" s="333"/>
      <c r="K56" s="331"/>
      <c r="L56" s="295"/>
      <c r="M56" s="333"/>
      <c r="N56" s="125"/>
      <c r="O56" s="334"/>
      <c r="P56" s="335"/>
      <c r="Q56" s="336"/>
      <c r="R56" s="294"/>
      <c r="S56" s="294"/>
      <c r="T56" s="336"/>
      <c r="V56" s="379" t="s">
        <v>75</v>
      </c>
      <c r="W56" s="424">
        <v>1</v>
      </c>
      <c r="X56" s="425">
        <f>76.9*0.8</f>
        <v>61.52000000000001</v>
      </c>
      <c r="Y56" s="335">
        <f t="shared" si="10"/>
        <v>61.52000000000001</v>
      </c>
      <c r="Z56" s="18"/>
      <c r="AA56" s="343">
        <v>1</v>
      </c>
      <c r="AB56" s="344">
        <f t="shared" si="11"/>
        <v>61.52000000000001</v>
      </c>
      <c r="AC56" s="345">
        <v>1</v>
      </c>
      <c r="AD56" s="346">
        <f t="shared" si="12"/>
        <v>61.52000000000001</v>
      </c>
      <c r="AE56" s="347">
        <f t="shared" si="13"/>
        <v>0</v>
      </c>
    </row>
    <row r="57" spans="1:32" ht="45" hidden="1" x14ac:dyDescent="0.25">
      <c r="A57" s="21"/>
      <c r="B57" s="327" t="s">
        <v>490</v>
      </c>
      <c r="C57" s="390" t="s">
        <v>72</v>
      </c>
      <c r="D57" s="391" t="s">
        <v>25</v>
      </c>
      <c r="E57" s="392" t="s">
        <v>668</v>
      </c>
      <c r="F57" s="331"/>
      <c r="G57" s="331"/>
      <c r="H57" s="332"/>
      <c r="I57" s="331"/>
      <c r="J57" s="333"/>
      <c r="K57" s="331"/>
      <c r="L57" s="295"/>
      <c r="M57" s="333"/>
      <c r="N57" s="125"/>
      <c r="O57" s="334"/>
      <c r="P57" s="335"/>
      <c r="Q57" s="336"/>
      <c r="R57" s="294"/>
      <c r="S57" s="294"/>
      <c r="T57" s="336"/>
      <c r="V57" s="379" t="s">
        <v>79</v>
      </c>
      <c r="W57" s="424">
        <v>48</v>
      </c>
      <c r="X57" s="425">
        <f>10.86*0.8</f>
        <v>8.6880000000000006</v>
      </c>
      <c r="Y57" s="335">
        <f t="shared" si="10"/>
        <v>417.024</v>
      </c>
      <c r="Z57" s="18"/>
      <c r="AA57" s="343">
        <v>1</v>
      </c>
      <c r="AB57" s="344">
        <f t="shared" si="11"/>
        <v>417.024</v>
      </c>
      <c r="AC57" s="345">
        <v>1</v>
      </c>
      <c r="AD57" s="346">
        <f t="shared" si="12"/>
        <v>417.024</v>
      </c>
      <c r="AE57" s="347">
        <f t="shared" si="13"/>
        <v>0</v>
      </c>
    </row>
    <row r="58" spans="1:32" ht="60" hidden="1" x14ac:dyDescent="0.25">
      <c r="A58" s="21"/>
      <c r="B58" s="327" t="s">
        <v>490</v>
      </c>
      <c r="C58" s="390" t="s">
        <v>72</v>
      </c>
      <c r="D58" s="391" t="s">
        <v>25</v>
      </c>
      <c r="E58" s="392" t="s">
        <v>665</v>
      </c>
      <c r="F58" s="331"/>
      <c r="G58" s="331"/>
      <c r="H58" s="332"/>
      <c r="I58" s="331"/>
      <c r="J58" s="333"/>
      <c r="K58" s="331"/>
      <c r="L58" s="295"/>
      <c r="M58" s="333"/>
      <c r="N58" s="125"/>
      <c r="O58" s="334"/>
      <c r="P58" s="335"/>
      <c r="Q58" s="336"/>
      <c r="R58" s="294"/>
      <c r="S58" s="294"/>
      <c r="T58" s="336"/>
      <c r="V58" s="379" t="s">
        <v>104</v>
      </c>
      <c r="W58" s="424">
        <v>16</v>
      </c>
      <c r="X58" s="425">
        <f>18.88*0.8</f>
        <v>15.103999999999999</v>
      </c>
      <c r="Y58" s="335">
        <f t="shared" si="10"/>
        <v>241.66399999999999</v>
      </c>
      <c r="Z58" s="18"/>
      <c r="AA58" s="343">
        <v>1</v>
      </c>
      <c r="AB58" s="344">
        <f t="shared" si="11"/>
        <v>241.66399999999999</v>
      </c>
      <c r="AC58" s="345">
        <v>1</v>
      </c>
      <c r="AD58" s="346">
        <f t="shared" si="12"/>
        <v>241.66399999999999</v>
      </c>
      <c r="AE58" s="347">
        <f t="shared" si="13"/>
        <v>0</v>
      </c>
    </row>
    <row r="59" spans="1:32" ht="60" hidden="1" x14ac:dyDescent="0.25">
      <c r="A59" s="21"/>
      <c r="B59" s="327" t="s">
        <v>490</v>
      </c>
      <c r="C59" s="390" t="s">
        <v>72</v>
      </c>
      <c r="D59" s="391" t="s">
        <v>25</v>
      </c>
      <c r="E59" s="392" t="s">
        <v>666</v>
      </c>
      <c r="F59" s="331"/>
      <c r="G59" s="331"/>
      <c r="H59" s="332"/>
      <c r="I59" s="331"/>
      <c r="J59" s="333"/>
      <c r="K59" s="331"/>
      <c r="L59" s="295"/>
      <c r="M59" s="333"/>
      <c r="N59" s="125"/>
      <c r="O59" s="334"/>
      <c r="P59" s="335"/>
      <c r="Q59" s="336"/>
      <c r="R59" s="294"/>
      <c r="S59" s="294"/>
      <c r="T59" s="336"/>
      <c r="V59" s="379" t="s">
        <v>104</v>
      </c>
      <c r="W59" s="424">
        <v>16</v>
      </c>
      <c r="X59" s="425">
        <f>27.31*0.8</f>
        <v>21.847999999999999</v>
      </c>
      <c r="Y59" s="335">
        <f t="shared" si="10"/>
        <v>349.56799999999998</v>
      </c>
      <c r="Z59" s="18"/>
      <c r="AA59" s="343">
        <v>1</v>
      </c>
      <c r="AB59" s="344">
        <f t="shared" si="11"/>
        <v>349.56799999999998</v>
      </c>
      <c r="AC59" s="345">
        <v>1</v>
      </c>
      <c r="AD59" s="346">
        <f t="shared" si="12"/>
        <v>349.56799999999998</v>
      </c>
      <c r="AE59" s="347">
        <f t="shared" si="13"/>
        <v>0</v>
      </c>
    </row>
    <row r="60" spans="1:32" ht="45" hidden="1" x14ac:dyDescent="0.25">
      <c r="A60" s="21"/>
      <c r="B60" s="327" t="s">
        <v>490</v>
      </c>
      <c r="C60" s="390" t="s">
        <v>72</v>
      </c>
      <c r="D60" s="391" t="s">
        <v>25</v>
      </c>
      <c r="E60" s="392" t="s">
        <v>687</v>
      </c>
      <c r="F60" s="331"/>
      <c r="G60" s="331"/>
      <c r="H60" s="332"/>
      <c r="I60" s="331"/>
      <c r="J60" s="333"/>
      <c r="K60" s="331"/>
      <c r="L60" s="295"/>
      <c r="M60" s="333"/>
      <c r="N60" s="125"/>
      <c r="O60" s="334"/>
      <c r="P60" s="335"/>
      <c r="Q60" s="336"/>
      <c r="R60" s="294"/>
      <c r="S60" s="294"/>
      <c r="T60" s="336"/>
      <c r="V60" s="379" t="s">
        <v>79</v>
      </c>
      <c r="W60" s="424">
        <v>4</v>
      </c>
      <c r="X60" s="425">
        <f>147.56*0.8</f>
        <v>118.048</v>
      </c>
      <c r="Y60" s="335">
        <f t="shared" si="10"/>
        <v>472.19200000000001</v>
      </c>
      <c r="Z60" s="18"/>
      <c r="AA60" s="343">
        <v>1</v>
      </c>
      <c r="AB60" s="344">
        <f t="shared" si="11"/>
        <v>472.19200000000001</v>
      </c>
      <c r="AC60" s="345">
        <v>1</v>
      </c>
      <c r="AD60" s="346">
        <f t="shared" si="12"/>
        <v>472.19200000000001</v>
      </c>
      <c r="AE60" s="347">
        <f t="shared" si="13"/>
        <v>0</v>
      </c>
    </row>
    <row r="61" spans="1:32" ht="45" hidden="1" x14ac:dyDescent="0.25">
      <c r="A61" s="21"/>
      <c r="B61" s="327" t="s">
        <v>490</v>
      </c>
      <c r="C61" s="390" t="s">
        <v>72</v>
      </c>
      <c r="D61" s="391" t="s">
        <v>25</v>
      </c>
      <c r="E61" s="392" t="s">
        <v>688</v>
      </c>
      <c r="F61" s="331"/>
      <c r="G61" s="331"/>
      <c r="H61" s="332"/>
      <c r="I61" s="331"/>
      <c r="J61" s="333"/>
      <c r="K61" s="331"/>
      <c r="L61" s="295"/>
      <c r="M61" s="333"/>
      <c r="N61" s="125"/>
      <c r="O61" s="334"/>
      <c r="P61" s="335"/>
      <c r="Q61" s="336"/>
      <c r="R61" s="294"/>
      <c r="S61" s="294"/>
      <c r="T61" s="336"/>
      <c r="V61" s="379" t="s">
        <v>104</v>
      </c>
      <c r="W61" s="424">
        <v>3</v>
      </c>
      <c r="X61" s="425">
        <f>61.38*0.8</f>
        <v>49.104000000000006</v>
      </c>
      <c r="Y61" s="335">
        <f t="shared" si="10"/>
        <v>147.31200000000001</v>
      </c>
      <c r="Z61" s="18"/>
      <c r="AA61" s="343">
        <v>1</v>
      </c>
      <c r="AB61" s="344">
        <f t="shared" si="11"/>
        <v>147.31200000000001</v>
      </c>
      <c r="AC61" s="345">
        <v>1</v>
      </c>
      <c r="AD61" s="346">
        <f t="shared" si="12"/>
        <v>147.31200000000001</v>
      </c>
      <c r="AE61" s="347">
        <f t="shared" si="13"/>
        <v>0</v>
      </c>
    </row>
    <row r="62" spans="1:32" ht="45" hidden="1" x14ac:dyDescent="0.25">
      <c r="A62" s="21"/>
      <c r="B62" s="327" t="s">
        <v>490</v>
      </c>
      <c r="C62" s="390" t="s">
        <v>72</v>
      </c>
      <c r="D62" s="391" t="s">
        <v>25</v>
      </c>
      <c r="E62" s="392" t="s">
        <v>669</v>
      </c>
      <c r="F62" s="331"/>
      <c r="G62" s="331"/>
      <c r="H62" s="332"/>
      <c r="I62" s="331"/>
      <c r="J62" s="333"/>
      <c r="K62" s="331"/>
      <c r="L62" s="295"/>
      <c r="M62" s="333"/>
      <c r="N62" s="125"/>
      <c r="O62" s="334"/>
      <c r="P62" s="335"/>
      <c r="Q62" s="336"/>
      <c r="R62" s="294"/>
      <c r="S62" s="294"/>
      <c r="T62" s="336"/>
      <c r="V62" s="379" t="s">
        <v>104</v>
      </c>
      <c r="W62" s="424">
        <v>3</v>
      </c>
      <c r="X62" s="425">
        <f>69.57*0.8</f>
        <v>55.655999999999999</v>
      </c>
      <c r="Y62" s="335">
        <f t="shared" si="10"/>
        <v>166.96799999999999</v>
      </c>
      <c r="Z62" s="18"/>
      <c r="AA62" s="343">
        <v>1</v>
      </c>
      <c r="AB62" s="344">
        <f t="shared" si="11"/>
        <v>166.96799999999999</v>
      </c>
      <c r="AC62" s="345">
        <v>1</v>
      </c>
      <c r="AD62" s="346">
        <f t="shared" si="12"/>
        <v>166.96799999999999</v>
      </c>
      <c r="AE62" s="347">
        <f t="shared" si="13"/>
        <v>0</v>
      </c>
    </row>
    <row r="63" spans="1:32" ht="30" hidden="1" x14ac:dyDescent="0.25">
      <c r="A63" s="21"/>
      <c r="B63" s="327" t="s">
        <v>490</v>
      </c>
      <c r="C63" s="390" t="s">
        <v>72</v>
      </c>
      <c r="D63" s="391" t="s">
        <v>25</v>
      </c>
      <c r="E63" s="392" t="s">
        <v>689</v>
      </c>
      <c r="F63" s="331"/>
      <c r="G63" s="331"/>
      <c r="H63" s="332"/>
      <c r="I63" s="331"/>
      <c r="J63" s="333"/>
      <c r="K63" s="331"/>
      <c r="L63" s="295"/>
      <c r="M63" s="333"/>
      <c r="N63" s="125"/>
      <c r="O63" s="334"/>
      <c r="P63" s="335"/>
      <c r="Q63" s="336"/>
      <c r="R63" s="294"/>
      <c r="S63" s="294"/>
      <c r="T63" s="336"/>
      <c r="V63" s="379" t="s">
        <v>79</v>
      </c>
      <c r="W63" s="424">
        <v>4</v>
      </c>
      <c r="X63" s="425">
        <f>12.5*0.8</f>
        <v>10</v>
      </c>
      <c r="Y63" s="335">
        <f t="shared" si="10"/>
        <v>40</v>
      </c>
      <c r="Z63" s="18"/>
      <c r="AA63" s="343">
        <v>1</v>
      </c>
      <c r="AB63" s="344">
        <f t="shared" si="11"/>
        <v>40</v>
      </c>
      <c r="AC63" s="345">
        <v>1</v>
      </c>
      <c r="AD63" s="346">
        <f t="shared" si="12"/>
        <v>40</v>
      </c>
      <c r="AE63" s="347">
        <f t="shared" si="13"/>
        <v>0</v>
      </c>
    </row>
    <row r="64" spans="1:32" ht="45" hidden="1" x14ac:dyDescent="0.25">
      <c r="A64" s="21"/>
      <c r="B64" s="327" t="s">
        <v>490</v>
      </c>
      <c r="C64" s="390" t="s">
        <v>72</v>
      </c>
      <c r="D64" s="391" t="s">
        <v>25</v>
      </c>
      <c r="E64" s="392" t="s">
        <v>690</v>
      </c>
      <c r="F64" s="331"/>
      <c r="G64" s="331"/>
      <c r="H64" s="332"/>
      <c r="I64" s="331"/>
      <c r="J64" s="333"/>
      <c r="K64" s="331"/>
      <c r="L64" s="295"/>
      <c r="M64" s="333"/>
      <c r="N64" s="125"/>
      <c r="O64" s="334"/>
      <c r="P64" s="335"/>
      <c r="Q64" s="336"/>
      <c r="R64" s="294"/>
      <c r="S64" s="294"/>
      <c r="T64" s="336"/>
      <c r="V64" s="379" t="s">
        <v>79</v>
      </c>
      <c r="W64" s="424">
        <v>3</v>
      </c>
      <c r="X64" s="425">
        <f>28.8*0.8</f>
        <v>23.040000000000003</v>
      </c>
      <c r="Y64" s="335">
        <f t="shared" si="10"/>
        <v>69.12</v>
      </c>
      <c r="Z64" s="18"/>
      <c r="AA64" s="343">
        <v>1</v>
      </c>
      <c r="AB64" s="344">
        <f t="shared" si="11"/>
        <v>69.12</v>
      </c>
      <c r="AC64" s="345">
        <v>1</v>
      </c>
      <c r="AD64" s="346">
        <f t="shared" si="12"/>
        <v>69.12</v>
      </c>
      <c r="AE64" s="347">
        <f t="shared" si="13"/>
        <v>0</v>
      </c>
    </row>
    <row r="65" spans="1:31" ht="45" hidden="1" x14ac:dyDescent="0.25">
      <c r="A65" s="21"/>
      <c r="B65" s="327" t="s">
        <v>490</v>
      </c>
      <c r="C65" s="390" t="s">
        <v>72</v>
      </c>
      <c r="D65" s="391" t="s">
        <v>25</v>
      </c>
      <c r="E65" s="392" t="s">
        <v>691</v>
      </c>
      <c r="F65" s="331"/>
      <c r="G65" s="331"/>
      <c r="H65" s="332"/>
      <c r="I65" s="331"/>
      <c r="J65" s="333"/>
      <c r="K65" s="331"/>
      <c r="L65" s="295"/>
      <c r="M65" s="333"/>
      <c r="N65" s="125"/>
      <c r="O65" s="334"/>
      <c r="P65" s="335"/>
      <c r="Q65" s="336"/>
      <c r="R65" s="294"/>
      <c r="S65" s="294"/>
      <c r="T65" s="336"/>
      <c r="V65" s="379" t="s">
        <v>104</v>
      </c>
      <c r="W65" s="424">
        <v>4</v>
      </c>
      <c r="X65" s="425">
        <f>10.92*0.8</f>
        <v>8.7360000000000007</v>
      </c>
      <c r="Y65" s="335">
        <f t="shared" si="10"/>
        <v>34.944000000000003</v>
      </c>
      <c r="Z65" s="18"/>
      <c r="AA65" s="343">
        <v>1</v>
      </c>
      <c r="AB65" s="344">
        <f t="shared" si="11"/>
        <v>34.944000000000003</v>
      </c>
      <c r="AC65" s="345">
        <v>1</v>
      </c>
      <c r="AD65" s="346">
        <f t="shared" si="12"/>
        <v>34.944000000000003</v>
      </c>
      <c r="AE65" s="347">
        <f t="shared" si="13"/>
        <v>0</v>
      </c>
    </row>
    <row r="66" spans="1:31" ht="30" hidden="1" x14ac:dyDescent="0.25">
      <c r="A66" s="21"/>
      <c r="B66" s="327" t="s">
        <v>490</v>
      </c>
      <c r="C66" s="390" t="s">
        <v>72</v>
      </c>
      <c r="D66" s="391" t="s">
        <v>25</v>
      </c>
      <c r="E66" s="392" t="s">
        <v>670</v>
      </c>
      <c r="F66" s="331"/>
      <c r="G66" s="331"/>
      <c r="H66" s="332"/>
      <c r="I66" s="331"/>
      <c r="J66" s="333"/>
      <c r="K66" s="331"/>
      <c r="L66" s="295"/>
      <c r="M66" s="333"/>
      <c r="N66" s="125"/>
      <c r="O66" s="334"/>
      <c r="P66" s="335"/>
      <c r="Q66" s="336"/>
      <c r="R66" s="294"/>
      <c r="S66" s="294"/>
      <c r="T66" s="336"/>
      <c r="V66" s="379" t="s">
        <v>79</v>
      </c>
      <c r="W66" s="424">
        <v>6</v>
      </c>
      <c r="X66" s="425">
        <f>22.29*0.8</f>
        <v>17.832000000000001</v>
      </c>
      <c r="Y66" s="335">
        <f t="shared" si="10"/>
        <v>106.992</v>
      </c>
      <c r="Z66" s="18"/>
      <c r="AA66" s="343">
        <v>1</v>
      </c>
      <c r="AB66" s="344">
        <f t="shared" si="11"/>
        <v>106.992</v>
      </c>
      <c r="AC66" s="345">
        <v>1</v>
      </c>
      <c r="AD66" s="346">
        <f t="shared" si="12"/>
        <v>106.992</v>
      </c>
      <c r="AE66" s="347">
        <f t="shared" si="13"/>
        <v>0</v>
      </c>
    </row>
    <row r="67" spans="1:31" ht="45" hidden="1" x14ac:dyDescent="0.25">
      <c r="A67" s="21"/>
      <c r="B67" s="327" t="s">
        <v>490</v>
      </c>
      <c r="C67" s="390" t="s">
        <v>72</v>
      </c>
      <c r="D67" s="391" t="s">
        <v>25</v>
      </c>
      <c r="E67" s="392" t="s">
        <v>692</v>
      </c>
      <c r="F67" s="331"/>
      <c r="G67" s="331"/>
      <c r="H67" s="332"/>
      <c r="I67" s="331"/>
      <c r="J67" s="333"/>
      <c r="K67" s="331"/>
      <c r="L67" s="295"/>
      <c r="M67" s="333"/>
      <c r="N67" s="125"/>
      <c r="O67" s="334"/>
      <c r="P67" s="335"/>
      <c r="Q67" s="336"/>
      <c r="R67" s="294"/>
      <c r="S67" s="294"/>
      <c r="T67" s="336"/>
      <c r="V67" s="379" t="s">
        <v>104</v>
      </c>
      <c r="W67" s="424">
        <v>11</v>
      </c>
      <c r="X67" s="425">
        <f>2.64*0.8</f>
        <v>2.1120000000000001</v>
      </c>
      <c r="Y67" s="335">
        <f t="shared" si="10"/>
        <v>23.231999999999999</v>
      </c>
      <c r="Z67" s="18"/>
      <c r="AA67" s="343">
        <v>1</v>
      </c>
      <c r="AB67" s="344">
        <f t="shared" si="11"/>
        <v>23.231999999999999</v>
      </c>
      <c r="AC67" s="345">
        <v>1</v>
      </c>
      <c r="AD67" s="346">
        <f t="shared" si="12"/>
        <v>23.231999999999999</v>
      </c>
      <c r="AE67" s="347">
        <f t="shared" si="13"/>
        <v>0</v>
      </c>
    </row>
    <row r="68" spans="1:31" x14ac:dyDescent="0.25">
      <c r="A68" s="21"/>
      <c r="B68" s="327"/>
      <c r="C68" s="328"/>
      <c r="D68" s="329"/>
      <c r="E68" s="330"/>
      <c r="F68" s="331"/>
      <c r="G68" s="331"/>
      <c r="H68" s="332"/>
      <c r="I68" s="331"/>
      <c r="J68" s="333"/>
      <c r="K68" s="331"/>
      <c r="L68" s="295"/>
      <c r="M68" s="333"/>
      <c r="N68" s="125"/>
      <c r="O68" s="334"/>
      <c r="P68" s="335"/>
      <c r="Q68" s="336"/>
      <c r="R68" s="294"/>
      <c r="S68" s="294"/>
      <c r="T68" s="336"/>
      <c r="V68" s="331"/>
      <c r="W68" s="295"/>
      <c r="X68" s="294"/>
      <c r="Y68" s="335"/>
      <c r="Z68" s="18"/>
      <c r="AA68" s="343"/>
      <c r="AB68" s="344"/>
      <c r="AC68" s="345"/>
      <c r="AD68" s="346"/>
      <c r="AE68" s="347"/>
    </row>
    <row r="69" spans="1:31" ht="15.75" thickBot="1" x14ac:dyDescent="0.3"/>
    <row r="70" spans="1:31" ht="15.75" thickBot="1" x14ac:dyDescent="0.3">
      <c r="S70" s="68" t="s">
        <v>5</v>
      </c>
      <c r="T70" s="69">
        <f>SUM(T11:T68)</f>
        <v>13952.164913000002</v>
      </c>
      <c r="U70" s="65"/>
      <c r="V70" s="21"/>
      <c r="W70" s="28"/>
      <c r="X70" s="68" t="s">
        <v>5</v>
      </c>
      <c r="Y70" s="69">
        <f>SUM(Y11:Y68)</f>
        <v>38412.667981772</v>
      </c>
      <c r="Z70" s="18"/>
      <c r="AA70" s="76"/>
      <c r="AB70" s="116">
        <f>SUM(AB11:AB68)</f>
        <v>30488.233461771997</v>
      </c>
      <c r="AC70" s="76"/>
      <c r="AD70" s="117">
        <f>SUM(AD11:AD68)</f>
        <v>24193.987348000002</v>
      </c>
      <c r="AE70" s="129">
        <f>SUM(AE11:AE68)</f>
        <v>6294.2461137720002</v>
      </c>
    </row>
    <row r="72" spans="1:31" x14ac:dyDescent="0.25">
      <c r="C72" t="s">
        <v>372</v>
      </c>
      <c r="D72" s="162"/>
      <c r="T72" s="314">
        <f>SUMIF($C$10:$C$68,$C72,T$10:T$68)</f>
        <v>399.99552</v>
      </c>
      <c r="U72" s="65"/>
      <c r="Y72" s="314">
        <f>SUMIF($C$10:$C$68,$C72,Y$10:Y$68)</f>
        <v>399.99552</v>
      </c>
      <c r="AA72" s="317">
        <f>AB72/Y72</f>
        <v>0</v>
      </c>
      <c r="AB72" s="314">
        <f>SUMIF($C$10:$C$68,$C72,AB$10:AB$68)</f>
        <v>0</v>
      </c>
      <c r="AC72" s="317">
        <f>AD72/Y72</f>
        <v>0</v>
      </c>
      <c r="AD72" s="314">
        <f>SUMIF($C$10:$C$68,$C72,AD$10:AD$68)</f>
        <v>0</v>
      </c>
      <c r="AE72" s="314">
        <f>SUMIF($C$10:$C$68,$C72,AE$10:AE$68)</f>
        <v>0</v>
      </c>
    </row>
    <row r="73" spans="1:31" x14ac:dyDescent="0.25">
      <c r="C73" t="s">
        <v>308</v>
      </c>
      <c r="D73" s="162"/>
      <c r="T73" s="314">
        <f t="shared" ref="T73:T79" si="14">SUMIF($C$10:$C$68,$C73,T$10:T$68)</f>
        <v>222.29999999999998</v>
      </c>
      <c r="U73" s="65"/>
      <c r="Y73" s="314">
        <f t="shared" ref="Y73:Y79" si="15">SUMIF($C$10:$C$68,$C73,Y$10:Y$68)</f>
        <v>5222.3</v>
      </c>
      <c r="AA73" s="317">
        <f t="shared" ref="AA73:AA79" si="16">AB73/Y73</f>
        <v>4.2567451123068374E-2</v>
      </c>
      <c r="AB73" s="314">
        <f t="shared" ref="AB73:AB79" si="17">SUMIF($C$10:$C$68,$C73,AB$10:AB$68)</f>
        <v>222.29999999999998</v>
      </c>
      <c r="AC73" s="317">
        <f t="shared" ref="AC73:AC79" si="18">AD73/Y73</f>
        <v>4.2567451123068374E-2</v>
      </c>
      <c r="AD73" s="314">
        <f t="shared" ref="AD73:AE79" si="19">SUMIF($C$10:$C$68,$C73,AD$10:AD$68)</f>
        <v>222.29999999999998</v>
      </c>
      <c r="AE73" s="314">
        <f t="shared" si="19"/>
        <v>0</v>
      </c>
    </row>
    <row r="74" spans="1:31" x14ac:dyDescent="0.25">
      <c r="C74" t="s">
        <v>285</v>
      </c>
      <c r="D74" s="162"/>
      <c r="T74" s="314">
        <f t="shared" si="14"/>
        <v>1408</v>
      </c>
      <c r="U74" s="65"/>
      <c r="Y74" s="314">
        <f t="shared" si="15"/>
        <v>1408</v>
      </c>
      <c r="AA74" s="317">
        <f t="shared" si="16"/>
        <v>0</v>
      </c>
      <c r="AB74" s="314">
        <f t="shared" si="17"/>
        <v>0</v>
      </c>
      <c r="AC74" s="317">
        <f t="shared" si="18"/>
        <v>0</v>
      </c>
      <c r="AD74" s="314">
        <f t="shared" si="19"/>
        <v>0</v>
      </c>
      <c r="AE74" s="314">
        <f t="shared" si="19"/>
        <v>0</v>
      </c>
    </row>
    <row r="75" spans="1:31" x14ac:dyDescent="0.25">
      <c r="C75" t="s">
        <v>189</v>
      </c>
      <c r="D75" s="162"/>
      <c r="T75" s="314">
        <f t="shared" si="14"/>
        <v>3112.8249999999998</v>
      </c>
      <c r="U75" s="65"/>
      <c r="Y75" s="314">
        <f t="shared" si="15"/>
        <v>3112.8249999999998</v>
      </c>
      <c r="AA75" s="317">
        <f t="shared" si="16"/>
        <v>0.86621830652221055</v>
      </c>
      <c r="AB75" s="314">
        <f t="shared" si="17"/>
        <v>2696.386</v>
      </c>
      <c r="AC75" s="317">
        <f t="shared" si="18"/>
        <v>0.86621830652221055</v>
      </c>
      <c r="AD75" s="314">
        <f t="shared" si="19"/>
        <v>2696.386</v>
      </c>
      <c r="AE75" s="314">
        <f t="shared" si="19"/>
        <v>0</v>
      </c>
    </row>
    <row r="76" spans="1:31" x14ac:dyDescent="0.25">
      <c r="C76" t="s">
        <v>72</v>
      </c>
      <c r="D76" s="162"/>
      <c r="T76" s="314">
        <f t="shared" si="14"/>
        <v>570.30234300000006</v>
      </c>
      <c r="U76" s="65"/>
      <c r="Y76" s="314">
        <f t="shared" si="15"/>
        <v>10038.246343000004</v>
      </c>
      <c r="AA76" s="317">
        <f t="shared" si="16"/>
        <v>1</v>
      </c>
      <c r="AB76" s="314">
        <f t="shared" si="17"/>
        <v>10038.246343000004</v>
      </c>
      <c r="AC76" s="317">
        <f t="shared" si="18"/>
        <v>1</v>
      </c>
      <c r="AD76" s="314">
        <f t="shared" si="19"/>
        <v>10038.246343000004</v>
      </c>
      <c r="AE76" s="314">
        <f t="shared" si="19"/>
        <v>0</v>
      </c>
    </row>
    <row r="77" spans="1:31" x14ac:dyDescent="0.25">
      <c r="C77" t="s">
        <v>164</v>
      </c>
      <c r="D77" s="162"/>
      <c r="T77" s="314">
        <f t="shared" si="14"/>
        <v>1416.1611899999998</v>
      </c>
      <c r="U77" s="65"/>
      <c r="Y77" s="314">
        <f t="shared" si="15"/>
        <v>2668.1611899999998</v>
      </c>
      <c r="AA77" s="317">
        <f t="shared" si="16"/>
        <v>0.88756301488666811</v>
      </c>
      <c r="AB77" s="314">
        <f t="shared" si="17"/>
        <v>2368.1611899999998</v>
      </c>
      <c r="AC77" s="317">
        <f t="shared" si="18"/>
        <v>0.733753924739457</v>
      </c>
      <c r="AD77" s="314">
        <f t="shared" si="19"/>
        <v>1957.773745</v>
      </c>
      <c r="AE77" s="314">
        <f t="shared" si="19"/>
        <v>410.38744499999996</v>
      </c>
    </row>
    <row r="78" spans="1:31" x14ac:dyDescent="0.25">
      <c r="C78" t="s">
        <v>24</v>
      </c>
      <c r="D78" s="162"/>
      <c r="T78" s="314">
        <f t="shared" si="14"/>
        <v>5343.2963999999993</v>
      </c>
      <c r="U78" s="65"/>
      <c r="Y78" s="314">
        <f t="shared" si="15"/>
        <v>14083.855468772001</v>
      </c>
      <c r="AA78" s="317">
        <f t="shared" si="16"/>
        <v>1</v>
      </c>
      <c r="AB78" s="314">
        <f t="shared" si="17"/>
        <v>14083.855468772001</v>
      </c>
      <c r="AC78" s="317">
        <f t="shared" si="18"/>
        <v>0.58222670760728668</v>
      </c>
      <c r="AD78" s="314">
        <f t="shared" si="19"/>
        <v>8199.9968000000008</v>
      </c>
      <c r="AE78" s="314">
        <f t="shared" si="19"/>
        <v>5883.8586687719999</v>
      </c>
    </row>
    <row r="79" spans="1:31" x14ac:dyDescent="0.25">
      <c r="C79" t="s">
        <v>312</v>
      </c>
      <c r="D79" s="162"/>
      <c r="T79" s="314">
        <f t="shared" si="14"/>
        <v>1479.2844600000001</v>
      </c>
      <c r="U79" s="65"/>
      <c r="Y79" s="314">
        <f t="shared" si="15"/>
        <v>1479.2844600000001</v>
      </c>
      <c r="AA79" s="317">
        <f t="shared" si="16"/>
        <v>0.72959899815347218</v>
      </c>
      <c r="AB79" s="314">
        <f t="shared" si="17"/>
        <v>1079.2844600000001</v>
      </c>
      <c r="AC79" s="317">
        <f t="shared" si="18"/>
        <v>0.72959899815347218</v>
      </c>
      <c r="AD79" s="314">
        <f t="shared" si="19"/>
        <v>1079.2844600000001</v>
      </c>
      <c r="AE79" s="314">
        <f t="shared" si="19"/>
        <v>0</v>
      </c>
    </row>
  </sheetData>
  <autoFilter ref="B8:AE67" xr:uid="{00000000-0009-0000-0000-000017000000}">
    <filterColumn colId="1">
      <filters>
        <filter val="ESTATE WORKS"/>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X11:X12 X14 X16:X18 X20:X27 X29:X32 X34:X37 X39:X43 X45:X52 X68 S45:S68" xr:uid="{00000000-0002-0000-1700-000000000000}">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AG87"/>
  <sheetViews>
    <sheetView topLeftCell="B1" zoomScale="70" zoomScaleNormal="70" workbookViewId="0">
      <pane xSplit="9" ySplit="8" topLeftCell="K6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2.7109375" customWidth="1"/>
    <col min="33" max="33" width="22.2851562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609</v>
      </c>
    </row>
    <row r="6" spans="1:33"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89"/>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c r="AF7" s="618" t="s">
        <v>765</v>
      </c>
      <c r="AG7" s="618" t="s">
        <v>766</v>
      </c>
    </row>
    <row r="8" spans="1:33" s="279" customFormat="1" ht="75.75" thickBot="1" x14ac:dyDescent="0.3">
      <c r="A8" s="271" t="s">
        <v>377</v>
      </c>
      <c r="B8" s="272" t="s">
        <v>80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3" x14ac:dyDescent="0.25">
      <c r="A10" s="29" t="s">
        <v>429</v>
      </c>
      <c r="B10" s="353" t="s">
        <v>80</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80</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80</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62" si="0">W12*X12</f>
        <v>399.99552</v>
      </c>
      <c r="Z12" s="18"/>
      <c r="AA12" s="343">
        <v>0</v>
      </c>
      <c r="AB12" s="344">
        <f t="shared" ref="AB12:AB52" si="1">Y12*AA12</f>
        <v>0</v>
      </c>
      <c r="AC12" s="345">
        <v>0</v>
      </c>
      <c r="AD12" s="346">
        <f t="shared" ref="AD12:AD52" si="2">Y12*AC12</f>
        <v>0</v>
      </c>
      <c r="AE12" s="347">
        <f t="shared" ref="AE12:AE67" si="3">AB12-AD12</f>
        <v>0</v>
      </c>
    </row>
    <row r="13" spans="1:33" x14ac:dyDescent="0.25">
      <c r="A13" s="15"/>
      <c r="B13" s="353" t="s">
        <v>80</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80</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x14ac:dyDescent="0.25">
      <c r="A15" s="15"/>
      <c r="B15" s="353" t="s">
        <v>80</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f t="shared" si="0"/>
        <v>0</v>
      </c>
      <c r="Z15" s="18"/>
      <c r="AA15" s="343">
        <v>0</v>
      </c>
      <c r="AB15" s="344">
        <f t="shared" si="1"/>
        <v>0</v>
      </c>
      <c r="AC15" s="345">
        <v>0</v>
      </c>
      <c r="AD15" s="346">
        <f t="shared" si="2"/>
        <v>0</v>
      </c>
      <c r="AE15" s="347">
        <f t="shared" si="3"/>
        <v>0</v>
      </c>
    </row>
    <row r="16" spans="1:33" ht="105" x14ac:dyDescent="0.25">
      <c r="A16" s="15"/>
      <c r="B16" s="353" t="s">
        <v>80</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2"/>
        <v>0</v>
      </c>
      <c r="AE16" s="347">
        <f t="shared" si="3"/>
        <v>0</v>
      </c>
    </row>
    <row r="17" spans="1:32" ht="60.75" x14ac:dyDescent="0.25">
      <c r="A17" s="15"/>
      <c r="B17" s="353" t="s">
        <v>80</v>
      </c>
      <c r="C17" s="328" t="s">
        <v>285</v>
      </c>
      <c r="D17" s="329" t="s">
        <v>25</v>
      </c>
      <c r="E17" s="375" t="s">
        <v>500</v>
      </c>
      <c r="F17" s="357"/>
      <c r="G17" s="357"/>
      <c r="H17" s="332">
        <v>5.1540000000000203</v>
      </c>
      <c r="I17" s="357"/>
      <c r="J17" s="333" t="s">
        <v>301</v>
      </c>
      <c r="K17" s="331" t="s">
        <v>79</v>
      </c>
      <c r="L17" s="295">
        <v>6</v>
      </c>
      <c r="M17" s="356">
        <v>16.28</v>
      </c>
      <c r="N17" s="125">
        <v>97.68</v>
      </c>
      <c r="O17" s="334"/>
      <c r="P17" s="335" t="e">
        <v>#VALUE!</v>
      </c>
      <c r="Q17" s="336" t="e">
        <f>IF(J17="PROV SUM",N17,L17*P17)</f>
        <v>#VALUE!</v>
      </c>
      <c r="R17" s="294">
        <v>0</v>
      </c>
      <c r="S17" s="294">
        <v>13.714272000000001</v>
      </c>
      <c r="T17" s="336">
        <f>IF(J17="SC024",N17,IF(ISERROR(S17),"",IF(J17="PROV SUM",N17,L17*S17)))</f>
        <v>82.285632000000007</v>
      </c>
      <c r="U17" s="112"/>
      <c r="V17" s="331" t="s">
        <v>79</v>
      </c>
      <c r="W17" s="295">
        <v>6</v>
      </c>
      <c r="X17" s="294">
        <v>13.714272000000001</v>
      </c>
      <c r="Y17" s="335">
        <f t="shared" si="0"/>
        <v>82.285632000000007</v>
      </c>
      <c r="Z17" s="18"/>
      <c r="AA17" s="343">
        <v>0</v>
      </c>
      <c r="AB17" s="344">
        <f t="shared" si="1"/>
        <v>0</v>
      </c>
      <c r="AC17" s="345">
        <v>0</v>
      </c>
      <c r="AD17" s="346">
        <f t="shared" si="2"/>
        <v>0</v>
      </c>
      <c r="AE17" s="347">
        <f t="shared" si="3"/>
        <v>0</v>
      </c>
    </row>
    <row r="18" spans="1:32" x14ac:dyDescent="0.25">
      <c r="A18" s="15"/>
      <c r="B18" s="353" t="s">
        <v>80</v>
      </c>
      <c r="C18" s="328" t="s">
        <v>285</v>
      </c>
      <c r="D18" s="329" t="s">
        <v>25</v>
      </c>
      <c r="E18" s="330" t="s">
        <v>497</v>
      </c>
      <c r="F18" s="357"/>
      <c r="G18" s="357"/>
      <c r="H18" s="332">
        <v>5.3879999999999999</v>
      </c>
      <c r="I18" s="357"/>
      <c r="J18" s="333" t="s">
        <v>379</v>
      </c>
      <c r="K18" s="331" t="s">
        <v>380</v>
      </c>
      <c r="L18" s="295">
        <v>1</v>
      </c>
      <c r="M18" s="356">
        <v>200</v>
      </c>
      <c r="N18" s="125">
        <v>200</v>
      </c>
      <c r="O18" s="334"/>
      <c r="P18" s="335" t="e">
        <v>#VALUE!</v>
      </c>
      <c r="Q18" s="336">
        <f>IF(J18="PROV SUM",N18,L18*P18)</f>
        <v>200</v>
      </c>
      <c r="R18" s="294" t="s">
        <v>381</v>
      </c>
      <c r="S18" s="294" t="s">
        <v>381</v>
      </c>
      <c r="T18" s="336">
        <f>IF(J18="SC024",N18,IF(ISERROR(S18),"",IF(J18="PROV SUM",N18,L18*S18)))</f>
        <v>200</v>
      </c>
      <c r="U18" s="112"/>
      <c r="V18" s="331" t="s">
        <v>380</v>
      </c>
      <c r="W18" s="295">
        <v>1</v>
      </c>
      <c r="X18" s="294" t="s">
        <v>381</v>
      </c>
      <c r="Y18" s="335">
        <v>200</v>
      </c>
      <c r="Z18" s="18"/>
      <c r="AA18" s="343">
        <v>0</v>
      </c>
      <c r="AB18" s="344">
        <f t="shared" si="1"/>
        <v>0</v>
      </c>
      <c r="AC18" s="345">
        <v>0</v>
      </c>
      <c r="AD18" s="346">
        <f t="shared" si="2"/>
        <v>0</v>
      </c>
      <c r="AE18" s="347">
        <f t="shared" si="3"/>
        <v>0</v>
      </c>
    </row>
    <row r="19" spans="1:32" x14ac:dyDescent="0.25">
      <c r="A19" s="15"/>
      <c r="B19" s="353" t="s">
        <v>80</v>
      </c>
      <c r="C19" s="358" t="s">
        <v>189</v>
      </c>
      <c r="D19" s="329" t="s">
        <v>378</v>
      </c>
      <c r="E19" s="330"/>
      <c r="F19" s="357"/>
      <c r="G19" s="357"/>
      <c r="H19" s="332"/>
      <c r="I19" s="357"/>
      <c r="J19" s="333"/>
      <c r="K19" s="331"/>
      <c r="L19" s="295"/>
      <c r="M19" s="333"/>
      <c r="N19" s="295"/>
      <c r="O19" s="334"/>
      <c r="P19" s="333"/>
      <c r="Q19" s="293"/>
      <c r="R19" s="293"/>
      <c r="S19" s="293"/>
      <c r="T19" s="293"/>
      <c r="U19" s="112"/>
      <c r="V19" s="331"/>
      <c r="W19" s="295"/>
      <c r="X19" s="293"/>
      <c r="Y19" s="335">
        <f t="shared" si="0"/>
        <v>0</v>
      </c>
      <c r="Z19" s="18"/>
      <c r="AA19" s="343">
        <v>0</v>
      </c>
      <c r="AB19" s="344">
        <f t="shared" si="1"/>
        <v>0</v>
      </c>
      <c r="AC19" s="345">
        <v>0</v>
      </c>
      <c r="AD19" s="346">
        <f t="shared" si="2"/>
        <v>0</v>
      </c>
      <c r="AE19" s="347">
        <f t="shared" si="3"/>
        <v>0</v>
      </c>
    </row>
    <row r="20" spans="1:32" ht="90" x14ac:dyDescent="0.25">
      <c r="A20" s="15"/>
      <c r="B20" s="353" t="s">
        <v>80</v>
      </c>
      <c r="C20" s="358" t="s">
        <v>189</v>
      </c>
      <c r="D20" s="329" t="s">
        <v>25</v>
      </c>
      <c r="E20" s="330" t="s">
        <v>196</v>
      </c>
      <c r="F20" s="357"/>
      <c r="G20" s="357"/>
      <c r="H20" s="332">
        <v>6.1029999999999998</v>
      </c>
      <c r="I20" s="357"/>
      <c r="J20" s="333" t="s">
        <v>197</v>
      </c>
      <c r="K20" s="331" t="s">
        <v>104</v>
      </c>
      <c r="L20" s="295">
        <v>1</v>
      </c>
      <c r="M20" s="356">
        <v>59.11</v>
      </c>
      <c r="N20" s="295">
        <v>59.11</v>
      </c>
      <c r="O20" s="334"/>
      <c r="P20" s="335" t="e">
        <v>#VALUE!</v>
      </c>
      <c r="Q20" s="336" t="e">
        <f t="shared" ref="Q20:Q29" si="4">IF(J20="PROV SUM",N20,L20*P20)</f>
        <v>#VALUE!</v>
      </c>
      <c r="R20" s="294">
        <v>0</v>
      </c>
      <c r="S20" s="294">
        <v>42.854749999999996</v>
      </c>
      <c r="T20" s="336">
        <f t="shared" ref="T20:T29" si="5">IF(J20="SC024",N20,IF(ISERROR(S20),"",IF(J20="PROV SUM",N20,L20*S20)))</f>
        <v>42.854749999999996</v>
      </c>
      <c r="U20" s="112"/>
      <c r="V20" s="331" t="s">
        <v>104</v>
      </c>
      <c r="W20" s="295">
        <v>1</v>
      </c>
      <c r="X20" s="294">
        <v>42.854749999999996</v>
      </c>
      <c r="Y20" s="335">
        <f t="shared" si="0"/>
        <v>42.854749999999996</v>
      </c>
      <c r="Z20" s="18"/>
      <c r="AA20" s="343">
        <v>0</v>
      </c>
      <c r="AB20" s="344">
        <f t="shared" si="1"/>
        <v>0</v>
      </c>
      <c r="AC20" s="345">
        <v>0</v>
      </c>
      <c r="AD20" s="346">
        <f t="shared" si="2"/>
        <v>0</v>
      </c>
      <c r="AE20" s="347">
        <f t="shared" si="3"/>
        <v>0</v>
      </c>
    </row>
    <row r="21" spans="1:32" ht="45" x14ac:dyDescent="0.25">
      <c r="A21" s="15"/>
      <c r="B21" s="353" t="s">
        <v>80</v>
      </c>
      <c r="C21" s="358" t="s">
        <v>189</v>
      </c>
      <c r="D21" s="329" t="s">
        <v>25</v>
      </c>
      <c r="E21" s="330" t="s">
        <v>205</v>
      </c>
      <c r="F21" s="357"/>
      <c r="G21" s="357"/>
      <c r="H21" s="332">
        <v>6.16100000000002</v>
      </c>
      <c r="I21" s="357"/>
      <c r="J21" s="333" t="s">
        <v>206</v>
      </c>
      <c r="K21" s="331" t="s">
        <v>104</v>
      </c>
      <c r="L21" s="295">
        <v>8</v>
      </c>
      <c r="M21" s="356">
        <v>38.25</v>
      </c>
      <c r="N21" s="295">
        <v>306</v>
      </c>
      <c r="O21" s="334"/>
      <c r="P21" s="335" t="e">
        <v>#VALUE!</v>
      </c>
      <c r="Q21" s="336" t="e">
        <f t="shared" si="4"/>
        <v>#VALUE!</v>
      </c>
      <c r="R21" s="294">
        <v>0</v>
      </c>
      <c r="S21" s="294">
        <v>27.731249999999999</v>
      </c>
      <c r="T21" s="336">
        <f t="shared" si="5"/>
        <v>221.85</v>
      </c>
      <c r="U21" s="112"/>
      <c r="V21" s="331" t="s">
        <v>104</v>
      </c>
      <c r="W21" s="295">
        <v>8</v>
      </c>
      <c r="X21" s="294">
        <v>27.731249999999999</v>
      </c>
      <c r="Y21" s="335">
        <f t="shared" si="0"/>
        <v>221.85</v>
      </c>
      <c r="Z21" s="18"/>
      <c r="AA21" s="343">
        <v>1</v>
      </c>
      <c r="AB21" s="344">
        <f t="shared" si="1"/>
        <v>221.85</v>
      </c>
      <c r="AC21" s="345">
        <v>1</v>
      </c>
      <c r="AD21" s="346">
        <f t="shared" si="2"/>
        <v>221.85</v>
      </c>
      <c r="AE21" s="347">
        <f t="shared" si="3"/>
        <v>0</v>
      </c>
    </row>
    <row r="22" spans="1:32" ht="30" x14ac:dyDescent="0.25">
      <c r="A22" s="15"/>
      <c r="B22" s="353" t="s">
        <v>80</v>
      </c>
      <c r="C22" s="358" t="s">
        <v>189</v>
      </c>
      <c r="D22" s="329" t="s">
        <v>25</v>
      </c>
      <c r="E22" s="330" t="s">
        <v>213</v>
      </c>
      <c r="F22" s="357"/>
      <c r="G22" s="357"/>
      <c r="H22" s="332">
        <v>6.1790000000000296</v>
      </c>
      <c r="I22" s="357"/>
      <c r="J22" s="333" t="s">
        <v>214</v>
      </c>
      <c r="K22" s="331" t="s">
        <v>79</v>
      </c>
      <c r="L22" s="295">
        <v>106</v>
      </c>
      <c r="M22" s="356">
        <v>10.36</v>
      </c>
      <c r="N22" s="295">
        <v>1098.1600000000001</v>
      </c>
      <c r="O22" s="334"/>
      <c r="P22" s="335" t="e">
        <v>#VALUE!</v>
      </c>
      <c r="Q22" s="336" t="e">
        <f t="shared" si="4"/>
        <v>#VALUE!</v>
      </c>
      <c r="R22" s="294">
        <v>0</v>
      </c>
      <c r="S22" s="294">
        <v>8.8059999999999992</v>
      </c>
      <c r="T22" s="336">
        <f t="shared" si="5"/>
        <v>933.43599999999992</v>
      </c>
      <c r="U22" s="112"/>
      <c r="V22" s="331" t="s">
        <v>79</v>
      </c>
      <c r="W22" s="295">
        <v>106</v>
      </c>
      <c r="X22" s="294">
        <v>8.8059999999999992</v>
      </c>
      <c r="Y22" s="335">
        <f t="shared" si="0"/>
        <v>933.43599999999992</v>
      </c>
      <c r="Z22" s="18"/>
      <c r="AA22" s="343">
        <v>1</v>
      </c>
      <c r="AB22" s="344">
        <f t="shared" si="1"/>
        <v>933.43599999999992</v>
      </c>
      <c r="AC22" s="345">
        <v>1</v>
      </c>
      <c r="AD22" s="346">
        <f t="shared" si="2"/>
        <v>933.43599999999992</v>
      </c>
      <c r="AE22" s="347">
        <f t="shared" si="3"/>
        <v>0</v>
      </c>
    </row>
    <row r="23" spans="1:32" ht="45" x14ac:dyDescent="0.25">
      <c r="A23" s="15"/>
      <c r="B23" s="353" t="s">
        <v>80</v>
      </c>
      <c r="C23" s="358" t="s">
        <v>189</v>
      </c>
      <c r="D23" s="329" t="s">
        <v>25</v>
      </c>
      <c r="E23" s="330" t="s">
        <v>236</v>
      </c>
      <c r="F23" s="357"/>
      <c r="G23" s="357"/>
      <c r="H23" s="332">
        <v>6.2140000000000404</v>
      </c>
      <c r="I23" s="357"/>
      <c r="J23" s="333" t="s">
        <v>237</v>
      </c>
      <c r="K23" s="331" t="s">
        <v>139</v>
      </c>
      <c r="L23" s="295">
        <v>1</v>
      </c>
      <c r="M23" s="356">
        <v>16.98</v>
      </c>
      <c r="N23" s="295">
        <v>16.98</v>
      </c>
      <c r="O23" s="334"/>
      <c r="P23" s="335" t="e">
        <v>#VALUE!</v>
      </c>
      <c r="Q23" s="336" t="e">
        <f t="shared" si="4"/>
        <v>#VALUE!</v>
      </c>
      <c r="R23" s="294">
        <v>0</v>
      </c>
      <c r="S23" s="294">
        <v>14.433</v>
      </c>
      <c r="T23" s="336">
        <f t="shared" si="5"/>
        <v>14.433</v>
      </c>
      <c r="U23" s="112"/>
      <c r="V23" s="331" t="s">
        <v>139</v>
      </c>
      <c r="W23" s="295">
        <v>1</v>
      </c>
      <c r="X23" s="294">
        <v>14.433</v>
      </c>
      <c r="Y23" s="335">
        <f t="shared" si="0"/>
        <v>14.433</v>
      </c>
      <c r="Z23" s="18"/>
      <c r="AA23" s="343">
        <v>0</v>
      </c>
      <c r="AB23" s="344">
        <f t="shared" si="1"/>
        <v>0</v>
      </c>
      <c r="AC23" s="345">
        <v>0</v>
      </c>
      <c r="AD23" s="346">
        <f t="shared" si="2"/>
        <v>0</v>
      </c>
      <c r="AE23" s="347">
        <f t="shared" si="3"/>
        <v>0</v>
      </c>
    </row>
    <row r="24" spans="1:32" ht="45" x14ac:dyDescent="0.25">
      <c r="A24" s="15"/>
      <c r="B24" s="353" t="s">
        <v>80</v>
      </c>
      <c r="C24" s="358" t="s">
        <v>189</v>
      </c>
      <c r="D24" s="329" t="s">
        <v>25</v>
      </c>
      <c r="E24" s="330" t="s">
        <v>238</v>
      </c>
      <c r="F24" s="357"/>
      <c r="G24" s="357"/>
      <c r="H24" s="332">
        <v>6.2150000000000398</v>
      </c>
      <c r="I24" s="357"/>
      <c r="J24" s="333" t="s">
        <v>239</v>
      </c>
      <c r="K24" s="331" t="s">
        <v>79</v>
      </c>
      <c r="L24" s="295">
        <v>12</v>
      </c>
      <c r="M24" s="356">
        <v>16.079999999999998</v>
      </c>
      <c r="N24" s="295">
        <v>192.96</v>
      </c>
      <c r="O24" s="334"/>
      <c r="P24" s="335" t="e">
        <v>#VALUE!</v>
      </c>
      <c r="Q24" s="336" t="e">
        <f t="shared" si="4"/>
        <v>#VALUE!</v>
      </c>
      <c r="R24" s="294">
        <v>0</v>
      </c>
      <c r="S24" s="294">
        <v>13.667999999999997</v>
      </c>
      <c r="T24" s="336">
        <f t="shared" si="5"/>
        <v>164.01599999999996</v>
      </c>
      <c r="U24" s="112"/>
      <c r="V24" s="331" t="s">
        <v>79</v>
      </c>
      <c r="W24" s="295">
        <v>12</v>
      </c>
      <c r="X24" s="294">
        <v>13.667999999999997</v>
      </c>
      <c r="Y24" s="335">
        <f t="shared" si="0"/>
        <v>164.01599999999996</v>
      </c>
      <c r="Z24" s="18"/>
      <c r="AA24" s="343">
        <v>0</v>
      </c>
      <c r="AB24" s="344">
        <f t="shared" si="1"/>
        <v>0</v>
      </c>
      <c r="AC24" s="345">
        <v>0</v>
      </c>
      <c r="AD24" s="346">
        <f t="shared" si="2"/>
        <v>0</v>
      </c>
      <c r="AE24" s="347">
        <f t="shared" si="3"/>
        <v>0</v>
      </c>
    </row>
    <row r="25" spans="1:32" ht="30" x14ac:dyDescent="0.25">
      <c r="A25" s="15"/>
      <c r="B25" s="353" t="s">
        <v>80</v>
      </c>
      <c r="C25" s="358" t="s">
        <v>189</v>
      </c>
      <c r="D25" s="329" t="s">
        <v>25</v>
      </c>
      <c r="E25" s="330" t="s">
        <v>411</v>
      </c>
      <c r="F25" s="357"/>
      <c r="G25" s="357"/>
      <c r="H25" s="332">
        <v>6.2360000000000504</v>
      </c>
      <c r="I25" s="357"/>
      <c r="J25" s="333" t="s">
        <v>251</v>
      </c>
      <c r="K25" s="331" t="s">
        <v>79</v>
      </c>
      <c r="L25" s="295">
        <v>24</v>
      </c>
      <c r="M25" s="356">
        <v>25.87</v>
      </c>
      <c r="N25" s="295">
        <v>620.88</v>
      </c>
      <c r="O25" s="334"/>
      <c r="P25" s="335" t="e">
        <v>#VALUE!</v>
      </c>
      <c r="Q25" s="336" t="e">
        <f t="shared" si="4"/>
        <v>#VALUE!</v>
      </c>
      <c r="R25" s="294">
        <v>0</v>
      </c>
      <c r="S25" s="294">
        <v>21.9895</v>
      </c>
      <c r="T25" s="336">
        <f t="shared" si="5"/>
        <v>527.74800000000005</v>
      </c>
      <c r="U25" s="112"/>
      <c r="V25" s="331" t="s">
        <v>79</v>
      </c>
      <c r="W25" s="295">
        <v>24</v>
      </c>
      <c r="X25" s="294">
        <v>21.9895</v>
      </c>
      <c r="Y25" s="335">
        <f t="shared" si="0"/>
        <v>527.74800000000005</v>
      </c>
      <c r="Z25" s="18"/>
      <c r="AA25" s="343">
        <v>1</v>
      </c>
      <c r="AB25" s="344">
        <f t="shared" si="1"/>
        <v>527.74800000000005</v>
      </c>
      <c r="AC25" s="345">
        <v>1</v>
      </c>
      <c r="AD25" s="346">
        <f t="shared" si="2"/>
        <v>527.74800000000005</v>
      </c>
      <c r="AE25" s="347">
        <f t="shared" si="3"/>
        <v>0</v>
      </c>
    </row>
    <row r="26" spans="1:32" ht="30" x14ac:dyDescent="0.25">
      <c r="A26" s="15"/>
      <c r="B26" s="353" t="s">
        <v>80</v>
      </c>
      <c r="C26" s="358" t="s">
        <v>189</v>
      </c>
      <c r="D26" s="329" t="s">
        <v>25</v>
      </c>
      <c r="E26" s="330" t="s">
        <v>412</v>
      </c>
      <c r="F26" s="357"/>
      <c r="G26" s="357"/>
      <c r="H26" s="332">
        <v>6.2370000000000498</v>
      </c>
      <c r="I26" s="357"/>
      <c r="J26" s="333" t="s">
        <v>253</v>
      </c>
      <c r="K26" s="331" t="s">
        <v>104</v>
      </c>
      <c r="L26" s="295">
        <v>17</v>
      </c>
      <c r="M26" s="356">
        <v>6.28</v>
      </c>
      <c r="N26" s="295">
        <v>106.76</v>
      </c>
      <c r="O26" s="334"/>
      <c r="P26" s="335" t="e">
        <v>#VALUE!</v>
      </c>
      <c r="Q26" s="336" t="e">
        <f t="shared" si="4"/>
        <v>#VALUE!</v>
      </c>
      <c r="R26" s="294">
        <v>0</v>
      </c>
      <c r="S26" s="294">
        <v>5.3380000000000001</v>
      </c>
      <c r="T26" s="336">
        <f t="shared" si="5"/>
        <v>90.745999999999995</v>
      </c>
      <c r="U26" s="112"/>
      <c r="V26" s="331" t="s">
        <v>104</v>
      </c>
      <c r="W26" s="295">
        <v>17</v>
      </c>
      <c r="X26" s="294">
        <v>5.3380000000000001</v>
      </c>
      <c r="Y26" s="335">
        <f t="shared" si="0"/>
        <v>90.745999999999995</v>
      </c>
      <c r="Z26" s="18"/>
      <c r="AA26" s="343">
        <v>1</v>
      </c>
      <c r="AB26" s="344">
        <f t="shared" si="1"/>
        <v>90.745999999999995</v>
      </c>
      <c r="AC26" s="345">
        <v>1</v>
      </c>
      <c r="AD26" s="346">
        <f t="shared" si="2"/>
        <v>90.745999999999995</v>
      </c>
      <c r="AE26" s="347">
        <f t="shared" si="3"/>
        <v>0</v>
      </c>
    </row>
    <row r="27" spans="1:32" ht="45" x14ac:dyDescent="0.25">
      <c r="A27" s="15"/>
      <c r="B27" s="353" t="s">
        <v>80</v>
      </c>
      <c r="C27" s="358" t="s">
        <v>189</v>
      </c>
      <c r="D27" s="329" t="s">
        <v>25</v>
      </c>
      <c r="E27" s="330" t="s">
        <v>413</v>
      </c>
      <c r="F27" s="357"/>
      <c r="G27" s="357"/>
      <c r="H27" s="332">
        <v>6.2380000000000502</v>
      </c>
      <c r="I27" s="357"/>
      <c r="J27" s="333" t="s">
        <v>255</v>
      </c>
      <c r="K27" s="331" t="s">
        <v>139</v>
      </c>
      <c r="L27" s="295">
        <v>4</v>
      </c>
      <c r="M27" s="356">
        <v>20.71</v>
      </c>
      <c r="N27" s="295">
        <v>82.84</v>
      </c>
      <c r="O27" s="334"/>
      <c r="P27" s="335" t="e">
        <v>#VALUE!</v>
      </c>
      <c r="Q27" s="336" t="e">
        <f t="shared" si="4"/>
        <v>#VALUE!</v>
      </c>
      <c r="R27" s="294">
        <v>0</v>
      </c>
      <c r="S27" s="294">
        <v>17.6035</v>
      </c>
      <c r="T27" s="336">
        <f t="shared" si="5"/>
        <v>70.414000000000001</v>
      </c>
      <c r="U27" s="112"/>
      <c r="V27" s="331" t="s">
        <v>139</v>
      </c>
      <c r="W27" s="295">
        <v>4</v>
      </c>
      <c r="X27" s="294">
        <v>17.6035</v>
      </c>
      <c r="Y27" s="335">
        <f t="shared" si="0"/>
        <v>70.414000000000001</v>
      </c>
      <c r="Z27" s="18"/>
      <c r="AA27" s="343">
        <v>0</v>
      </c>
      <c r="AB27" s="344">
        <f t="shared" si="1"/>
        <v>0</v>
      </c>
      <c r="AC27" s="345">
        <v>0</v>
      </c>
      <c r="AD27" s="346">
        <f t="shared" si="2"/>
        <v>0</v>
      </c>
      <c r="AE27" s="347">
        <f t="shared" si="3"/>
        <v>0</v>
      </c>
    </row>
    <row r="28" spans="1:32" ht="30" x14ac:dyDescent="0.25">
      <c r="A28" s="15"/>
      <c r="B28" s="353" t="s">
        <v>80</v>
      </c>
      <c r="C28" s="358" t="s">
        <v>189</v>
      </c>
      <c r="D28" s="329" t="s">
        <v>25</v>
      </c>
      <c r="E28" s="330" t="s">
        <v>292</v>
      </c>
      <c r="F28" s="357"/>
      <c r="G28" s="357"/>
      <c r="H28" s="332">
        <v>5.1730000000000196</v>
      </c>
      <c r="I28" s="357"/>
      <c r="J28" s="333" t="s">
        <v>293</v>
      </c>
      <c r="K28" s="331" t="s">
        <v>79</v>
      </c>
      <c r="L28" s="295">
        <v>106</v>
      </c>
      <c r="M28" s="356">
        <v>12.5</v>
      </c>
      <c r="N28" s="295">
        <v>1325</v>
      </c>
      <c r="O28" s="334"/>
      <c r="P28" s="335" t="e">
        <v>#VALUE!</v>
      </c>
      <c r="Q28" s="336" t="e">
        <f t="shared" si="4"/>
        <v>#VALUE!</v>
      </c>
      <c r="R28" s="294">
        <v>0</v>
      </c>
      <c r="S28" s="294">
        <v>9.0625</v>
      </c>
      <c r="T28" s="336">
        <f t="shared" si="5"/>
        <v>960.625</v>
      </c>
      <c r="U28" s="112"/>
      <c r="V28" s="331" t="s">
        <v>79</v>
      </c>
      <c r="W28" s="295">
        <v>106</v>
      </c>
      <c r="X28" s="294">
        <v>9.0625</v>
      </c>
      <c r="Y28" s="335">
        <f t="shared" si="0"/>
        <v>960.625</v>
      </c>
      <c r="Z28" s="18"/>
      <c r="AA28" s="343">
        <v>1</v>
      </c>
      <c r="AB28" s="344">
        <f t="shared" si="1"/>
        <v>960.625</v>
      </c>
      <c r="AC28" s="345">
        <v>0</v>
      </c>
      <c r="AD28" s="346">
        <f t="shared" si="2"/>
        <v>0</v>
      </c>
      <c r="AE28" s="347">
        <f t="shared" si="3"/>
        <v>960.625</v>
      </c>
      <c r="AF28" s="622" t="s">
        <v>808</v>
      </c>
    </row>
    <row r="29" spans="1:32" ht="45" x14ac:dyDescent="0.25">
      <c r="A29" s="15"/>
      <c r="B29" s="353" t="s">
        <v>80</v>
      </c>
      <c r="C29" s="358" t="s">
        <v>189</v>
      </c>
      <c r="D29" s="329" t="s">
        <v>25</v>
      </c>
      <c r="E29" s="330" t="s">
        <v>207</v>
      </c>
      <c r="F29" s="357"/>
      <c r="G29" s="357"/>
      <c r="H29" s="332">
        <v>5.1770000000000298</v>
      </c>
      <c r="I29" s="357"/>
      <c r="J29" s="333" t="s">
        <v>208</v>
      </c>
      <c r="K29" s="331" t="s">
        <v>79</v>
      </c>
      <c r="L29" s="295">
        <v>106</v>
      </c>
      <c r="M29" s="356">
        <v>31.33</v>
      </c>
      <c r="N29" s="295">
        <v>3320.98</v>
      </c>
      <c r="O29" s="334"/>
      <c r="P29" s="335" t="e">
        <v>#VALUE!</v>
      </c>
      <c r="Q29" s="336" t="e">
        <f t="shared" si="4"/>
        <v>#VALUE!</v>
      </c>
      <c r="R29" s="294">
        <v>0</v>
      </c>
      <c r="S29" s="294">
        <v>22.71425</v>
      </c>
      <c r="T29" s="336">
        <f t="shared" si="5"/>
        <v>2407.7105000000001</v>
      </c>
      <c r="U29" s="112"/>
      <c r="V29" s="331" t="s">
        <v>79</v>
      </c>
      <c r="W29" s="295">
        <v>106</v>
      </c>
      <c r="X29" s="294">
        <v>22.71425</v>
      </c>
      <c r="Y29" s="335">
        <f t="shared" si="0"/>
        <v>2407.7105000000001</v>
      </c>
      <c r="Z29" s="18"/>
      <c r="AA29" s="343">
        <v>1</v>
      </c>
      <c r="AB29" s="344">
        <f t="shared" si="1"/>
        <v>2407.7105000000001</v>
      </c>
      <c r="AC29" s="345">
        <v>0</v>
      </c>
      <c r="AD29" s="346">
        <f t="shared" si="2"/>
        <v>0</v>
      </c>
      <c r="AE29" s="347">
        <f t="shared" si="3"/>
        <v>2407.7105000000001</v>
      </c>
      <c r="AF29" s="626" t="s">
        <v>808</v>
      </c>
    </row>
    <row r="30" spans="1:32" x14ac:dyDescent="0.25">
      <c r="A30" s="15"/>
      <c r="B30" s="353" t="s">
        <v>80</v>
      </c>
      <c r="C30" s="358" t="s">
        <v>72</v>
      </c>
      <c r="D30" s="329" t="s">
        <v>378</v>
      </c>
      <c r="E30" s="330"/>
      <c r="F30" s="357"/>
      <c r="G30" s="357"/>
      <c r="H30" s="332"/>
      <c r="I30" s="357"/>
      <c r="J30" s="333"/>
      <c r="K30" s="331"/>
      <c r="L30" s="295"/>
      <c r="M30" s="333"/>
      <c r="N30" s="295"/>
      <c r="O30" s="359"/>
      <c r="P30" s="333"/>
      <c r="Q30" s="293"/>
      <c r="R30" s="293"/>
      <c r="S30" s="293"/>
      <c r="T30" s="293"/>
      <c r="U30" s="112"/>
      <c r="V30" s="331"/>
      <c r="W30" s="295"/>
      <c r="X30" s="293"/>
      <c r="Y30" s="335">
        <f t="shared" si="0"/>
        <v>0</v>
      </c>
      <c r="Z30" s="18"/>
      <c r="AA30" s="343">
        <v>0</v>
      </c>
      <c r="AB30" s="344">
        <f t="shared" si="1"/>
        <v>0</v>
      </c>
      <c r="AC30" s="345">
        <v>0</v>
      </c>
      <c r="AD30" s="346">
        <f t="shared" si="2"/>
        <v>0</v>
      </c>
      <c r="AE30" s="347">
        <f t="shared" si="3"/>
        <v>0</v>
      </c>
    </row>
    <row r="31" spans="1:32" ht="75" x14ac:dyDescent="0.25">
      <c r="A31" s="15"/>
      <c r="B31" s="353" t="s">
        <v>80</v>
      </c>
      <c r="C31" s="358" t="s">
        <v>72</v>
      </c>
      <c r="D31" s="329" t="s">
        <v>25</v>
      </c>
      <c r="E31" s="330" t="s">
        <v>118</v>
      </c>
      <c r="F31" s="357"/>
      <c r="G31" s="357"/>
      <c r="H31" s="332">
        <v>3.74000000000001</v>
      </c>
      <c r="I31" s="357"/>
      <c r="J31" s="333" t="s">
        <v>119</v>
      </c>
      <c r="K31" s="331" t="s">
        <v>79</v>
      </c>
      <c r="L31" s="295">
        <v>42</v>
      </c>
      <c r="M31" s="356">
        <v>30.56</v>
      </c>
      <c r="N31" s="295">
        <v>1283.52</v>
      </c>
      <c r="O31" s="359"/>
      <c r="P31" s="335" t="e">
        <v>#VALUE!</v>
      </c>
      <c r="Q31" s="336" t="e">
        <f>IF(J31="PROV SUM",N31,L31*P31)</f>
        <v>#VALUE!</v>
      </c>
      <c r="R31" s="294">
        <v>0</v>
      </c>
      <c r="S31" s="294">
        <v>24.448</v>
      </c>
      <c r="T31" s="336">
        <f>IF(J31="SC024",N31,IF(ISERROR(S31),"",IF(J31="PROV SUM",N31,L31*S31)))</f>
        <v>1026.816</v>
      </c>
      <c r="U31" s="112"/>
      <c r="V31" s="331" t="s">
        <v>79</v>
      </c>
      <c r="W31" s="295">
        <v>42</v>
      </c>
      <c r="X31" s="294">
        <v>24.448</v>
      </c>
      <c r="Y31" s="335">
        <f t="shared" si="0"/>
        <v>1026.816</v>
      </c>
      <c r="Z31" s="18"/>
      <c r="AA31" s="343">
        <v>1</v>
      </c>
      <c r="AB31" s="344">
        <f t="shared" si="1"/>
        <v>1026.816</v>
      </c>
      <c r="AC31" s="345">
        <v>1</v>
      </c>
      <c r="AD31" s="346">
        <f t="shared" si="2"/>
        <v>1026.816</v>
      </c>
      <c r="AE31" s="347">
        <f t="shared" si="3"/>
        <v>0</v>
      </c>
    </row>
    <row r="32" spans="1:32" ht="75" x14ac:dyDescent="0.25">
      <c r="A32" s="15"/>
      <c r="B32" s="353" t="s">
        <v>80</v>
      </c>
      <c r="C32" s="358" t="s">
        <v>72</v>
      </c>
      <c r="D32" s="329" t="s">
        <v>25</v>
      </c>
      <c r="E32" s="330" t="s">
        <v>146</v>
      </c>
      <c r="F32" s="357"/>
      <c r="G32" s="357"/>
      <c r="H32" s="332">
        <v>3.3330000000000002</v>
      </c>
      <c r="I32" s="357"/>
      <c r="J32" s="333" t="s">
        <v>147</v>
      </c>
      <c r="K32" s="331" t="s">
        <v>104</v>
      </c>
      <c r="L32" s="295">
        <v>6</v>
      </c>
      <c r="M32" s="356">
        <v>53.05</v>
      </c>
      <c r="N32" s="295">
        <v>318.3</v>
      </c>
      <c r="O32" s="359"/>
      <c r="P32" s="335" t="e">
        <v>#VALUE!</v>
      </c>
      <c r="Q32" s="336" t="e">
        <f>IF(J32="PROV SUM",N32,L32*P32)</f>
        <v>#VALUE!</v>
      </c>
      <c r="R32" s="294">
        <v>0</v>
      </c>
      <c r="S32" s="294">
        <v>39.315354999999997</v>
      </c>
      <c r="T32" s="336">
        <f>IF(J32="SC024",N32,IF(ISERROR(S32),"",IF(J32="PROV SUM",N32,L32*S32)))</f>
        <v>235.89212999999998</v>
      </c>
      <c r="U32" s="112"/>
      <c r="V32" s="331" t="s">
        <v>104</v>
      </c>
      <c r="W32" s="295">
        <v>6</v>
      </c>
      <c r="X32" s="294">
        <v>39.315354999999997</v>
      </c>
      <c r="Y32" s="335">
        <f t="shared" si="0"/>
        <v>235.89212999999998</v>
      </c>
      <c r="Z32" s="18"/>
      <c r="AA32" s="343">
        <v>1</v>
      </c>
      <c r="AB32" s="344">
        <f t="shared" si="1"/>
        <v>235.89212999999998</v>
      </c>
      <c r="AC32" s="345">
        <v>1</v>
      </c>
      <c r="AD32" s="346">
        <f t="shared" si="2"/>
        <v>235.89212999999998</v>
      </c>
      <c r="AE32" s="347">
        <f t="shared" si="3"/>
        <v>0</v>
      </c>
    </row>
    <row r="33" spans="1:33" ht="30" x14ac:dyDescent="0.25">
      <c r="A33" s="15"/>
      <c r="B33" s="353" t="s">
        <v>80</v>
      </c>
      <c r="C33" s="358" t="s">
        <v>72</v>
      </c>
      <c r="D33" s="329" t="s">
        <v>25</v>
      </c>
      <c r="E33" s="330" t="s">
        <v>148</v>
      </c>
      <c r="F33" s="357"/>
      <c r="G33" s="357"/>
      <c r="H33" s="332">
        <v>3.36100000000001</v>
      </c>
      <c r="I33" s="357"/>
      <c r="J33" s="333" t="s">
        <v>149</v>
      </c>
      <c r="K33" s="331" t="s">
        <v>75</v>
      </c>
      <c r="L33" s="295">
        <v>1</v>
      </c>
      <c r="M33" s="356">
        <v>8.0500000000000007</v>
      </c>
      <c r="N33" s="295">
        <v>8.0500000000000007</v>
      </c>
      <c r="O33" s="359"/>
      <c r="P33" s="335" t="e">
        <v>#VALUE!</v>
      </c>
      <c r="Q33" s="336" t="e">
        <f>IF(J33="PROV SUM",N33,L33*P33)</f>
        <v>#VALUE!</v>
      </c>
      <c r="R33" s="294">
        <v>0</v>
      </c>
      <c r="S33" s="294">
        <v>5.9658550000000004</v>
      </c>
      <c r="T33" s="336">
        <f>IF(J33="SC024",N33,IF(ISERROR(S33),"",IF(J33="PROV SUM",N33,L33*S33)))</f>
        <v>5.9658550000000004</v>
      </c>
      <c r="U33" s="112"/>
      <c r="V33" s="331" t="s">
        <v>75</v>
      </c>
      <c r="W33" s="295">
        <v>1</v>
      </c>
      <c r="X33" s="294">
        <v>5.9658550000000004</v>
      </c>
      <c r="Y33" s="335">
        <f t="shared" si="0"/>
        <v>5.9658550000000004</v>
      </c>
      <c r="Z33" s="18"/>
      <c r="AA33" s="343">
        <v>1</v>
      </c>
      <c r="AB33" s="344">
        <f t="shared" si="1"/>
        <v>5.9658550000000004</v>
      </c>
      <c r="AC33" s="345">
        <v>1</v>
      </c>
      <c r="AD33" s="346">
        <f t="shared" si="2"/>
        <v>5.9658550000000004</v>
      </c>
      <c r="AE33" s="347">
        <f t="shared" si="3"/>
        <v>0</v>
      </c>
    </row>
    <row r="34" spans="1:33" ht="45" x14ac:dyDescent="0.25">
      <c r="A34" s="15"/>
      <c r="B34" s="353" t="s">
        <v>80</v>
      </c>
      <c r="C34" s="358" t="s">
        <v>72</v>
      </c>
      <c r="D34" s="329" t="s">
        <v>25</v>
      </c>
      <c r="E34" s="330" t="s">
        <v>156</v>
      </c>
      <c r="F34" s="357"/>
      <c r="G34" s="357"/>
      <c r="H34" s="332">
        <v>3.3840000000000101</v>
      </c>
      <c r="I34" s="357"/>
      <c r="J34" s="333" t="s">
        <v>157</v>
      </c>
      <c r="K34" s="331" t="s">
        <v>75</v>
      </c>
      <c r="L34" s="295">
        <v>6</v>
      </c>
      <c r="M34" s="356">
        <v>108.64</v>
      </c>
      <c r="N34" s="295">
        <v>651.84</v>
      </c>
      <c r="O34" s="359"/>
      <c r="P34" s="335" t="e">
        <v>#VALUE!</v>
      </c>
      <c r="Q34" s="336" t="e">
        <f>IF(J34="PROV SUM",N34,L34*P34)</f>
        <v>#VALUE!</v>
      </c>
      <c r="R34" s="294">
        <v>0</v>
      </c>
      <c r="S34" s="294">
        <v>80.513103999999998</v>
      </c>
      <c r="T34" s="336">
        <f>IF(J34="SC024",N34,IF(ISERROR(S34),"",IF(J34="PROV SUM",N34,L34*S34)))</f>
        <v>483.07862399999999</v>
      </c>
      <c r="U34" s="112"/>
      <c r="V34" s="331" t="s">
        <v>75</v>
      </c>
      <c r="W34" s="295">
        <v>6</v>
      </c>
      <c r="X34" s="294">
        <v>80.513103999999998</v>
      </c>
      <c r="Y34" s="335">
        <f t="shared" si="0"/>
        <v>483.07862399999999</v>
      </c>
      <c r="Z34" s="18"/>
      <c r="AA34" s="343">
        <v>1</v>
      </c>
      <c r="AB34" s="344">
        <f t="shared" si="1"/>
        <v>483.07862399999999</v>
      </c>
      <c r="AC34" s="345">
        <v>1</v>
      </c>
      <c r="AD34" s="346">
        <f t="shared" si="2"/>
        <v>483.07862399999999</v>
      </c>
      <c r="AE34" s="347">
        <f t="shared" si="3"/>
        <v>0</v>
      </c>
      <c r="AG34" s="626">
        <v>410.62</v>
      </c>
    </row>
    <row r="35" spans="1:33" ht="45" x14ac:dyDescent="0.25">
      <c r="A35" s="15"/>
      <c r="B35" s="353" t="s">
        <v>80</v>
      </c>
      <c r="C35" s="358" t="s">
        <v>72</v>
      </c>
      <c r="D35" s="329" t="s">
        <v>25</v>
      </c>
      <c r="E35" s="330" t="s">
        <v>81</v>
      </c>
      <c r="F35" s="357"/>
      <c r="G35" s="357"/>
      <c r="H35" s="332">
        <v>3.4240000000000199</v>
      </c>
      <c r="I35" s="357"/>
      <c r="J35" s="333" t="s">
        <v>82</v>
      </c>
      <c r="K35" s="331" t="s">
        <v>79</v>
      </c>
      <c r="L35" s="295">
        <v>4</v>
      </c>
      <c r="M35" s="356">
        <v>33.68</v>
      </c>
      <c r="N35" s="295">
        <v>134.72</v>
      </c>
      <c r="O35" s="359"/>
      <c r="P35" s="335" t="e">
        <v>#VALUE!</v>
      </c>
      <c r="Q35" s="336" t="e">
        <f>IF(J35="PROV SUM",N35,L35*P35)</f>
        <v>#VALUE!</v>
      </c>
      <c r="R35" s="294">
        <v>0</v>
      </c>
      <c r="S35" s="294">
        <v>24.417999999999999</v>
      </c>
      <c r="T35" s="336">
        <f>IF(J35="SC024",N35,IF(ISERROR(S35),"",IF(J35="PROV SUM",N35,L35*S35)))</f>
        <v>97.671999999999997</v>
      </c>
      <c r="U35" s="112"/>
      <c r="V35" s="331" t="s">
        <v>79</v>
      </c>
      <c r="W35" s="295">
        <v>4</v>
      </c>
      <c r="X35" s="294">
        <v>24.417999999999999</v>
      </c>
      <c r="Y35" s="335">
        <f t="shared" si="0"/>
        <v>97.671999999999997</v>
      </c>
      <c r="Z35" s="18"/>
      <c r="AA35" s="343">
        <v>1</v>
      </c>
      <c r="AB35" s="344">
        <f t="shared" si="1"/>
        <v>97.671999999999997</v>
      </c>
      <c r="AC35" s="345">
        <v>1</v>
      </c>
      <c r="AD35" s="346">
        <f t="shared" si="2"/>
        <v>97.671999999999997</v>
      </c>
      <c r="AE35" s="347">
        <f t="shared" si="3"/>
        <v>0</v>
      </c>
    </row>
    <row r="36" spans="1:33" x14ac:dyDescent="0.25">
      <c r="A36" s="15"/>
      <c r="B36" s="353" t="s">
        <v>80</v>
      </c>
      <c r="C36" s="358" t="s">
        <v>164</v>
      </c>
      <c r="D36" s="329" t="s">
        <v>378</v>
      </c>
      <c r="E36" s="330"/>
      <c r="F36" s="357"/>
      <c r="G36" s="357"/>
      <c r="H36" s="332"/>
      <c r="I36" s="357"/>
      <c r="J36" s="333"/>
      <c r="K36" s="331"/>
      <c r="L36" s="295"/>
      <c r="M36" s="333"/>
      <c r="N36" s="295"/>
      <c r="O36" s="359"/>
      <c r="P36" s="333"/>
      <c r="Q36" s="293"/>
      <c r="R36" s="293"/>
      <c r="S36" s="293"/>
      <c r="T36" s="293"/>
      <c r="U36" s="112"/>
      <c r="V36" s="331"/>
      <c r="W36" s="295"/>
      <c r="X36" s="293"/>
      <c r="Y36" s="335">
        <f t="shared" si="0"/>
        <v>0</v>
      </c>
      <c r="Z36" s="18"/>
      <c r="AA36" s="343">
        <v>0</v>
      </c>
      <c r="AB36" s="344">
        <f t="shared" si="1"/>
        <v>0</v>
      </c>
      <c r="AC36" s="345">
        <v>0</v>
      </c>
      <c r="AD36" s="346">
        <f t="shared" si="2"/>
        <v>0</v>
      </c>
      <c r="AE36" s="347">
        <f t="shared" si="3"/>
        <v>0</v>
      </c>
    </row>
    <row r="37" spans="1:33" ht="90" x14ac:dyDescent="0.25">
      <c r="A37" s="15"/>
      <c r="B37" s="353" t="s">
        <v>80</v>
      </c>
      <c r="C37" s="358" t="s">
        <v>164</v>
      </c>
      <c r="D37" s="329" t="s">
        <v>25</v>
      </c>
      <c r="E37" s="330" t="s">
        <v>165</v>
      </c>
      <c r="F37" s="357"/>
      <c r="G37" s="357"/>
      <c r="H37" s="332">
        <v>4.28</v>
      </c>
      <c r="I37" s="357"/>
      <c r="J37" s="333" t="s">
        <v>166</v>
      </c>
      <c r="K37" s="331" t="s">
        <v>79</v>
      </c>
      <c r="L37" s="295">
        <v>3</v>
      </c>
      <c r="M37" s="356">
        <v>434.56</v>
      </c>
      <c r="N37" s="295">
        <v>1303.68</v>
      </c>
      <c r="O37" s="359"/>
      <c r="P37" s="335" t="e">
        <v>#VALUE!</v>
      </c>
      <c r="Q37" s="336" t="e">
        <f>IF(J37="PROV SUM",N37,L37*P37)</f>
        <v>#VALUE!</v>
      </c>
      <c r="R37" s="294">
        <v>0</v>
      </c>
      <c r="S37" s="294">
        <v>385.23743999999999</v>
      </c>
      <c r="T37" s="336">
        <f>IF(J37="SC024",N37,IF(ISERROR(S37),"",IF(J37="PROV SUM",N37,L37*S37)))</f>
        <v>1155.7123200000001</v>
      </c>
      <c r="U37" s="112"/>
      <c r="V37" s="331" t="s">
        <v>79</v>
      </c>
      <c r="W37" s="295">
        <v>3</v>
      </c>
      <c r="X37" s="294">
        <v>385.23743999999999</v>
      </c>
      <c r="Y37" s="335">
        <f t="shared" si="0"/>
        <v>1155.7123200000001</v>
      </c>
      <c r="Z37" s="18"/>
      <c r="AA37" s="343">
        <v>0</v>
      </c>
      <c r="AB37" s="344">
        <f t="shared" si="1"/>
        <v>0</v>
      </c>
      <c r="AC37" s="345">
        <v>0</v>
      </c>
      <c r="AD37" s="346">
        <f t="shared" si="2"/>
        <v>0</v>
      </c>
      <c r="AE37" s="347">
        <f t="shared" si="3"/>
        <v>0</v>
      </c>
    </row>
    <row r="38" spans="1:33" ht="90" x14ac:dyDescent="0.25">
      <c r="A38" s="15"/>
      <c r="B38" s="353" t="s">
        <v>80</v>
      </c>
      <c r="C38" s="358" t="s">
        <v>164</v>
      </c>
      <c r="D38" s="329" t="s">
        <v>25</v>
      </c>
      <c r="E38" s="330" t="s">
        <v>173</v>
      </c>
      <c r="F38" s="357"/>
      <c r="G38" s="357"/>
      <c r="H38" s="332">
        <v>4.9099999999999797</v>
      </c>
      <c r="I38" s="357"/>
      <c r="J38" s="333" t="s">
        <v>174</v>
      </c>
      <c r="K38" s="331" t="s">
        <v>75</v>
      </c>
      <c r="L38" s="295">
        <v>5</v>
      </c>
      <c r="M38" s="356">
        <v>98.99</v>
      </c>
      <c r="N38" s="295">
        <v>494.95</v>
      </c>
      <c r="O38" s="359"/>
      <c r="P38" s="335" t="e">
        <v>#VALUE!</v>
      </c>
      <c r="Q38" s="336" t="e">
        <f>IF(J38="PROV SUM",N38,L38*P38)</f>
        <v>#VALUE!</v>
      </c>
      <c r="R38" s="294">
        <v>0</v>
      </c>
      <c r="S38" s="294">
        <v>87.754634999999993</v>
      </c>
      <c r="T38" s="336">
        <f>IF(J38="SC024",N38,IF(ISERROR(S38),"",IF(J38="PROV SUM",N38,L38*S38)))</f>
        <v>438.77317499999998</v>
      </c>
      <c r="U38" s="112"/>
      <c r="V38" s="331" t="s">
        <v>75</v>
      </c>
      <c r="W38" s="295">
        <v>10</v>
      </c>
      <c r="X38" s="294">
        <v>87.754634999999993</v>
      </c>
      <c r="Y38" s="335">
        <f t="shared" si="0"/>
        <v>877.54634999999996</v>
      </c>
      <c r="Z38" s="18"/>
      <c r="AA38" s="343">
        <v>1</v>
      </c>
      <c r="AB38" s="344">
        <f t="shared" si="1"/>
        <v>877.54634999999996</v>
      </c>
      <c r="AC38" s="345">
        <v>1</v>
      </c>
      <c r="AD38" s="346">
        <f t="shared" si="2"/>
        <v>877.54634999999996</v>
      </c>
      <c r="AE38" s="347">
        <f t="shared" si="3"/>
        <v>0</v>
      </c>
    </row>
    <row r="39" spans="1:33" x14ac:dyDescent="0.25">
      <c r="A39" s="15"/>
      <c r="B39" s="353" t="s">
        <v>80</v>
      </c>
      <c r="C39" s="358" t="s">
        <v>24</v>
      </c>
      <c r="D39" s="329" t="s">
        <v>378</v>
      </c>
      <c r="E39" s="330"/>
      <c r="F39" s="357"/>
      <c r="G39" s="357"/>
      <c r="H39" s="332"/>
      <c r="I39" s="357"/>
      <c r="J39" s="333"/>
      <c r="K39" s="331"/>
      <c r="L39" s="295"/>
      <c r="M39" s="333"/>
      <c r="N39" s="295"/>
      <c r="O39" s="359"/>
      <c r="P39" s="333"/>
      <c r="Q39" s="293"/>
      <c r="R39" s="293"/>
      <c r="S39" s="293"/>
      <c r="T39" s="293"/>
      <c r="U39" s="112"/>
      <c r="V39" s="331"/>
      <c r="W39" s="295"/>
      <c r="X39" s="293"/>
      <c r="Y39" s="335">
        <f t="shared" si="0"/>
        <v>0</v>
      </c>
      <c r="Z39" s="18"/>
      <c r="AA39" s="343">
        <v>0</v>
      </c>
      <c r="AB39" s="344">
        <f t="shared" si="1"/>
        <v>0</v>
      </c>
      <c r="AC39" s="345">
        <v>0</v>
      </c>
      <c r="AD39" s="346">
        <f t="shared" si="2"/>
        <v>0</v>
      </c>
      <c r="AE39" s="347">
        <f t="shared" si="3"/>
        <v>0</v>
      </c>
    </row>
    <row r="40" spans="1:33" ht="120" x14ac:dyDescent="0.25">
      <c r="A40" s="21"/>
      <c r="B40" s="328" t="s">
        <v>80</v>
      </c>
      <c r="C40" s="328" t="s">
        <v>24</v>
      </c>
      <c r="D40" s="329" t="s">
        <v>25</v>
      </c>
      <c r="E40" s="330" t="s">
        <v>26</v>
      </c>
      <c r="F40" s="331"/>
      <c r="G40" s="331"/>
      <c r="H40" s="332">
        <v>2.1</v>
      </c>
      <c r="I40" s="331"/>
      <c r="J40" s="333" t="s">
        <v>27</v>
      </c>
      <c r="K40" s="331" t="s">
        <v>28</v>
      </c>
      <c r="L40" s="295">
        <v>84</v>
      </c>
      <c r="M40" s="124">
        <v>12.92</v>
      </c>
      <c r="N40" s="125">
        <v>1085.28</v>
      </c>
      <c r="O40" s="334"/>
      <c r="P40" s="335" t="e">
        <v>#VALUE!</v>
      </c>
      <c r="Q40" s="336" t="e">
        <f t="shared" ref="Q40:Q45" si="6">IF(J40="PROV SUM",N40,L40*P40)</f>
        <v>#VALUE!</v>
      </c>
      <c r="R40" s="294">
        <v>0</v>
      </c>
      <c r="S40" s="294">
        <v>16.4084</v>
      </c>
      <c r="T40" s="336">
        <f t="shared" ref="T40:T45" si="7">IF(J40="SC024",N40,IF(ISERROR(S40),"",IF(J40="PROV SUM",N40,L40*S40)))</f>
        <v>1378.3056000000001</v>
      </c>
      <c r="U40" s="112"/>
      <c r="V40" s="331" t="s">
        <v>28</v>
      </c>
      <c r="W40" s="295">
        <v>358</v>
      </c>
      <c r="X40" s="294">
        <v>16.4084</v>
      </c>
      <c r="Y40" s="335">
        <f t="shared" si="0"/>
        <v>5874.2071999999998</v>
      </c>
      <c r="Z40" s="18"/>
      <c r="AA40" s="343">
        <v>1</v>
      </c>
      <c r="AB40" s="344">
        <f t="shared" si="1"/>
        <v>5874.2071999999998</v>
      </c>
      <c r="AC40" s="345">
        <v>1</v>
      </c>
      <c r="AD40" s="346">
        <f t="shared" si="2"/>
        <v>5874.2071999999998</v>
      </c>
      <c r="AE40" s="347">
        <f t="shared" si="3"/>
        <v>0</v>
      </c>
    </row>
    <row r="41" spans="1:33" ht="30" x14ac:dyDescent="0.25">
      <c r="A41" s="21"/>
      <c r="B41" s="328" t="s">
        <v>80</v>
      </c>
      <c r="C41" s="328" t="s">
        <v>24</v>
      </c>
      <c r="D41" s="329" t="s">
        <v>25</v>
      </c>
      <c r="E41" s="330" t="s">
        <v>29</v>
      </c>
      <c r="F41" s="331"/>
      <c r="G41" s="331"/>
      <c r="H41" s="332">
        <v>2.5</v>
      </c>
      <c r="I41" s="331"/>
      <c r="J41" s="333" t="s">
        <v>30</v>
      </c>
      <c r="K41" s="331" t="s">
        <v>31</v>
      </c>
      <c r="L41" s="295">
        <v>1</v>
      </c>
      <c r="M41" s="124">
        <v>420</v>
      </c>
      <c r="N41" s="125">
        <v>420</v>
      </c>
      <c r="O41" s="334"/>
      <c r="P41" s="335" t="e">
        <v>#VALUE!</v>
      </c>
      <c r="Q41" s="336" t="e">
        <f t="shared" si="6"/>
        <v>#VALUE!</v>
      </c>
      <c r="R41" s="294">
        <v>0</v>
      </c>
      <c r="S41" s="294">
        <v>533.4</v>
      </c>
      <c r="T41" s="336">
        <f t="shared" si="7"/>
        <v>533.4</v>
      </c>
      <c r="U41" s="112"/>
      <c r="V41" s="331" t="s">
        <v>31</v>
      </c>
      <c r="W41" s="295">
        <v>1</v>
      </c>
      <c r="X41" s="294">
        <v>533.4</v>
      </c>
      <c r="Y41" s="335">
        <f t="shared" si="0"/>
        <v>533.4</v>
      </c>
      <c r="Z41" s="18"/>
      <c r="AA41" s="343">
        <v>1</v>
      </c>
      <c r="AB41" s="344">
        <f t="shared" si="1"/>
        <v>533.4</v>
      </c>
      <c r="AC41" s="345">
        <v>1</v>
      </c>
      <c r="AD41" s="346">
        <f t="shared" si="2"/>
        <v>533.4</v>
      </c>
      <c r="AE41" s="347">
        <f t="shared" si="3"/>
        <v>0</v>
      </c>
    </row>
    <row r="42" spans="1:33" s="493" customFormat="1" x14ac:dyDescent="0.25">
      <c r="A42" s="508"/>
      <c r="B42" s="479" t="s">
        <v>80</v>
      </c>
      <c r="C42" s="479" t="s">
        <v>24</v>
      </c>
      <c r="D42" s="480" t="s">
        <v>25</v>
      </c>
      <c r="E42" s="481" t="s">
        <v>32</v>
      </c>
      <c r="F42" s="480"/>
      <c r="G42" s="480"/>
      <c r="H42" s="512">
        <v>2.6</v>
      </c>
      <c r="I42" s="480"/>
      <c r="J42" s="513" t="s">
        <v>33</v>
      </c>
      <c r="K42" s="480" t="s">
        <v>31</v>
      </c>
      <c r="L42" s="482">
        <v>2</v>
      </c>
      <c r="M42" s="520">
        <v>50</v>
      </c>
      <c r="N42" s="514">
        <v>100</v>
      </c>
      <c r="O42" s="515"/>
      <c r="P42" s="486" t="e">
        <v>#VALUE!</v>
      </c>
      <c r="Q42" s="484" t="e">
        <f t="shared" si="6"/>
        <v>#VALUE!</v>
      </c>
      <c r="R42" s="483">
        <v>0</v>
      </c>
      <c r="S42" s="483">
        <v>63.5</v>
      </c>
      <c r="T42" s="484">
        <f t="shared" si="7"/>
        <v>127</v>
      </c>
      <c r="U42" s="521"/>
      <c r="V42" s="480" t="s">
        <v>31</v>
      </c>
      <c r="W42" s="482">
        <v>1</v>
      </c>
      <c r="X42" s="483">
        <v>63.5</v>
      </c>
      <c r="Y42" s="486">
        <f t="shared" si="0"/>
        <v>63.5</v>
      </c>
      <c r="Z42" s="487"/>
      <c r="AA42" s="658">
        <v>1</v>
      </c>
      <c r="AB42" s="659">
        <f t="shared" si="1"/>
        <v>63.5</v>
      </c>
      <c r="AC42" s="660">
        <v>0</v>
      </c>
      <c r="AD42" s="661">
        <f t="shared" si="2"/>
        <v>0</v>
      </c>
      <c r="AE42" s="662">
        <f t="shared" si="3"/>
        <v>63.5</v>
      </c>
    </row>
    <row r="43" spans="1:33" s="493" customFormat="1" x14ac:dyDescent="0.25">
      <c r="A43" s="508"/>
      <c r="B43" s="479" t="s">
        <v>80</v>
      </c>
      <c r="C43" s="479" t="s">
        <v>24</v>
      </c>
      <c r="D43" s="480" t="s">
        <v>25</v>
      </c>
      <c r="E43" s="481" t="s">
        <v>35</v>
      </c>
      <c r="F43" s="480"/>
      <c r="G43" s="480"/>
      <c r="H43" s="512">
        <v>2.7</v>
      </c>
      <c r="I43" s="480"/>
      <c r="J43" s="513" t="s">
        <v>36</v>
      </c>
      <c r="K43" s="480" t="s">
        <v>31</v>
      </c>
      <c r="L43" s="482">
        <v>1</v>
      </c>
      <c r="M43" s="520">
        <v>383.72</v>
      </c>
      <c r="N43" s="514">
        <v>383.72</v>
      </c>
      <c r="O43" s="515"/>
      <c r="P43" s="486" t="e">
        <v>#VALUE!</v>
      </c>
      <c r="Q43" s="484" t="e">
        <f t="shared" si="6"/>
        <v>#VALUE!</v>
      </c>
      <c r="R43" s="483">
        <v>0</v>
      </c>
      <c r="S43" s="483">
        <v>487.32440000000003</v>
      </c>
      <c r="T43" s="484">
        <f t="shared" si="7"/>
        <v>487.32440000000003</v>
      </c>
      <c r="U43" s="521"/>
      <c r="V43" s="480" t="s">
        <v>31</v>
      </c>
      <c r="W43" s="482">
        <v>1</v>
      </c>
      <c r="X43" s="483">
        <v>487.32440000000003</v>
      </c>
      <c r="Y43" s="486">
        <f t="shared" si="0"/>
        <v>487.32440000000003</v>
      </c>
      <c r="Z43" s="487"/>
      <c r="AA43" s="658">
        <v>1</v>
      </c>
      <c r="AB43" s="659">
        <f t="shared" si="1"/>
        <v>487.32440000000003</v>
      </c>
      <c r="AC43" s="660">
        <v>1</v>
      </c>
      <c r="AD43" s="661">
        <f t="shared" si="2"/>
        <v>487.32440000000003</v>
      </c>
      <c r="AE43" s="662">
        <f t="shared" si="3"/>
        <v>0</v>
      </c>
      <c r="AF43" s="622"/>
    </row>
    <row r="44" spans="1:33" s="493" customFormat="1" x14ac:dyDescent="0.25">
      <c r="A44" s="508"/>
      <c r="B44" s="479" t="s">
        <v>80</v>
      </c>
      <c r="C44" s="479" t="s">
        <v>24</v>
      </c>
      <c r="D44" s="480" t="s">
        <v>25</v>
      </c>
      <c r="E44" s="481" t="s">
        <v>41</v>
      </c>
      <c r="F44" s="480"/>
      <c r="G44" s="480"/>
      <c r="H44" s="512">
        <v>2.16</v>
      </c>
      <c r="I44" s="480"/>
      <c r="J44" s="513" t="s">
        <v>42</v>
      </c>
      <c r="K44" s="480" t="s">
        <v>31</v>
      </c>
      <c r="L44" s="482">
        <v>1</v>
      </c>
      <c r="M44" s="520">
        <v>379.8</v>
      </c>
      <c r="N44" s="514">
        <v>379.8</v>
      </c>
      <c r="O44" s="515"/>
      <c r="P44" s="486" t="e">
        <v>#VALUE!</v>
      </c>
      <c r="Q44" s="484" t="e">
        <f t="shared" si="6"/>
        <v>#VALUE!</v>
      </c>
      <c r="R44" s="483">
        <v>0</v>
      </c>
      <c r="S44" s="483">
        <v>482.346</v>
      </c>
      <c r="T44" s="484">
        <f t="shared" si="7"/>
        <v>482.346</v>
      </c>
      <c r="U44" s="521"/>
      <c r="V44" s="480" t="s">
        <v>31</v>
      </c>
      <c r="W44" s="482">
        <v>1</v>
      </c>
      <c r="X44" s="483">
        <v>482.346</v>
      </c>
      <c r="Y44" s="486">
        <f t="shared" si="0"/>
        <v>482.346</v>
      </c>
      <c r="Z44" s="487"/>
      <c r="AA44" s="658">
        <v>1</v>
      </c>
      <c r="AB44" s="659">
        <f t="shared" si="1"/>
        <v>482.346</v>
      </c>
      <c r="AC44" s="660">
        <v>0</v>
      </c>
      <c r="AD44" s="661">
        <f t="shared" si="2"/>
        <v>0</v>
      </c>
      <c r="AE44" s="662">
        <f t="shared" si="3"/>
        <v>482.346</v>
      </c>
      <c r="AF44" s="622" t="s">
        <v>798</v>
      </c>
    </row>
    <row r="45" spans="1:33" ht="60" x14ac:dyDescent="0.25">
      <c r="A45" s="21"/>
      <c r="B45" s="328" t="s">
        <v>80</v>
      </c>
      <c r="C45" s="328" t="s">
        <v>24</v>
      </c>
      <c r="D45" s="329" t="s">
        <v>25</v>
      </c>
      <c r="E45" s="330" t="s">
        <v>382</v>
      </c>
      <c r="F45" s="331"/>
      <c r="G45" s="331"/>
      <c r="H45" s="332"/>
      <c r="I45" s="331"/>
      <c r="J45" s="333" t="s">
        <v>383</v>
      </c>
      <c r="K45" s="331" t="s">
        <v>31</v>
      </c>
      <c r="L45" s="295"/>
      <c r="M45" s="124">
        <v>4.8300000000000003E-2</v>
      </c>
      <c r="N45" s="125">
        <v>0</v>
      </c>
      <c r="O45" s="334"/>
      <c r="P45" s="335" t="e">
        <v>#VALUE!</v>
      </c>
      <c r="Q45" s="336" t="e">
        <f t="shared" si="6"/>
        <v>#VALUE!</v>
      </c>
      <c r="R45" s="294" t="e">
        <v>#N/A</v>
      </c>
      <c r="S45" s="294" t="e">
        <v>#N/A</v>
      </c>
      <c r="T45" s="336">
        <f t="shared" si="7"/>
        <v>0</v>
      </c>
      <c r="U45" s="112"/>
      <c r="V45" s="331" t="s">
        <v>31</v>
      </c>
      <c r="W45" s="295">
        <v>9.1</v>
      </c>
      <c r="X45" s="294">
        <f>SUM(Y40+Y41+Y42+Y43+Y73+Y74)*0.0483</f>
        <v>468.09807828000004</v>
      </c>
      <c r="Y45" s="335">
        <f>X45*W45</f>
        <v>4259.6925123480005</v>
      </c>
      <c r="Z45" s="18"/>
      <c r="AA45" s="343">
        <v>1</v>
      </c>
      <c r="AB45" s="344">
        <f t="shared" si="1"/>
        <v>4259.6925123480005</v>
      </c>
      <c r="AC45" s="345">
        <v>0</v>
      </c>
      <c r="AD45" s="346">
        <f t="shared" si="2"/>
        <v>0</v>
      </c>
      <c r="AE45" s="347">
        <f t="shared" si="3"/>
        <v>4259.6925123480005</v>
      </c>
      <c r="AF45" s="626" t="s">
        <v>794</v>
      </c>
    </row>
    <row r="46" spans="1:33" x14ac:dyDescent="0.25">
      <c r="A46" s="21"/>
      <c r="B46" s="327" t="s">
        <v>80</v>
      </c>
      <c r="C46" s="328" t="s">
        <v>312</v>
      </c>
      <c r="D46" s="329" t="s">
        <v>378</v>
      </c>
      <c r="E46" s="330"/>
      <c r="F46" s="331"/>
      <c r="G46" s="331"/>
      <c r="H46" s="332"/>
      <c r="I46" s="331"/>
      <c r="J46" s="333"/>
      <c r="K46" s="331"/>
      <c r="L46" s="295"/>
      <c r="M46" s="333"/>
      <c r="N46" s="125"/>
      <c r="O46" s="334"/>
      <c r="P46" s="354"/>
      <c r="Q46" s="355"/>
      <c r="R46" s="355"/>
      <c r="S46" s="355"/>
      <c r="T46" s="355"/>
      <c r="U46" s="112"/>
      <c r="V46" s="331"/>
      <c r="W46" s="295"/>
      <c r="X46" s="355"/>
      <c r="Y46" s="335">
        <f t="shared" si="0"/>
        <v>0</v>
      </c>
      <c r="Z46" s="18"/>
      <c r="AA46" s="343">
        <v>0</v>
      </c>
      <c r="AB46" s="344">
        <f t="shared" si="1"/>
        <v>0</v>
      </c>
      <c r="AC46" s="345">
        <v>0</v>
      </c>
      <c r="AD46" s="346">
        <f t="shared" si="2"/>
        <v>0</v>
      </c>
      <c r="AE46" s="347">
        <f t="shared" si="3"/>
        <v>0</v>
      </c>
      <c r="AF46" s="622"/>
      <c r="AG46">
        <f>SUM(AG47:AG50)</f>
        <v>613.89</v>
      </c>
    </row>
    <row r="47" spans="1:33" x14ac:dyDescent="0.25">
      <c r="A47" s="21"/>
      <c r="B47" s="327" t="s">
        <v>80</v>
      </c>
      <c r="C47" s="328" t="s">
        <v>312</v>
      </c>
      <c r="D47" s="329" t="s">
        <v>25</v>
      </c>
      <c r="E47" s="330" t="s">
        <v>325</v>
      </c>
      <c r="F47" s="331"/>
      <c r="G47" s="331"/>
      <c r="H47" s="332">
        <v>7.1900000000000297</v>
      </c>
      <c r="I47" s="331"/>
      <c r="J47" s="333" t="s">
        <v>326</v>
      </c>
      <c r="K47" s="331" t="s">
        <v>79</v>
      </c>
      <c r="L47" s="295">
        <v>3</v>
      </c>
      <c r="M47" s="356">
        <v>39.57</v>
      </c>
      <c r="N47" s="125">
        <v>118.71</v>
      </c>
      <c r="O47" s="334"/>
      <c r="P47" s="335" t="e">
        <v>#VALUE!</v>
      </c>
      <c r="Q47" s="336" t="e">
        <f>IF(J47="PROV SUM",N47,L47*P47)</f>
        <v>#VALUE!</v>
      </c>
      <c r="R47" s="294">
        <v>0</v>
      </c>
      <c r="S47" s="294">
        <v>28.68825</v>
      </c>
      <c r="T47" s="336">
        <f>IF(J47="SC024",N47,IF(ISERROR(S47),"",IF(J47="PROV SUM",N47,L47*S47)))</f>
        <v>86.064750000000004</v>
      </c>
      <c r="U47" s="112"/>
      <c r="V47" s="331" t="s">
        <v>79</v>
      </c>
      <c r="W47" s="295">
        <v>3</v>
      </c>
      <c r="X47" s="294">
        <v>28.68825</v>
      </c>
      <c r="Y47" s="335">
        <f t="shared" si="0"/>
        <v>86.064750000000004</v>
      </c>
      <c r="Z47" s="18"/>
      <c r="AA47" s="343">
        <v>1</v>
      </c>
      <c r="AB47" s="344">
        <f t="shared" si="1"/>
        <v>86.064750000000004</v>
      </c>
      <c r="AC47" s="345">
        <v>1</v>
      </c>
      <c r="AD47" s="346">
        <f t="shared" si="2"/>
        <v>86.064750000000004</v>
      </c>
      <c r="AE47" s="347">
        <f t="shared" si="3"/>
        <v>0</v>
      </c>
      <c r="AG47" s="622">
        <v>86.06</v>
      </c>
    </row>
    <row r="48" spans="1:33" ht="30" x14ac:dyDescent="0.25">
      <c r="A48" s="21"/>
      <c r="B48" s="327" t="s">
        <v>80</v>
      </c>
      <c r="C48" s="328" t="s">
        <v>312</v>
      </c>
      <c r="D48" s="329" t="s">
        <v>25</v>
      </c>
      <c r="E48" s="330" t="s">
        <v>327</v>
      </c>
      <c r="F48" s="331"/>
      <c r="G48" s="331"/>
      <c r="H48" s="332">
        <v>7.19900000000003</v>
      </c>
      <c r="I48" s="331"/>
      <c r="J48" s="333" t="s">
        <v>328</v>
      </c>
      <c r="K48" s="331" t="s">
        <v>79</v>
      </c>
      <c r="L48" s="295">
        <v>5</v>
      </c>
      <c r="M48" s="333">
        <v>133.41999999999999</v>
      </c>
      <c r="N48" s="125">
        <v>667.1</v>
      </c>
      <c r="O48" s="334"/>
      <c r="P48" s="335" t="e">
        <v>#VALUE!</v>
      </c>
      <c r="Q48" s="336" t="e">
        <f>IF(J48="PROV SUM",N48,L48*P48)</f>
        <v>#VALUE!</v>
      </c>
      <c r="R48" s="294">
        <v>0</v>
      </c>
      <c r="S48" s="294">
        <v>96.729499999999987</v>
      </c>
      <c r="T48" s="336">
        <f>IF(J48="SC024",N48,IF(ISERROR(S48),"",IF(J48="PROV SUM",N48,L48*S48)))</f>
        <v>483.64749999999992</v>
      </c>
      <c r="U48" s="112"/>
      <c r="V48" s="331" t="s">
        <v>79</v>
      </c>
      <c r="W48" s="295">
        <v>5</v>
      </c>
      <c r="X48" s="294">
        <v>96.729499999999987</v>
      </c>
      <c r="Y48" s="335">
        <f t="shared" si="0"/>
        <v>483.64749999999992</v>
      </c>
      <c r="Z48" s="18"/>
      <c r="AA48" s="343">
        <v>1</v>
      </c>
      <c r="AB48" s="344">
        <f t="shared" si="1"/>
        <v>483.64749999999992</v>
      </c>
      <c r="AC48" s="345">
        <v>1</v>
      </c>
      <c r="AD48" s="346">
        <f t="shared" si="2"/>
        <v>483.64749999999992</v>
      </c>
      <c r="AE48" s="347">
        <f t="shared" si="3"/>
        <v>0</v>
      </c>
      <c r="AG48" s="622">
        <v>483.65</v>
      </c>
    </row>
    <row r="49" spans="1:33" ht="45" x14ac:dyDescent="0.25">
      <c r="A49" s="21"/>
      <c r="B49" s="327" t="s">
        <v>80</v>
      </c>
      <c r="C49" s="328" t="s">
        <v>312</v>
      </c>
      <c r="D49" s="329" t="s">
        <v>25</v>
      </c>
      <c r="E49" s="330" t="s">
        <v>203</v>
      </c>
      <c r="F49" s="331"/>
      <c r="G49" s="331"/>
      <c r="H49" s="332">
        <v>7.2980000000000702</v>
      </c>
      <c r="I49" s="331"/>
      <c r="J49" s="333" t="s">
        <v>204</v>
      </c>
      <c r="K49" s="331" t="s">
        <v>104</v>
      </c>
      <c r="L49" s="295">
        <v>3</v>
      </c>
      <c r="M49" s="333">
        <v>6.04</v>
      </c>
      <c r="N49" s="125">
        <v>18.12</v>
      </c>
      <c r="O49" s="334"/>
      <c r="P49" s="335" t="e">
        <v>#VALUE!</v>
      </c>
      <c r="Q49" s="336" t="e">
        <f>IF(J49="PROV SUM",N49,L49*P49)</f>
        <v>#VALUE!</v>
      </c>
      <c r="R49" s="294">
        <v>0</v>
      </c>
      <c r="S49" s="294">
        <v>4.3789999999999996</v>
      </c>
      <c r="T49" s="336">
        <f>IF(J49="SC024",N49,IF(ISERROR(S49),"",IF(J49="PROV SUM",N49,L49*S49)))</f>
        <v>13.136999999999999</v>
      </c>
      <c r="U49" s="112"/>
      <c r="V49" s="331" t="s">
        <v>104</v>
      </c>
      <c r="W49" s="295">
        <v>3</v>
      </c>
      <c r="X49" s="294">
        <v>4.3789999999999996</v>
      </c>
      <c r="Y49" s="335">
        <f t="shared" si="0"/>
        <v>13.136999999999999</v>
      </c>
      <c r="Z49" s="18"/>
      <c r="AA49" s="343">
        <v>1</v>
      </c>
      <c r="AB49" s="344">
        <f t="shared" si="1"/>
        <v>13.136999999999999</v>
      </c>
      <c r="AC49" s="345">
        <v>1</v>
      </c>
      <c r="AD49" s="346">
        <f t="shared" si="2"/>
        <v>13.136999999999999</v>
      </c>
      <c r="AE49" s="347">
        <f t="shared" si="3"/>
        <v>0</v>
      </c>
      <c r="AG49" s="622">
        <v>13.14</v>
      </c>
    </row>
    <row r="50" spans="1:33" ht="45" x14ac:dyDescent="0.25">
      <c r="A50" s="21"/>
      <c r="B50" s="327" t="s">
        <v>80</v>
      </c>
      <c r="C50" s="328" t="s">
        <v>312</v>
      </c>
      <c r="D50" s="329" t="s">
        <v>25</v>
      </c>
      <c r="E50" s="330" t="s">
        <v>339</v>
      </c>
      <c r="F50" s="331"/>
      <c r="G50" s="331"/>
      <c r="H50" s="332">
        <v>7.30000000000007</v>
      </c>
      <c r="I50" s="331"/>
      <c r="J50" s="333" t="s">
        <v>340</v>
      </c>
      <c r="K50" s="331" t="s">
        <v>104</v>
      </c>
      <c r="L50" s="295">
        <v>3</v>
      </c>
      <c r="M50" s="333">
        <v>14.27</v>
      </c>
      <c r="N50" s="125">
        <v>42.81</v>
      </c>
      <c r="O50" s="334"/>
      <c r="P50" s="335" t="e">
        <v>#VALUE!</v>
      </c>
      <c r="Q50" s="336" t="e">
        <f>IF(J50="PROV SUM",N50,L50*P50)</f>
        <v>#VALUE!</v>
      </c>
      <c r="R50" s="294">
        <v>0</v>
      </c>
      <c r="S50" s="294">
        <v>10.345749999999999</v>
      </c>
      <c r="T50" s="336">
        <f>IF(J50="SC024",N50,IF(ISERROR(S50),"",IF(J50="PROV SUM",N50,L50*S50)))</f>
        <v>31.037249999999997</v>
      </c>
      <c r="U50" s="112"/>
      <c r="V50" s="331" t="s">
        <v>104</v>
      </c>
      <c r="W50" s="295">
        <v>3</v>
      </c>
      <c r="X50" s="294">
        <v>10.345749999999999</v>
      </c>
      <c r="Y50" s="335">
        <f t="shared" si="0"/>
        <v>31.037249999999997</v>
      </c>
      <c r="Z50" s="18"/>
      <c r="AA50" s="343">
        <v>1</v>
      </c>
      <c r="AB50" s="344">
        <f t="shared" si="1"/>
        <v>31.037249999999997</v>
      </c>
      <c r="AC50" s="345">
        <v>1</v>
      </c>
      <c r="AD50" s="346">
        <f t="shared" si="2"/>
        <v>31.037249999999997</v>
      </c>
      <c r="AE50" s="347">
        <f t="shared" si="3"/>
        <v>0</v>
      </c>
      <c r="AG50" s="622">
        <v>31.04</v>
      </c>
    </row>
    <row r="51" spans="1:33" ht="30" x14ac:dyDescent="0.25">
      <c r="A51" s="21"/>
      <c r="B51" s="327" t="s">
        <v>80</v>
      </c>
      <c r="C51" s="328" t="s">
        <v>312</v>
      </c>
      <c r="D51" s="329" t="s">
        <v>25</v>
      </c>
      <c r="E51" s="330" t="s">
        <v>498</v>
      </c>
      <c r="F51" s="331"/>
      <c r="G51" s="331"/>
      <c r="H51" s="332">
        <v>7.3159999999999998</v>
      </c>
      <c r="I51" s="331"/>
      <c r="J51" s="333" t="s">
        <v>379</v>
      </c>
      <c r="K51" s="331" t="s">
        <v>380</v>
      </c>
      <c r="L51" s="295">
        <v>1</v>
      </c>
      <c r="M51" s="333">
        <v>400</v>
      </c>
      <c r="N51" s="125">
        <v>400</v>
      </c>
      <c r="O51" s="334"/>
      <c r="P51" s="335" t="e">
        <v>#VALUE!</v>
      </c>
      <c r="Q51" s="336">
        <f>IF(J51="PROV SUM",N51,L51*P51)</f>
        <v>400</v>
      </c>
      <c r="R51" s="294" t="s">
        <v>381</v>
      </c>
      <c r="S51" s="294" t="s">
        <v>381</v>
      </c>
      <c r="T51" s="336">
        <f>IF(J51="SC024",N51,IF(ISERROR(S51),"",IF(J51="PROV SUM",N51,L51*S51)))</f>
        <v>400</v>
      </c>
      <c r="U51" s="112"/>
      <c r="V51" s="331" t="s">
        <v>380</v>
      </c>
      <c r="W51" s="295">
        <v>1</v>
      </c>
      <c r="X51" s="294" t="s">
        <v>381</v>
      </c>
      <c r="Y51" s="335">
        <v>400</v>
      </c>
      <c r="Z51" s="18"/>
      <c r="AA51" s="343">
        <v>0</v>
      </c>
      <c r="AB51" s="344">
        <f t="shared" si="1"/>
        <v>0</v>
      </c>
      <c r="AC51" s="345">
        <v>0</v>
      </c>
      <c r="AD51" s="346">
        <f t="shared" si="2"/>
        <v>0</v>
      </c>
      <c r="AE51" s="347">
        <f t="shared" si="3"/>
        <v>0</v>
      </c>
      <c r="AF51" s="631" t="s">
        <v>807</v>
      </c>
    </row>
    <row r="52" spans="1:33" ht="15.75" x14ac:dyDescent="0.25">
      <c r="A52" s="15"/>
      <c r="B52" s="86" t="s">
        <v>80</v>
      </c>
      <c r="C52" s="89" t="s">
        <v>341</v>
      </c>
      <c r="D52" s="88" t="s">
        <v>378</v>
      </c>
      <c r="E52" s="89"/>
      <c r="F52" s="357"/>
      <c r="G52" s="357"/>
      <c r="H52" s="90"/>
      <c r="I52" s="357"/>
      <c r="J52" s="89"/>
      <c r="K52" s="91"/>
      <c r="L52" s="295"/>
      <c r="M52" s="92"/>
      <c r="N52" s="125"/>
      <c r="O52" s="334"/>
      <c r="P52" s="354"/>
      <c r="Q52" s="355"/>
      <c r="R52" s="355"/>
      <c r="S52" s="355"/>
      <c r="T52" s="355"/>
      <c r="U52" s="112"/>
      <c r="V52" s="91"/>
      <c r="W52" s="295"/>
      <c r="X52" s="355"/>
      <c r="Y52" s="335">
        <f t="shared" si="0"/>
        <v>0</v>
      </c>
      <c r="Z52" s="18"/>
      <c r="AA52" s="343">
        <v>0</v>
      </c>
      <c r="AB52" s="344">
        <f t="shared" si="1"/>
        <v>0</v>
      </c>
      <c r="AC52" s="345">
        <v>0</v>
      </c>
      <c r="AD52" s="346">
        <f t="shared" si="2"/>
        <v>0</v>
      </c>
      <c r="AE52" s="347">
        <f t="shared" si="3"/>
        <v>0</v>
      </c>
    </row>
    <row r="53" spans="1:33" ht="105" x14ac:dyDescent="0.25">
      <c r="A53" s="15"/>
      <c r="B53" s="86" t="s">
        <v>80</v>
      </c>
      <c r="C53" s="89" t="s">
        <v>341</v>
      </c>
      <c r="D53" s="88" t="s">
        <v>25</v>
      </c>
      <c r="E53" s="89" t="s">
        <v>350</v>
      </c>
      <c r="F53" s="331"/>
      <c r="G53" s="331"/>
      <c r="H53" s="90">
        <v>18</v>
      </c>
      <c r="I53" s="331"/>
      <c r="J53" s="89" t="s">
        <v>351</v>
      </c>
      <c r="K53" s="331" t="s">
        <v>311</v>
      </c>
      <c r="L53" s="93">
        <v>2</v>
      </c>
      <c r="M53" s="92">
        <v>222.2</v>
      </c>
      <c r="N53" s="94">
        <v>444.4</v>
      </c>
      <c r="O53" s="334"/>
      <c r="P53" s="335" t="e">
        <v>#VALUE!</v>
      </c>
      <c r="Q53" s="336" t="e">
        <f t="shared" ref="Q53:Q67" si="8">IF(J53="PROV SUM",N53,L53*P53)</f>
        <v>#VALUE!</v>
      </c>
      <c r="R53" s="294">
        <v>0</v>
      </c>
      <c r="S53" s="294">
        <v>196.98029999999997</v>
      </c>
      <c r="T53" s="336">
        <f t="shared" ref="T53:T67" si="9">IF(J53="SC024",N53,IF(ISERROR(S53),"",IF(J53="PROV SUM",N53,L53*S53)))</f>
        <v>393.96059999999994</v>
      </c>
      <c r="U53" s="112"/>
      <c r="V53" s="331" t="s">
        <v>311</v>
      </c>
      <c r="W53" s="93">
        <v>2</v>
      </c>
      <c r="X53" s="92">
        <v>196.98029999999997</v>
      </c>
      <c r="Y53" s="335">
        <f t="shared" si="0"/>
        <v>393.96059999999994</v>
      </c>
      <c r="Z53" s="18"/>
      <c r="AA53" s="343">
        <v>0</v>
      </c>
      <c r="AB53" s="344">
        <f t="shared" ref="AB53:AB67" si="10">Y53*AA53</f>
        <v>0</v>
      </c>
      <c r="AC53" s="345">
        <v>0</v>
      </c>
      <c r="AD53" s="346">
        <f t="shared" ref="AD53:AD67" si="11">Y53*AC53</f>
        <v>0</v>
      </c>
      <c r="AE53" s="347">
        <f t="shared" si="3"/>
        <v>0</v>
      </c>
    </row>
    <row r="54" spans="1:33" ht="105" x14ac:dyDescent="0.25">
      <c r="A54" s="15"/>
      <c r="B54" s="86" t="s">
        <v>80</v>
      </c>
      <c r="C54" s="89" t="s">
        <v>341</v>
      </c>
      <c r="D54" s="88" t="s">
        <v>25</v>
      </c>
      <c r="E54" s="89" t="s">
        <v>356</v>
      </c>
      <c r="F54" s="357"/>
      <c r="G54" s="357"/>
      <c r="H54" s="90">
        <v>27</v>
      </c>
      <c r="I54" s="357"/>
      <c r="J54" s="89" t="s">
        <v>357</v>
      </c>
      <c r="K54" s="91" t="s">
        <v>311</v>
      </c>
      <c r="L54" s="93">
        <v>1</v>
      </c>
      <c r="M54" s="92">
        <v>22.53</v>
      </c>
      <c r="N54" s="94">
        <v>22.53</v>
      </c>
      <c r="O54" s="334"/>
      <c r="P54" s="335" t="e">
        <v>#VALUE!</v>
      </c>
      <c r="Q54" s="336" t="e">
        <f t="shared" si="8"/>
        <v>#VALUE!</v>
      </c>
      <c r="R54" s="294">
        <v>0</v>
      </c>
      <c r="S54" s="294">
        <v>19.150500000000001</v>
      </c>
      <c r="T54" s="336">
        <f t="shared" si="9"/>
        <v>19.150500000000001</v>
      </c>
      <c r="U54" s="112"/>
      <c r="V54" s="91" t="s">
        <v>311</v>
      </c>
      <c r="W54" s="93">
        <v>1</v>
      </c>
      <c r="X54" s="92">
        <v>19.150500000000001</v>
      </c>
      <c r="Y54" s="335">
        <f t="shared" si="0"/>
        <v>19.150500000000001</v>
      </c>
      <c r="Z54" s="18"/>
      <c r="AA54" s="343">
        <v>0</v>
      </c>
      <c r="AB54" s="344">
        <f t="shared" si="10"/>
        <v>0</v>
      </c>
      <c r="AC54" s="345">
        <v>0</v>
      </c>
      <c r="AD54" s="346">
        <f t="shared" si="11"/>
        <v>0</v>
      </c>
      <c r="AE54" s="347">
        <f t="shared" si="3"/>
        <v>0</v>
      </c>
    </row>
    <row r="55" spans="1:33" ht="120" x14ac:dyDescent="0.25">
      <c r="A55" s="15"/>
      <c r="B55" s="86" t="s">
        <v>80</v>
      </c>
      <c r="C55" s="89" t="s">
        <v>341</v>
      </c>
      <c r="D55" s="88" t="s">
        <v>25</v>
      </c>
      <c r="E55" s="89" t="s">
        <v>358</v>
      </c>
      <c r="F55" s="357"/>
      <c r="G55" s="357"/>
      <c r="H55" s="90">
        <v>41</v>
      </c>
      <c r="I55" s="357"/>
      <c r="J55" s="89" t="s">
        <v>359</v>
      </c>
      <c r="K55" s="91" t="s">
        <v>311</v>
      </c>
      <c r="L55" s="93">
        <v>1</v>
      </c>
      <c r="M55" s="92">
        <v>29.34</v>
      </c>
      <c r="N55" s="94">
        <v>29.34</v>
      </c>
      <c r="O55" s="334"/>
      <c r="P55" s="335" t="e">
        <v>#VALUE!</v>
      </c>
      <c r="Q55" s="336" t="e">
        <f t="shared" si="8"/>
        <v>#VALUE!</v>
      </c>
      <c r="R55" s="294">
        <v>0</v>
      </c>
      <c r="S55" s="294">
        <v>24.939</v>
      </c>
      <c r="T55" s="336">
        <f t="shared" si="9"/>
        <v>24.939</v>
      </c>
      <c r="U55" s="112"/>
      <c r="V55" s="91" t="s">
        <v>311</v>
      </c>
      <c r="W55" s="93">
        <v>1</v>
      </c>
      <c r="X55" s="92">
        <v>24.939</v>
      </c>
      <c r="Y55" s="335">
        <f t="shared" si="0"/>
        <v>24.939</v>
      </c>
      <c r="Z55" s="18"/>
      <c r="AA55" s="343">
        <v>0</v>
      </c>
      <c r="AB55" s="344">
        <f t="shared" si="10"/>
        <v>0</v>
      </c>
      <c r="AC55" s="345">
        <v>0</v>
      </c>
      <c r="AD55" s="346">
        <f t="shared" si="11"/>
        <v>0</v>
      </c>
      <c r="AE55" s="347">
        <f t="shared" si="3"/>
        <v>0</v>
      </c>
    </row>
    <row r="56" spans="1:33" ht="105" x14ac:dyDescent="0.25">
      <c r="A56" s="15"/>
      <c r="B56" s="86" t="s">
        <v>80</v>
      </c>
      <c r="C56" s="89" t="s">
        <v>341</v>
      </c>
      <c r="D56" s="88" t="s">
        <v>25</v>
      </c>
      <c r="E56" s="89" t="s">
        <v>360</v>
      </c>
      <c r="F56" s="357"/>
      <c r="G56" s="357"/>
      <c r="H56" s="90">
        <v>43</v>
      </c>
      <c r="I56" s="357"/>
      <c r="J56" s="89" t="s">
        <v>361</v>
      </c>
      <c r="K56" s="91" t="s">
        <v>311</v>
      </c>
      <c r="L56" s="93">
        <v>1</v>
      </c>
      <c r="M56" s="92">
        <v>20.399999999999999</v>
      </c>
      <c r="N56" s="94">
        <v>20.399999999999999</v>
      </c>
      <c r="O56" s="334"/>
      <c r="P56" s="335" t="e">
        <v>#VALUE!</v>
      </c>
      <c r="Q56" s="336" t="e">
        <f t="shared" si="8"/>
        <v>#VALUE!</v>
      </c>
      <c r="R56" s="294">
        <v>0</v>
      </c>
      <c r="S56" s="294">
        <v>17.34</v>
      </c>
      <c r="T56" s="336">
        <f t="shared" si="9"/>
        <v>17.34</v>
      </c>
      <c r="U56" s="112"/>
      <c r="V56" s="91" t="s">
        <v>311</v>
      </c>
      <c r="W56" s="93">
        <v>1</v>
      </c>
      <c r="X56" s="92">
        <v>17.34</v>
      </c>
      <c r="Y56" s="335">
        <f t="shared" si="0"/>
        <v>17.34</v>
      </c>
      <c r="Z56" s="18"/>
      <c r="AA56" s="343">
        <v>0</v>
      </c>
      <c r="AB56" s="344">
        <f t="shared" si="10"/>
        <v>0</v>
      </c>
      <c r="AC56" s="345">
        <v>0</v>
      </c>
      <c r="AD56" s="346">
        <f t="shared" si="11"/>
        <v>0</v>
      </c>
      <c r="AE56" s="347">
        <f t="shared" si="3"/>
        <v>0</v>
      </c>
    </row>
    <row r="57" spans="1:33" ht="105" x14ac:dyDescent="0.25">
      <c r="A57" s="15"/>
      <c r="B57" s="86" t="s">
        <v>80</v>
      </c>
      <c r="C57" s="89" t="s">
        <v>341</v>
      </c>
      <c r="D57" s="88" t="s">
        <v>25</v>
      </c>
      <c r="E57" s="89" t="s">
        <v>362</v>
      </c>
      <c r="F57" s="357"/>
      <c r="G57" s="357"/>
      <c r="H57" s="90">
        <v>44</v>
      </c>
      <c r="I57" s="357"/>
      <c r="J57" s="89" t="s">
        <v>363</v>
      </c>
      <c r="K57" s="91" t="s">
        <v>311</v>
      </c>
      <c r="L57" s="93">
        <v>1</v>
      </c>
      <c r="M57" s="92">
        <v>35.86</v>
      </c>
      <c r="N57" s="94">
        <v>35.86</v>
      </c>
      <c r="O57" s="334"/>
      <c r="P57" s="335" t="e">
        <v>#VALUE!</v>
      </c>
      <c r="Q57" s="336" t="e">
        <f t="shared" si="8"/>
        <v>#VALUE!</v>
      </c>
      <c r="R57" s="294">
        <v>0</v>
      </c>
      <c r="S57" s="294">
        <v>30.480999999999998</v>
      </c>
      <c r="T57" s="336">
        <f t="shared" si="9"/>
        <v>30.480999999999998</v>
      </c>
      <c r="U57" s="112"/>
      <c r="V57" s="91" t="s">
        <v>311</v>
      </c>
      <c r="W57" s="93">
        <v>1</v>
      </c>
      <c r="X57" s="92">
        <v>30.480999999999998</v>
      </c>
      <c r="Y57" s="335">
        <f t="shared" si="0"/>
        <v>30.480999999999998</v>
      </c>
      <c r="Z57" s="18"/>
      <c r="AA57" s="343">
        <v>0</v>
      </c>
      <c r="AB57" s="344">
        <f t="shared" si="10"/>
        <v>0</v>
      </c>
      <c r="AC57" s="345">
        <v>0</v>
      </c>
      <c r="AD57" s="346">
        <f t="shared" si="11"/>
        <v>0</v>
      </c>
      <c r="AE57" s="347">
        <f t="shared" si="3"/>
        <v>0</v>
      </c>
    </row>
    <row r="58" spans="1:33" ht="45" x14ac:dyDescent="0.25">
      <c r="A58" s="15"/>
      <c r="B58" s="86" t="s">
        <v>80</v>
      </c>
      <c r="C58" s="89" t="s">
        <v>341</v>
      </c>
      <c r="D58" s="88" t="s">
        <v>25</v>
      </c>
      <c r="E58" s="89" t="s">
        <v>352</v>
      </c>
      <c r="F58" s="357"/>
      <c r="G58" s="357"/>
      <c r="H58" s="90">
        <v>104</v>
      </c>
      <c r="I58" s="357"/>
      <c r="J58" s="89" t="s">
        <v>353</v>
      </c>
      <c r="K58" s="91" t="s">
        <v>311</v>
      </c>
      <c r="L58" s="93">
        <v>2</v>
      </c>
      <c r="M58" s="92">
        <v>3.44</v>
      </c>
      <c r="N58" s="94">
        <v>6.88</v>
      </c>
      <c r="O58" s="334"/>
      <c r="P58" s="335" t="e">
        <v>#VALUE!</v>
      </c>
      <c r="Q58" s="336" t="e">
        <f t="shared" si="8"/>
        <v>#VALUE!</v>
      </c>
      <c r="R58" s="294">
        <v>0</v>
      </c>
      <c r="S58" s="294">
        <v>3.0495599999999996</v>
      </c>
      <c r="T58" s="336">
        <f t="shared" si="9"/>
        <v>6.0991199999999992</v>
      </c>
      <c r="U58" s="112"/>
      <c r="V58" s="91" t="s">
        <v>311</v>
      </c>
      <c r="W58" s="93">
        <v>2</v>
      </c>
      <c r="X58" s="92">
        <v>3.0495599999999996</v>
      </c>
      <c r="Y58" s="335">
        <f t="shared" si="0"/>
        <v>6.0991199999999992</v>
      </c>
      <c r="Z58" s="18"/>
      <c r="AA58" s="343">
        <v>0</v>
      </c>
      <c r="AB58" s="344">
        <f t="shared" si="10"/>
        <v>0</v>
      </c>
      <c r="AC58" s="345">
        <v>0</v>
      </c>
      <c r="AD58" s="346">
        <f t="shared" si="11"/>
        <v>0</v>
      </c>
      <c r="AE58" s="347">
        <f t="shared" si="3"/>
        <v>0</v>
      </c>
    </row>
    <row r="59" spans="1:33" ht="15.75" x14ac:dyDescent="0.25">
      <c r="A59" s="15"/>
      <c r="B59" s="86" t="s">
        <v>80</v>
      </c>
      <c r="C59" s="89" t="s">
        <v>341</v>
      </c>
      <c r="D59" s="88" t="s">
        <v>25</v>
      </c>
      <c r="E59" s="89"/>
      <c r="F59" s="357"/>
      <c r="G59" s="357"/>
      <c r="H59" s="90">
        <v>115</v>
      </c>
      <c r="I59" s="357"/>
      <c r="J59" s="89" t="s">
        <v>367</v>
      </c>
      <c r="K59" s="91" t="s">
        <v>311</v>
      </c>
      <c r="L59" s="93">
        <v>2</v>
      </c>
      <c r="M59" s="92">
        <v>70.11</v>
      </c>
      <c r="N59" s="94">
        <v>140.22</v>
      </c>
      <c r="O59" s="334"/>
      <c r="P59" s="335" t="e">
        <v>#VALUE!</v>
      </c>
      <c r="Q59" s="336" t="e">
        <f t="shared" si="8"/>
        <v>#VALUE!</v>
      </c>
      <c r="R59" s="294">
        <v>0</v>
      </c>
      <c r="S59" s="294">
        <v>56.088000000000001</v>
      </c>
      <c r="T59" s="336">
        <f t="shared" si="9"/>
        <v>112.176</v>
      </c>
      <c r="U59" s="112"/>
      <c r="V59" s="91" t="s">
        <v>311</v>
      </c>
      <c r="W59" s="93">
        <v>2</v>
      </c>
      <c r="X59" s="92">
        <v>56.088000000000001</v>
      </c>
      <c r="Y59" s="335">
        <f t="shared" si="0"/>
        <v>112.176</v>
      </c>
      <c r="Z59" s="18"/>
      <c r="AA59" s="343">
        <v>0</v>
      </c>
      <c r="AB59" s="344">
        <f t="shared" si="10"/>
        <v>0</v>
      </c>
      <c r="AC59" s="345">
        <v>0</v>
      </c>
      <c r="AD59" s="346">
        <f t="shared" si="11"/>
        <v>0</v>
      </c>
      <c r="AE59" s="347">
        <f t="shared" si="3"/>
        <v>0</v>
      </c>
    </row>
    <row r="60" spans="1:33" ht="45.75" x14ac:dyDescent="0.25">
      <c r="A60" s="15"/>
      <c r="B60" s="86" t="s">
        <v>80</v>
      </c>
      <c r="C60" s="89" t="s">
        <v>341</v>
      </c>
      <c r="D60" s="88" t="s">
        <v>25</v>
      </c>
      <c r="E60" s="95" t="s">
        <v>354</v>
      </c>
      <c r="F60" s="357"/>
      <c r="G60" s="357"/>
      <c r="H60" s="90">
        <v>175</v>
      </c>
      <c r="I60" s="357"/>
      <c r="J60" s="96" t="s">
        <v>355</v>
      </c>
      <c r="K60" s="91" t="s">
        <v>311</v>
      </c>
      <c r="L60" s="93">
        <v>2</v>
      </c>
      <c r="M60" s="92">
        <v>9.81</v>
      </c>
      <c r="N60" s="94">
        <v>19.62</v>
      </c>
      <c r="O60" s="334"/>
      <c r="P60" s="335" t="e">
        <v>#VALUE!</v>
      </c>
      <c r="Q60" s="336" t="e">
        <f t="shared" si="8"/>
        <v>#VALUE!</v>
      </c>
      <c r="R60" s="294">
        <v>0</v>
      </c>
      <c r="S60" s="294">
        <v>8.6965649999999997</v>
      </c>
      <c r="T60" s="336">
        <f t="shared" si="9"/>
        <v>17.393129999999999</v>
      </c>
      <c r="U60" s="112"/>
      <c r="V60" s="91" t="s">
        <v>311</v>
      </c>
      <c r="W60" s="93">
        <v>2</v>
      </c>
      <c r="X60" s="92">
        <v>8.6965649999999997</v>
      </c>
      <c r="Y60" s="335">
        <f t="shared" si="0"/>
        <v>17.393129999999999</v>
      </c>
      <c r="Z60" s="18"/>
      <c r="AA60" s="343">
        <v>0</v>
      </c>
      <c r="AB60" s="344">
        <f t="shared" si="10"/>
        <v>0</v>
      </c>
      <c r="AC60" s="345">
        <v>0</v>
      </c>
      <c r="AD60" s="346">
        <f t="shared" si="11"/>
        <v>0</v>
      </c>
      <c r="AE60" s="347">
        <f t="shared" si="3"/>
        <v>0</v>
      </c>
    </row>
    <row r="61" spans="1:33" ht="75.75" x14ac:dyDescent="0.25">
      <c r="A61" s="21"/>
      <c r="B61" s="86" t="s">
        <v>80</v>
      </c>
      <c r="C61" s="89" t="s">
        <v>341</v>
      </c>
      <c r="D61" s="88" t="s">
        <v>25</v>
      </c>
      <c r="E61" s="95" t="s">
        <v>342</v>
      </c>
      <c r="F61" s="331"/>
      <c r="G61" s="331"/>
      <c r="H61" s="90">
        <v>180</v>
      </c>
      <c r="I61" s="331"/>
      <c r="J61" s="96" t="s">
        <v>343</v>
      </c>
      <c r="K61" s="91" t="s">
        <v>311</v>
      </c>
      <c r="L61" s="93">
        <v>1</v>
      </c>
      <c r="M61" s="92">
        <v>62.11</v>
      </c>
      <c r="N61" s="94">
        <v>62.11</v>
      </c>
      <c r="O61" s="334"/>
      <c r="P61" s="335" t="e">
        <v>#VALUE!</v>
      </c>
      <c r="Q61" s="336" t="e">
        <f t="shared" si="8"/>
        <v>#VALUE!</v>
      </c>
      <c r="R61" s="294">
        <v>0</v>
      </c>
      <c r="S61" s="294">
        <v>55.060514999999995</v>
      </c>
      <c r="T61" s="336">
        <f t="shared" si="9"/>
        <v>55.060514999999995</v>
      </c>
      <c r="U61" s="112"/>
      <c r="V61" s="91" t="s">
        <v>311</v>
      </c>
      <c r="W61" s="93">
        <v>1</v>
      </c>
      <c r="X61" s="92">
        <v>55.060514999999995</v>
      </c>
      <c r="Y61" s="335">
        <f t="shared" si="0"/>
        <v>55.060514999999995</v>
      </c>
      <c r="Z61" s="18"/>
      <c r="AA61" s="343">
        <v>0</v>
      </c>
      <c r="AB61" s="344">
        <f t="shared" si="10"/>
        <v>0</v>
      </c>
      <c r="AC61" s="345">
        <v>0</v>
      </c>
      <c r="AD61" s="346">
        <f t="shared" si="11"/>
        <v>0</v>
      </c>
      <c r="AE61" s="347">
        <f t="shared" si="3"/>
        <v>0</v>
      </c>
    </row>
    <row r="62" spans="1:33" ht="90.75" x14ac:dyDescent="0.25">
      <c r="A62" s="21"/>
      <c r="B62" s="86" t="s">
        <v>80</v>
      </c>
      <c r="C62" s="89" t="s">
        <v>341</v>
      </c>
      <c r="D62" s="88" t="s">
        <v>25</v>
      </c>
      <c r="E62" s="95" t="s">
        <v>370</v>
      </c>
      <c r="F62" s="331"/>
      <c r="G62" s="331"/>
      <c r="H62" s="90">
        <v>186</v>
      </c>
      <c r="I62" s="331"/>
      <c r="J62" s="97" t="s">
        <v>371</v>
      </c>
      <c r="K62" s="91" t="s">
        <v>311</v>
      </c>
      <c r="L62" s="93">
        <v>1</v>
      </c>
      <c r="M62" s="92">
        <v>86.88</v>
      </c>
      <c r="N62" s="94">
        <v>86.88</v>
      </c>
      <c r="O62" s="334"/>
      <c r="P62" s="335" t="e">
        <v>#VALUE!</v>
      </c>
      <c r="Q62" s="336" t="e">
        <f t="shared" si="8"/>
        <v>#VALUE!</v>
      </c>
      <c r="R62" s="294">
        <v>0</v>
      </c>
      <c r="S62" s="294">
        <v>69.504000000000005</v>
      </c>
      <c r="T62" s="336">
        <f t="shared" si="9"/>
        <v>69.504000000000005</v>
      </c>
      <c r="U62" s="112"/>
      <c r="V62" s="91" t="s">
        <v>311</v>
      </c>
      <c r="W62" s="93">
        <v>1</v>
      </c>
      <c r="X62" s="92">
        <v>69.504000000000005</v>
      </c>
      <c r="Y62" s="335">
        <f t="shared" si="0"/>
        <v>69.504000000000005</v>
      </c>
      <c r="Z62" s="18"/>
      <c r="AA62" s="343">
        <v>0</v>
      </c>
      <c r="AB62" s="344">
        <f t="shared" si="10"/>
        <v>0</v>
      </c>
      <c r="AC62" s="345">
        <v>0</v>
      </c>
      <c r="AD62" s="346">
        <f t="shared" si="11"/>
        <v>0</v>
      </c>
      <c r="AE62" s="347">
        <f t="shared" si="3"/>
        <v>0</v>
      </c>
    </row>
    <row r="63" spans="1:33" ht="15.75" x14ac:dyDescent="0.25">
      <c r="A63" s="21"/>
      <c r="B63" s="86" t="s">
        <v>80</v>
      </c>
      <c r="C63" s="89" t="s">
        <v>341</v>
      </c>
      <c r="D63" s="88" t="s">
        <v>25</v>
      </c>
      <c r="E63" s="98" t="s">
        <v>424</v>
      </c>
      <c r="F63" s="331"/>
      <c r="G63" s="331"/>
      <c r="H63" s="90">
        <v>190</v>
      </c>
      <c r="I63" s="331"/>
      <c r="J63" s="99" t="s">
        <v>379</v>
      </c>
      <c r="K63" s="91" t="s">
        <v>311</v>
      </c>
      <c r="L63" s="93">
        <v>1</v>
      </c>
      <c r="M63" s="100">
        <v>1500</v>
      </c>
      <c r="N63" s="94">
        <v>1500</v>
      </c>
      <c r="O63" s="334"/>
      <c r="P63" s="335" t="e">
        <v>#VALUE!</v>
      </c>
      <c r="Q63" s="336">
        <f t="shared" si="8"/>
        <v>1500</v>
      </c>
      <c r="R63" s="294" t="s">
        <v>381</v>
      </c>
      <c r="S63" s="294" t="s">
        <v>381</v>
      </c>
      <c r="T63" s="336">
        <f t="shared" si="9"/>
        <v>1500</v>
      </c>
      <c r="U63" s="112"/>
      <c r="V63" s="91" t="s">
        <v>311</v>
      </c>
      <c r="W63" s="93">
        <v>1</v>
      </c>
      <c r="X63" s="100" t="s">
        <v>381</v>
      </c>
      <c r="Y63" s="335">
        <v>1500</v>
      </c>
      <c r="Z63" s="18"/>
      <c r="AA63" s="343">
        <v>0</v>
      </c>
      <c r="AB63" s="344">
        <f t="shared" si="10"/>
        <v>0</v>
      </c>
      <c r="AC63" s="345">
        <v>0</v>
      </c>
      <c r="AD63" s="346">
        <f>Y63*AC63</f>
        <v>0</v>
      </c>
      <c r="AE63" s="347">
        <f t="shared" si="3"/>
        <v>0</v>
      </c>
    </row>
    <row r="64" spans="1:33" ht="26.25" x14ac:dyDescent="0.25">
      <c r="A64" s="21"/>
      <c r="B64" s="86" t="s">
        <v>80</v>
      </c>
      <c r="C64" s="89" t="s">
        <v>341</v>
      </c>
      <c r="D64" s="88" t="s">
        <v>25</v>
      </c>
      <c r="E64" s="101" t="s">
        <v>425</v>
      </c>
      <c r="F64" s="331"/>
      <c r="G64" s="331"/>
      <c r="H64" s="90">
        <v>191</v>
      </c>
      <c r="I64" s="331"/>
      <c r="J64" s="99" t="s">
        <v>379</v>
      </c>
      <c r="K64" s="91" t="s">
        <v>311</v>
      </c>
      <c r="L64" s="93">
        <v>1</v>
      </c>
      <c r="M64" s="100">
        <v>100</v>
      </c>
      <c r="N64" s="94">
        <v>100</v>
      </c>
      <c r="O64" s="334"/>
      <c r="P64" s="335" t="e">
        <v>#VALUE!</v>
      </c>
      <c r="Q64" s="336">
        <f t="shared" si="8"/>
        <v>100</v>
      </c>
      <c r="R64" s="294" t="s">
        <v>381</v>
      </c>
      <c r="S64" s="294" t="s">
        <v>381</v>
      </c>
      <c r="T64" s="336">
        <f t="shared" si="9"/>
        <v>100</v>
      </c>
      <c r="U64" s="112"/>
      <c r="V64" s="91" t="s">
        <v>311</v>
      </c>
      <c r="W64" s="93">
        <v>1</v>
      </c>
      <c r="X64" s="100" t="s">
        <v>381</v>
      </c>
      <c r="Y64" s="335">
        <v>100</v>
      </c>
      <c r="Z64" s="18"/>
      <c r="AA64" s="343">
        <v>0</v>
      </c>
      <c r="AB64" s="344">
        <f t="shared" si="10"/>
        <v>0</v>
      </c>
      <c r="AC64" s="345">
        <v>0</v>
      </c>
      <c r="AD64" s="346">
        <f t="shared" si="11"/>
        <v>0</v>
      </c>
      <c r="AE64" s="347">
        <f t="shared" si="3"/>
        <v>0</v>
      </c>
    </row>
    <row r="65" spans="1:32" ht="15.75" x14ac:dyDescent="0.25">
      <c r="A65" s="21"/>
      <c r="B65" s="86" t="s">
        <v>80</v>
      </c>
      <c r="C65" s="89" t="s">
        <v>341</v>
      </c>
      <c r="D65" s="88" t="s">
        <v>25</v>
      </c>
      <c r="E65" s="101" t="s">
        <v>426</v>
      </c>
      <c r="F65" s="331"/>
      <c r="G65" s="331"/>
      <c r="H65" s="90">
        <v>192</v>
      </c>
      <c r="I65" s="331"/>
      <c r="J65" s="99" t="s">
        <v>379</v>
      </c>
      <c r="K65" s="91" t="s">
        <v>311</v>
      </c>
      <c r="L65" s="93">
        <v>1</v>
      </c>
      <c r="M65" s="100">
        <v>100</v>
      </c>
      <c r="N65" s="94">
        <v>100</v>
      </c>
      <c r="O65" s="334"/>
      <c r="P65" s="335" t="e">
        <v>#VALUE!</v>
      </c>
      <c r="Q65" s="336">
        <f t="shared" si="8"/>
        <v>100</v>
      </c>
      <c r="R65" s="294" t="s">
        <v>381</v>
      </c>
      <c r="S65" s="294" t="s">
        <v>381</v>
      </c>
      <c r="T65" s="336">
        <f t="shared" si="9"/>
        <v>100</v>
      </c>
      <c r="U65" s="112"/>
      <c r="V65" s="91" t="s">
        <v>311</v>
      </c>
      <c r="W65" s="93">
        <v>1</v>
      </c>
      <c r="X65" s="100" t="s">
        <v>381</v>
      </c>
      <c r="Y65" s="335">
        <v>100</v>
      </c>
      <c r="Z65" s="18"/>
      <c r="AA65" s="343">
        <v>0</v>
      </c>
      <c r="AB65" s="344">
        <f t="shared" si="10"/>
        <v>0</v>
      </c>
      <c r="AC65" s="345">
        <v>0</v>
      </c>
      <c r="AD65" s="346">
        <f t="shared" si="11"/>
        <v>0</v>
      </c>
      <c r="AE65" s="347">
        <f t="shared" si="3"/>
        <v>0</v>
      </c>
    </row>
    <row r="66" spans="1:32" ht="15.75" x14ac:dyDescent="0.25">
      <c r="A66" s="21"/>
      <c r="B66" s="86" t="s">
        <v>80</v>
      </c>
      <c r="C66" s="89" t="s">
        <v>341</v>
      </c>
      <c r="D66" s="88" t="s">
        <v>25</v>
      </c>
      <c r="E66" s="101" t="s">
        <v>427</v>
      </c>
      <c r="F66" s="331"/>
      <c r="G66" s="331"/>
      <c r="H66" s="90">
        <v>193</v>
      </c>
      <c r="I66" s="331"/>
      <c r="J66" s="99" t="s">
        <v>379</v>
      </c>
      <c r="K66" s="91" t="s">
        <v>311</v>
      </c>
      <c r="L66" s="93">
        <v>1</v>
      </c>
      <c r="M66" s="100">
        <v>100</v>
      </c>
      <c r="N66" s="94">
        <v>100</v>
      </c>
      <c r="O66" s="334"/>
      <c r="P66" s="335" t="e">
        <v>#VALUE!</v>
      </c>
      <c r="Q66" s="336">
        <f t="shared" si="8"/>
        <v>100</v>
      </c>
      <c r="R66" s="294" t="s">
        <v>381</v>
      </c>
      <c r="S66" s="294" t="s">
        <v>381</v>
      </c>
      <c r="T66" s="336">
        <f t="shared" si="9"/>
        <v>100</v>
      </c>
      <c r="U66" s="112"/>
      <c r="V66" s="91" t="s">
        <v>311</v>
      </c>
      <c r="W66" s="93">
        <v>1</v>
      </c>
      <c r="X66" s="100" t="s">
        <v>381</v>
      </c>
      <c r="Y66" s="335">
        <v>100</v>
      </c>
      <c r="Z66" s="18"/>
      <c r="AA66" s="343">
        <v>0</v>
      </c>
      <c r="AB66" s="344">
        <f t="shared" si="10"/>
        <v>0</v>
      </c>
      <c r="AC66" s="345">
        <v>0</v>
      </c>
      <c r="AD66" s="346">
        <f t="shared" si="11"/>
        <v>0</v>
      </c>
      <c r="AE66" s="347">
        <f t="shared" si="3"/>
        <v>0</v>
      </c>
    </row>
    <row r="67" spans="1:32" ht="15.75" x14ac:dyDescent="0.25">
      <c r="A67" s="21"/>
      <c r="B67" s="86" t="s">
        <v>80</v>
      </c>
      <c r="C67" s="89" t="s">
        <v>341</v>
      </c>
      <c r="D67" s="88" t="s">
        <v>25</v>
      </c>
      <c r="E67" s="101" t="s">
        <v>428</v>
      </c>
      <c r="F67" s="331"/>
      <c r="G67" s="331"/>
      <c r="H67" s="90">
        <v>194</v>
      </c>
      <c r="I67" s="331"/>
      <c r="J67" s="99" t="s">
        <v>379</v>
      </c>
      <c r="K67" s="91" t="s">
        <v>311</v>
      </c>
      <c r="L67" s="93">
        <v>1</v>
      </c>
      <c r="M67" s="100">
        <v>350</v>
      </c>
      <c r="N67" s="94">
        <v>350</v>
      </c>
      <c r="O67" s="334"/>
      <c r="P67" s="335" t="e">
        <v>#VALUE!</v>
      </c>
      <c r="Q67" s="336">
        <f t="shared" si="8"/>
        <v>350</v>
      </c>
      <c r="R67" s="294" t="s">
        <v>381</v>
      </c>
      <c r="S67" s="294" t="s">
        <v>381</v>
      </c>
      <c r="T67" s="336">
        <f t="shared" si="9"/>
        <v>350</v>
      </c>
      <c r="U67" s="112"/>
      <c r="V67" s="91" t="s">
        <v>311</v>
      </c>
      <c r="W67" s="93">
        <v>1</v>
      </c>
      <c r="X67" s="100" t="s">
        <v>381</v>
      </c>
      <c r="Y67" s="335">
        <v>350</v>
      </c>
      <c r="Z67" s="18"/>
      <c r="AA67" s="343">
        <v>0</v>
      </c>
      <c r="AB67" s="344">
        <f t="shared" si="10"/>
        <v>0</v>
      </c>
      <c r="AC67" s="345">
        <v>0</v>
      </c>
      <c r="AD67" s="346">
        <f t="shared" si="11"/>
        <v>0</v>
      </c>
      <c r="AE67" s="347">
        <f t="shared" si="3"/>
        <v>0</v>
      </c>
    </row>
    <row r="68" spans="1:32" ht="88.35" customHeight="1" x14ac:dyDescent="0.25">
      <c r="A68" s="21"/>
      <c r="B68" s="86" t="s">
        <v>80</v>
      </c>
      <c r="C68" s="89" t="s">
        <v>164</v>
      </c>
      <c r="D68" s="88" t="s">
        <v>25</v>
      </c>
      <c r="E68" s="101" t="s">
        <v>169</v>
      </c>
      <c r="F68" s="331"/>
      <c r="G68" s="331"/>
      <c r="H68" s="90"/>
      <c r="I68" s="331"/>
      <c r="J68" s="99"/>
      <c r="K68" s="91"/>
      <c r="L68" s="93"/>
      <c r="M68" s="100"/>
      <c r="N68" s="94"/>
      <c r="O68" s="334"/>
      <c r="P68" s="335"/>
      <c r="Q68" s="336"/>
      <c r="R68" s="294"/>
      <c r="S68" s="294"/>
      <c r="T68" s="336"/>
      <c r="U68" s="112"/>
      <c r="V68" s="91" t="s">
        <v>653</v>
      </c>
      <c r="W68" s="93">
        <v>3</v>
      </c>
      <c r="X68" s="100">
        <v>25.75</v>
      </c>
      <c r="Y68" s="335">
        <f t="shared" ref="Y68:Y74" si="12">W68*X68</f>
        <v>77.25</v>
      </c>
      <c r="Z68" s="18"/>
      <c r="AA68" s="343">
        <v>1</v>
      </c>
      <c r="AB68" s="344">
        <f t="shared" ref="AB68:AB74" si="13">Y68*AA68</f>
        <v>77.25</v>
      </c>
      <c r="AC68" s="345">
        <v>1</v>
      </c>
      <c r="AD68" s="346">
        <f t="shared" ref="AD68:AD74" si="14">Y68*AC68</f>
        <v>77.25</v>
      </c>
      <c r="AE68" s="347">
        <f t="shared" ref="AE68:AE74" si="15">AB68-AD68</f>
        <v>0</v>
      </c>
    </row>
    <row r="69" spans="1:32" ht="15.75" x14ac:dyDescent="0.25">
      <c r="A69" s="21"/>
      <c r="B69" s="86" t="s">
        <v>80</v>
      </c>
      <c r="C69" s="89" t="s">
        <v>189</v>
      </c>
      <c r="D69" s="88" t="s">
        <v>25</v>
      </c>
      <c r="E69" s="101" t="s">
        <v>735</v>
      </c>
      <c r="F69" s="331"/>
      <c r="G69" s="331"/>
      <c r="H69" s="90"/>
      <c r="I69" s="331"/>
      <c r="J69" s="99"/>
      <c r="K69" s="91"/>
      <c r="L69" s="93"/>
      <c r="M69" s="100"/>
      <c r="N69" s="94"/>
      <c r="O69" s="334"/>
      <c r="P69" s="335"/>
      <c r="Q69" s="336"/>
      <c r="R69" s="294"/>
      <c r="S69" s="294"/>
      <c r="T69" s="336"/>
      <c r="U69" s="112"/>
      <c r="V69" s="91" t="s">
        <v>311</v>
      </c>
      <c r="W69" s="93">
        <v>1</v>
      </c>
      <c r="X69" s="100">
        <v>500</v>
      </c>
      <c r="Y69" s="335">
        <f t="shared" si="12"/>
        <v>500</v>
      </c>
      <c r="Z69" s="18"/>
      <c r="AA69" s="343">
        <v>0</v>
      </c>
      <c r="AB69" s="344">
        <f t="shared" si="13"/>
        <v>0</v>
      </c>
      <c r="AC69" s="345">
        <v>0</v>
      </c>
      <c r="AD69" s="346">
        <f t="shared" si="14"/>
        <v>0</v>
      </c>
      <c r="AE69" s="347">
        <f t="shared" si="15"/>
        <v>0</v>
      </c>
    </row>
    <row r="70" spans="1:32" ht="26.25" x14ac:dyDescent="0.25">
      <c r="A70" s="21"/>
      <c r="B70" s="86" t="s">
        <v>80</v>
      </c>
      <c r="C70" s="89" t="s">
        <v>164</v>
      </c>
      <c r="D70" s="88" t="s">
        <v>25</v>
      </c>
      <c r="E70" s="101" t="s">
        <v>671</v>
      </c>
      <c r="F70" s="331"/>
      <c r="G70" s="331"/>
      <c r="H70" s="90"/>
      <c r="I70" s="331"/>
      <c r="J70" s="99"/>
      <c r="K70" s="91"/>
      <c r="L70" s="93"/>
      <c r="M70" s="100"/>
      <c r="N70" s="94"/>
      <c r="O70" s="334"/>
      <c r="P70" s="335"/>
      <c r="Q70" s="336"/>
      <c r="R70" s="294"/>
      <c r="S70" s="294"/>
      <c r="T70" s="336"/>
      <c r="U70" s="112"/>
      <c r="V70" s="91" t="s">
        <v>674</v>
      </c>
      <c r="W70" s="93">
        <v>13</v>
      </c>
      <c r="X70" s="100">
        <v>143.43</v>
      </c>
      <c r="Y70" s="335">
        <f t="shared" si="12"/>
        <v>1864.5900000000001</v>
      </c>
      <c r="Z70" s="18"/>
      <c r="AA70" s="343">
        <v>1</v>
      </c>
      <c r="AB70" s="344">
        <f t="shared" si="13"/>
        <v>1864.5900000000001</v>
      </c>
      <c r="AC70" s="345">
        <v>1</v>
      </c>
      <c r="AD70" s="346">
        <f t="shared" si="14"/>
        <v>1864.5900000000001</v>
      </c>
      <c r="AE70" s="347">
        <f t="shared" si="15"/>
        <v>0</v>
      </c>
    </row>
    <row r="71" spans="1:32" ht="39" x14ac:dyDescent="0.25">
      <c r="A71" s="21"/>
      <c r="B71" s="86" t="s">
        <v>80</v>
      </c>
      <c r="C71" s="89" t="s">
        <v>164</v>
      </c>
      <c r="D71" s="88" t="s">
        <v>25</v>
      </c>
      <c r="E71" s="101" t="s">
        <v>187</v>
      </c>
      <c r="F71" s="331"/>
      <c r="G71" s="331"/>
      <c r="H71" s="90"/>
      <c r="I71" s="331"/>
      <c r="J71" s="99"/>
      <c r="K71" s="91"/>
      <c r="L71" s="93"/>
      <c r="M71" s="100"/>
      <c r="N71" s="94"/>
      <c r="O71" s="334"/>
      <c r="P71" s="335"/>
      <c r="Q71" s="336"/>
      <c r="R71" s="294"/>
      <c r="S71" s="294"/>
      <c r="T71" s="336"/>
      <c r="U71" s="112"/>
      <c r="V71" s="91" t="s">
        <v>653</v>
      </c>
      <c r="W71" s="93">
        <v>13</v>
      </c>
      <c r="X71" s="100">
        <v>6.41</v>
      </c>
      <c r="Y71" s="335">
        <f t="shared" si="12"/>
        <v>83.33</v>
      </c>
      <c r="Z71" s="18"/>
      <c r="AA71" s="343">
        <v>1</v>
      </c>
      <c r="AB71" s="344">
        <f t="shared" si="13"/>
        <v>83.33</v>
      </c>
      <c r="AC71" s="345">
        <v>1</v>
      </c>
      <c r="AD71" s="346">
        <f t="shared" si="14"/>
        <v>83.33</v>
      </c>
      <c r="AE71" s="347">
        <f t="shared" si="15"/>
        <v>0</v>
      </c>
    </row>
    <row r="72" spans="1:32" ht="15.75" x14ac:dyDescent="0.25">
      <c r="A72" s="21"/>
      <c r="B72" s="86" t="s">
        <v>80</v>
      </c>
      <c r="C72" s="89" t="s">
        <v>164</v>
      </c>
      <c r="D72" s="88" t="s">
        <v>25</v>
      </c>
      <c r="E72" s="101" t="s">
        <v>683</v>
      </c>
      <c r="F72" s="331"/>
      <c r="G72" s="331"/>
      <c r="H72" s="90"/>
      <c r="I72" s="331"/>
      <c r="J72" s="99"/>
      <c r="K72" s="91"/>
      <c r="L72" s="93"/>
      <c r="M72" s="100"/>
      <c r="N72" s="94"/>
      <c r="O72" s="334"/>
      <c r="P72" s="335"/>
      <c r="Q72" s="336"/>
      <c r="R72" s="294"/>
      <c r="S72" s="294"/>
      <c r="T72" s="336"/>
      <c r="U72" s="112"/>
      <c r="V72" s="91" t="s">
        <v>311</v>
      </c>
      <c r="W72" s="93">
        <v>3</v>
      </c>
      <c r="X72" s="100">
        <v>1500</v>
      </c>
      <c r="Y72" s="335">
        <f t="shared" si="12"/>
        <v>4500</v>
      </c>
      <c r="Z72" s="18"/>
      <c r="AA72" s="343">
        <v>0</v>
      </c>
      <c r="AB72" s="344">
        <f t="shared" si="13"/>
        <v>0</v>
      </c>
      <c r="AC72" s="345">
        <v>0</v>
      </c>
      <c r="AD72" s="346">
        <f t="shared" si="14"/>
        <v>0</v>
      </c>
      <c r="AE72" s="347">
        <f t="shared" si="15"/>
        <v>0</v>
      </c>
    </row>
    <row r="73" spans="1:32" ht="15.75" x14ac:dyDescent="0.25">
      <c r="A73" s="21"/>
      <c r="B73" s="86" t="s">
        <v>80</v>
      </c>
      <c r="C73" s="89" t="s">
        <v>24</v>
      </c>
      <c r="D73" s="88" t="s">
        <v>25</v>
      </c>
      <c r="E73" s="101" t="s">
        <v>38</v>
      </c>
      <c r="F73" s="331"/>
      <c r="G73" s="331"/>
      <c r="H73" s="90"/>
      <c r="I73" s="331"/>
      <c r="J73" s="99"/>
      <c r="K73" s="91"/>
      <c r="L73" s="93"/>
      <c r="M73" s="100"/>
      <c r="N73" s="94"/>
      <c r="O73" s="334"/>
      <c r="P73" s="335"/>
      <c r="Q73" s="336"/>
      <c r="R73" s="294"/>
      <c r="S73" s="294"/>
      <c r="T73" s="336"/>
      <c r="U73" s="112"/>
      <c r="V73" s="91" t="s">
        <v>311</v>
      </c>
      <c r="W73" s="93">
        <v>1</v>
      </c>
      <c r="X73" s="100">
        <v>1663.7</v>
      </c>
      <c r="Y73" s="335">
        <f t="shared" si="12"/>
        <v>1663.7</v>
      </c>
      <c r="Z73" s="18"/>
      <c r="AA73" s="343">
        <v>1</v>
      </c>
      <c r="AB73" s="344">
        <f t="shared" si="13"/>
        <v>1663.7</v>
      </c>
      <c r="AC73" s="345">
        <v>0</v>
      </c>
      <c r="AD73" s="346">
        <f t="shared" si="14"/>
        <v>0</v>
      </c>
      <c r="AE73" s="347">
        <f t="shared" si="15"/>
        <v>1663.7</v>
      </c>
      <c r="AF73" s="622" t="s">
        <v>794</v>
      </c>
    </row>
    <row r="74" spans="1:32" ht="15.75" x14ac:dyDescent="0.25">
      <c r="A74" s="21"/>
      <c r="B74" s="86" t="s">
        <v>80</v>
      </c>
      <c r="C74" s="89" t="s">
        <v>24</v>
      </c>
      <c r="D74" s="88" t="s">
        <v>25</v>
      </c>
      <c r="E74" s="101" t="s">
        <v>43</v>
      </c>
      <c r="F74" s="331"/>
      <c r="G74" s="331"/>
      <c r="H74" s="90"/>
      <c r="I74" s="331"/>
      <c r="J74" s="99"/>
      <c r="K74" s="91"/>
      <c r="L74" s="93"/>
      <c r="M74" s="100"/>
      <c r="N74" s="94"/>
      <c r="O74" s="334"/>
      <c r="P74" s="335"/>
      <c r="Q74" s="336"/>
      <c r="R74" s="294"/>
      <c r="S74" s="294"/>
      <c r="T74" s="336"/>
      <c r="U74" s="112"/>
      <c r="V74" s="91" t="s">
        <v>311</v>
      </c>
      <c r="W74" s="93">
        <v>1</v>
      </c>
      <c r="X74" s="100">
        <v>1069.3399999999999</v>
      </c>
      <c r="Y74" s="335">
        <f t="shared" si="12"/>
        <v>1069.3399999999999</v>
      </c>
      <c r="Z74" s="18"/>
      <c r="AA74" s="343">
        <v>1</v>
      </c>
      <c r="AB74" s="344">
        <f t="shared" si="13"/>
        <v>1069.3399999999999</v>
      </c>
      <c r="AC74" s="345">
        <v>1</v>
      </c>
      <c r="AD74" s="346">
        <f t="shared" si="14"/>
        <v>1069.3399999999999</v>
      </c>
      <c r="AE74" s="347">
        <f t="shared" si="15"/>
        <v>0</v>
      </c>
    </row>
    <row r="75" spans="1:32" ht="15.75" x14ac:dyDescent="0.25">
      <c r="A75" s="21"/>
      <c r="B75" s="86"/>
      <c r="C75" s="89"/>
      <c r="D75" s="88"/>
      <c r="E75" s="101"/>
      <c r="F75" s="331"/>
      <c r="G75" s="331"/>
      <c r="H75" s="90"/>
      <c r="I75" s="331"/>
      <c r="J75" s="99"/>
      <c r="K75" s="91"/>
      <c r="L75" s="93"/>
      <c r="M75" s="100"/>
      <c r="N75" s="94"/>
      <c r="O75" s="334"/>
      <c r="P75" s="335"/>
      <c r="Q75" s="336"/>
      <c r="R75" s="294"/>
      <c r="S75" s="294"/>
      <c r="T75" s="336"/>
      <c r="U75" s="112"/>
      <c r="V75" s="91"/>
      <c r="W75" s="93"/>
      <c r="X75" s="100"/>
      <c r="Y75" s="335"/>
      <c r="Z75" s="18"/>
      <c r="AA75" s="343"/>
      <c r="AB75" s="344"/>
      <c r="AC75" s="345"/>
      <c r="AD75" s="346"/>
      <c r="AE75" s="347"/>
    </row>
    <row r="76" spans="1:32" ht="15.75" thickBot="1" x14ac:dyDescent="0.3">
      <c r="A76" s="21"/>
      <c r="B76" s="378"/>
      <c r="C76" s="23"/>
      <c r="D76" s="24"/>
      <c r="E76" s="25"/>
      <c r="F76" s="21"/>
      <c r="G76" s="21"/>
      <c r="H76" s="26"/>
      <c r="I76" s="21"/>
      <c r="J76" s="27"/>
      <c r="K76" s="21"/>
      <c r="L76" s="28"/>
      <c r="M76" s="27"/>
      <c r="N76" s="17"/>
      <c r="O76" s="18"/>
      <c r="P76" s="16"/>
      <c r="Q76" s="37"/>
      <c r="R76" s="37"/>
      <c r="S76" s="37"/>
      <c r="T76" s="37"/>
    </row>
    <row r="77" spans="1:32" ht="15.75" thickBot="1" x14ac:dyDescent="0.3">
      <c r="A77" s="21"/>
      <c r="B77" s="22"/>
      <c r="C77" s="23"/>
      <c r="D77" s="24"/>
      <c r="E77" s="25"/>
      <c r="F77" s="21"/>
      <c r="G77" s="21"/>
      <c r="H77" s="26"/>
      <c r="I77" s="21"/>
      <c r="J77" s="27"/>
      <c r="K77" s="21"/>
      <c r="L77" s="28"/>
      <c r="M77" s="27"/>
      <c r="N77" s="17"/>
      <c r="O77" s="18"/>
      <c r="P77" s="16"/>
      <c r="Q77" s="37"/>
      <c r="R77" s="37"/>
      <c r="S77" s="68" t="s">
        <v>5</v>
      </c>
      <c r="T77" s="69">
        <f>SUM(T11:T75)</f>
        <v>17108.690870999999</v>
      </c>
      <c r="U77" s="65"/>
      <c r="V77" s="21"/>
      <c r="W77" s="28"/>
      <c r="X77" s="68" t="s">
        <v>5</v>
      </c>
      <c r="Y77" s="69">
        <f>SUM(Y11:Y75)</f>
        <v>35997.768158348001</v>
      </c>
      <c r="Z77" s="18"/>
      <c r="AA77" s="76"/>
      <c r="AB77" s="116">
        <f>SUM(AB11:AB75)</f>
        <v>25163.953071348002</v>
      </c>
      <c r="AC77" s="76"/>
      <c r="AD77" s="117">
        <f>SUM(AD11:AD67)</f>
        <v>12231.869058999999</v>
      </c>
      <c r="AE77" s="129">
        <f>SUM(AE11:AE75)</f>
        <v>9837.5740123480009</v>
      </c>
    </row>
    <row r="79" spans="1:32" x14ac:dyDescent="0.25">
      <c r="C79" t="s">
        <v>372</v>
      </c>
      <c r="D79" s="162"/>
      <c r="T79" s="314">
        <f>SUMIF($C$10:$C$75,$C79,T$10:T$75)</f>
        <v>399.99552</v>
      </c>
      <c r="U79" s="65"/>
      <c r="Y79" s="314">
        <f>SUMIF($C$10:$C$75,$C79,Y$10:Y$75)</f>
        <v>399.99552</v>
      </c>
      <c r="AA79" s="317">
        <f>AB79/Y79</f>
        <v>0</v>
      </c>
      <c r="AB79" s="314">
        <f>SUMIF($C$10:$C$75,$C79,AB$10:AB$75)</f>
        <v>0</v>
      </c>
      <c r="AC79" s="317">
        <f>AD79/Y79</f>
        <v>0</v>
      </c>
      <c r="AD79" s="314">
        <f>SUMIF($C$10:$C$75,$C79,AD$10:AD$75)</f>
        <v>0</v>
      </c>
      <c r="AE79" s="314">
        <f>SUMIF($C$10:$C$75,$C79,AE$10:AE$75)</f>
        <v>0</v>
      </c>
    </row>
    <row r="80" spans="1:32" x14ac:dyDescent="0.25">
      <c r="C80" t="s">
        <v>308</v>
      </c>
      <c r="D80" s="162"/>
      <c r="T80" s="314">
        <f t="shared" ref="T80:T87" si="16">SUMIF($C$10:$C$75,$C80,T$10:T$75)</f>
        <v>222.29999999999998</v>
      </c>
      <c r="U80" s="65"/>
      <c r="Y80" s="314">
        <f t="shared" ref="Y80:Y87" si="17">SUMIF($C$10:$C$75,$C80,Y$10:Y$75)</f>
        <v>222.29999999999998</v>
      </c>
      <c r="AA80" s="317">
        <f t="shared" ref="AA80:AA87" si="18">AB80/Y80</f>
        <v>1</v>
      </c>
      <c r="AB80" s="314">
        <f t="shared" ref="AB80:AB87" si="19">SUMIF($C$10:$C$75,$C80,AB$10:AB$75)</f>
        <v>222.29999999999998</v>
      </c>
      <c r="AC80" s="317">
        <f t="shared" ref="AC80:AC87" si="20">AD80/Y80</f>
        <v>1</v>
      </c>
      <c r="AD80" s="314">
        <f t="shared" ref="AD80:AE87" si="21">SUMIF($C$10:$C$75,$C80,AD$10:AD$75)</f>
        <v>222.29999999999998</v>
      </c>
      <c r="AE80" s="314">
        <f t="shared" si="21"/>
        <v>0</v>
      </c>
    </row>
    <row r="81" spans="3:31" x14ac:dyDescent="0.25">
      <c r="C81" t="s">
        <v>285</v>
      </c>
      <c r="D81" s="162"/>
      <c r="T81" s="314">
        <f t="shared" si="16"/>
        <v>690.28563200000008</v>
      </c>
      <c r="U81" s="65"/>
      <c r="Y81" s="314">
        <f t="shared" si="17"/>
        <v>690.28563200000008</v>
      </c>
      <c r="AA81" s="317">
        <f t="shared" si="18"/>
        <v>0</v>
      </c>
      <c r="AB81" s="314">
        <f t="shared" si="19"/>
        <v>0</v>
      </c>
      <c r="AC81" s="317">
        <f t="shared" si="20"/>
        <v>0</v>
      </c>
      <c r="AD81" s="314">
        <f t="shared" si="21"/>
        <v>0</v>
      </c>
      <c r="AE81" s="314">
        <f t="shared" si="21"/>
        <v>0</v>
      </c>
    </row>
    <row r="82" spans="3:31" x14ac:dyDescent="0.25">
      <c r="C82" t="s">
        <v>189</v>
      </c>
      <c r="D82" s="162"/>
      <c r="T82" s="314">
        <f t="shared" si="16"/>
        <v>5433.8332500000006</v>
      </c>
      <c r="U82" s="65"/>
      <c r="Y82" s="314">
        <f t="shared" si="17"/>
        <v>5933.8332500000006</v>
      </c>
      <c r="AA82" s="317">
        <f t="shared" si="18"/>
        <v>0.86657566590702551</v>
      </c>
      <c r="AB82" s="314">
        <f t="shared" si="19"/>
        <v>5142.1154999999999</v>
      </c>
      <c r="AC82" s="317">
        <f t="shared" si="20"/>
        <v>0.29892649915634212</v>
      </c>
      <c r="AD82" s="314">
        <f t="shared" si="21"/>
        <v>1773.78</v>
      </c>
      <c r="AE82" s="314">
        <f t="shared" si="21"/>
        <v>3368.3355000000001</v>
      </c>
    </row>
    <row r="83" spans="3:31" x14ac:dyDescent="0.25">
      <c r="C83" t="s">
        <v>72</v>
      </c>
      <c r="D83" s="162"/>
      <c r="T83" s="314">
        <f t="shared" si="16"/>
        <v>1849.4246089999999</v>
      </c>
      <c r="U83" s="65"/>
      <c r="Y83" s="314">
        <f t="shared" si="17"/>
        <v>1849.4246089999999</v>
      </c>
      <c r="AA83" s="317">
        <f t="shared" si="18"/>
        <v>1</v>
      </c>
      <c r="AB83" s="314">
        <f t="shared" si="19"/>
        <v>1849.4246089999999</v>
      </c>
      <c r="AC83" s="317">
        <f t="shared" si="20"/>
        <v>1</v>
      </c>
      <c r="AD83" s="314">
        <f t="shared" si="21"/>
        <v>1849.4246089999999</v>
      </c>
      <c r="AE83" s="314">
        <f t="shared" si="21"/>
        <v>0</v>
      </c>
    </row>
    <row r="84" spans="3:31" x14ac:dyDescent="0.25">
      <c r="C84" t="s">
        <v>164</v>
      </c>
      <c r="D84" s="162"/>
      <c r="T84" s="314">
        <f t="shared" si="16"/>
        <v>1594.4854950000001</v>
      </c>
      <c r="U84" s="65"/>
      <c r="Y84" s="314">
        <f t="shared" si="17"/>
        <v>8558.4286700000011</v>
      </c>
      <c r="AA84" s="317">
        <f t="shared" si="18"/>
        <v>0.33916463663183161</v>
      </c>
      <c r="AB84" s="314">
        <f t="shared" si="19"/>
        <v>2902.7163500000001</v>
      </c>
      <c r="AC84" s="317">
        <f t="shared" si="20"/>
        <v>0.33916463663183161</v>
      </c>
      <c r="AD84" s="314">
        <f t="shared" si="21"/>
        <v>2902.7163500000001</v>
      </c>
      <c r="AE84" s="314">
        <f t="shared" si="21"/>
        <v>0</v>
      </c>
    </row>
    <row r="85" spans="3:31" x14ac:dyDescent="0.25">
      <c r="C85" t="s">
        <v>24</v>
      </c>
      <c r="D85" s="162"/>
      <c r="T85" s="314">
        <f t="shared" si="16"/>
        <v>3008.3760000000002</v>
      </c>
      <c r="U85" s="65"/>
      <c r="Y85" s="314">
        <f t="shared" si="17"/>
        <v>14433.510112348002</v>
      </c>
      <c r="AA85" s="317">
        <f t="shared" si="18"/>
        <v>1</v>
      </c>
      <c r="AB85" s="314">
        <f t="shared" si="19"/>
        <v>14433.510112348002</v>
      </c>
      <c r="AC85" s="317">
        <f t="shared" si="20"/>
        <v>0.55179035023410494</v>
      </c>
      <c r="AD85" s="314">
        <f t="shared" si="21"/>
        <v>7964.2716</v>
      </c>
      <c r="AE85" s="314">
        <f t="shared" si="21"/>
        <v>6469.2385123480008</v>
      </c>
    </row>
    <row r="86" spans="3:31" x14ac:dyDescent="0.25">
      <c r="C86" t="s">
        <v>312</v>
      </c>
      <c r="D86" s="162"/>
      <c r="T86" s="314">
        <f t="shared" si="16"/>
        <v>1013.8864999999998</v>
      </c>
      <c r="U86" s="65"/>
      <c r="Y86" s="314">
        <f t="shared" si="17"/>
        <v>1013.8864999999998</v>
      </c>
      <c r="AA86" s="317">
        <f t="shared" si="18"/>
        <v>0.60547852249734058</v>
      </c>
      <c r="AB86" s="314">
        <f t="shared" si="19"/>
        <v>613.88649999999984</v>
      </c>
      <c r="AC86" s="317">
        <f t="shared" si="20"/>
        <v>0.60547852249734058</v>
      </c>
      <c r="AD86" s="314">
        <f t="shared" si="21"/>
        <v>613.88649999999984</v>
      </c>
      <c r="AE86" s="314">
        <f t="shared" si="21"/>
        <v>0</v>
      </c>
    </row>
    <row r="87" spans="3:31" x14ac:dyDescent="0.25">
      <c r="C87" t="s">
        <v>341</v>
      </c>
      <c r="D87" s="162"/>
      <c r="T87" s="314">
        <f t="shared" si="16"/>
        <v>2896.103865</v>
      </c>
      <c r="U87" s="65"/>
      <c r="Y87" s="314">
        <f t="shared" si="17"/>
        <v>2896.103865</v>
      </c>
      <c r="AA87" s="317">
        <f t="shared" si="18"/>
        <v>0</v>
      </c>
      <c r="AB87" s="314">
        <f t="shared" si="19"/>
        <v>0</v>
      </c>
      <c r="AC87" s="317">
        <f t="shared" si="20"/>
        <v>0</v>
      </c>
      <c r="AD87" s="314">
        <f t="shared" si="21"/>
        <v>0</v>
      </c>
      <c r="AE87" s="314">
        <f t="shared" si="21"/>
        <v>0</v>
      </c>
    </row>
  </sheetData>
  <autoFilter ref="B8:AE74" xr:uid="{00000000-0009-0000-0000-000018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X11:X12 X14 X16:X18 X20:X29 X31:X35 X37:X38 X40:X45 X47:X51 S53:S75" xr:uid="{00000000-0002-0000-1800-000000000000}">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AE65"/>
  <sheetViews>
    <sheetView topLeftCell="B1" zoomScale="70" zoomScaleNormal="70" workbookViewId="0">
      <pane xSplit="9" ySplit="8" topLeftCell="S51"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521</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697" t="s">
        <v>388</v>
      </c>
      <c r="L7" s="698"/>
      <c r="M7" s="698"/>
      <c r="N7" s="698"/>
      <c r="O7" s="698"/>
      <c r="P7" s="698"/>
      <c r="Q7" s="698"/>
      <c r="R7" s="698"/>
      <c r="S7" s="698"/>
      <c r="T7" s="699"/>
      <c r="V7" s="700" t="s">
        <v>389</v>
      </c>
      <c r="W7" s="701"/>
      <c r="X7" s="701"/>
      <c r="Y7" s="702"/>
      <c r="AA7" s="703" t="s">
        <v>390</v>
      </c>
      <c r="AB7" s="704"/>
      <c r="AC7" s="705" t="s">
        <v>393</v>
      </c>
      <c r="AD7" s="706"/>
      <c r="AE7" s="270" t="s">
        <v>391</v>
      </c>
    </row>
    <row r="8" spans="1:31" s="267" customFormat="1" ht="75.75" thickBot="1" x14ac:dyDescent="0.3">
      <c r="A8" s="245" t="s">
        <v>377</v>
      </c>
      <c r="B8" s="246" t="s">
        <v>260</v>
      </c>
      <c r="C8" s="245" t="s">
        <v>6</v>
      </c>
      <c r="D8" s="245" t="s">
        <v>7</v>
      </c>
      <c r="E8" s="245" t="s">
        <v>8</v>
      </c>
      <c r="F8" s="245" t="s">
        <v>9</v>
      </c>
      <c r="G8" s="245" t="s">
        <v>10</v>
      </c>
      <c r="H8" s="247" t="s">
        <v>11</v>
      </c>
      <c r="I8" s="245" t="s">
        <v>12</v>
      </c>
      <c r="J8" s="245" t="s">
        <v>13</v>
      </c>
      <c r="K8" s="245" t="s">
        <v>14</v>
      </c>
      <c r="L8" s="248" t="s">
        <v>15</v>
      </c>
      <c r="M8" s="245" t="s">
        <v>16</v>
      </c>
      <c r="N8" s="248" t="s">
        <v>17</v>
      </c>
      <c r="O8" s="260"/>
      <c r="P8" s="261" t="s">
        <v>18</v>
      </c>
      <c r="Q8" s="262" t="s">
        <v>19</v>
      </c>
      <c r="R8" s="262" t="s">
        <v>20</v>
      </c>
      <c r="S8" s="263" t="s">
        <v>21</v>
      </c>
      <c r="T8" s="263" t="s">
        <v>22</v>
      </c>
      <c r="V8" s="266" t="s">
        <v>14</v>
      </c>
      <c r="W8" s="266" t="s">
        <v>15</v>
      </c>
      <c r="X8" s="266" t="s">
        <v>21</v>
      </c>
      <c r="Y8" s="266" t="s">
        <v>22</v>
      </c>
      <c r="AA8" s="268" t="s">
        <v>392</v>
      </c>
      <c r="AB8" s="268" t="s">
        <v>5</v>
      </c>
      <c r="AC8" s="269" t="s">
        <v>392</v>
      </c>
      <c r="AD8" s="269" t="s">
        <v>5</v>
      </c>
      <c r="AE8" s="270"/>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260</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260</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331" t="s">
        <v>139</v>
      </c>
      <c r="W11" s="295">
        <v>1</v>
      </c>
      <c r="X11" s="294">
        <v>0</v>
      </c>
      <c r="Y11" s="335">
        <f>W11*X11</f>
        <v>0</v>
      </c>
      <c r="Z11" s="18"/>
      <c r="AA11" s="77">
        <v>0</v>
      </c>
      <c r="AB11" s="78">
        <f>Y11*AA11</f>
        <v>0</v>
      </c>
      <c r="AC11" s="79">
        <v>0</v>
      </c>
      <c r="AD11" s="80">
        <f>Y11*AC11</f>
        <v>0</v>
      </c>
      <c r="AE11" s="130">
        <f>AB11-AD11</f>
        <v>0</v>
      </c>
    </row>
    <row r="12" spans="1:31" ht="45.75" thickBot="1" x14ac:dyDescent="0.3">
      <c r="A12" s="29"/>
      <c r="B12" s="2" t="s">
        <v>260</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331" t="s">
        <v>79</v>
      </c>
      <c r="W12" s="295">
        <v>46.04</v>
      </c>
      <c r="X12" s="294">
        <v>8.6880000000000006</v>
      </c>
      <c r="Y12" s="335">
        <f t="shared" ref="Y12:Y48" si="0">W12*X12</f>
        <v>399.99552</v>
      </c>
      <c r="Z12" s="18"/>
      <c r="AA12" s="77">
        <v>0</v>
      </c>
      <c r="AB12" s="78">
        <f t="shared" ref="AB12:AB52" si="1">Y12*AA12</f>
        <v>0</v>
      </c>
      <c r="AC12" s="79">
        <v>0</v>
      </c>
      <c r="AD12" s="80">
        <f t="shared" ref="AD12:AD52" si="2">Y12*AC12</f>
        <v>0</v>
      </c>
      <c r="AE12" s="130">
        <f t="shared" ref="AE12:AE53" si="3">AB12-AD12</f>
        <v>0</v>
      </c>
    </row>
    <row r="13" spans="1:31" ht="15.75" thickBot="1" x14ac:dyDescent="0.3">
      <c r="A13" s="15"/>
      <c r="B13" s="2" t="s">
        <v>260</v>
      </c>
      <c r="C13" s="3" t="s">
        <v>308</v>
      </c>
      <c r="D13" s="4" t="s">
        <v>378</v>
      </c>
      <c r="E13" s="5"/>
      <c r="F13" s="6"/>
      <c r="G13" s="6"/>
      <c r="H13" s="7"/>
      <c r="I13" s="6"/>
      <c r="J13" s="8"/>
      <c r="K13" s="9"/>
      <c r="L13" s="38"/>
      <c r="M13" s="8"/>
      <c r="N13" s="11"/>
      <c r="O13" s="18"/>
      <c r="P13" s="16"/>
      <c r="Q13" s="37"/>
      <c r="R13" s="37"/>
      <c r="S13" s="37"/>
      <c r="T13" s="37"/>
      <c r="V13" s="331"/>
      <c r="W13" s="295"/>
      <c r="X13" s="355"/>
      <c r="Y13" s="335">
        <f t="shared" si="0"/>
        <v>0</v>
      </c>
      <c r="Z13" s="18"/>
      <c r="AA13" s="77"/>
      <c r="AB13" s="78"/>
      <c r="AC13" s="79"/>
      <c r="AD13" s="80"/>
      <c r="AE13" s="130">
        <f t="shared" si="3"/>
        <v>0</v>
      </c>
    </row>
    <row r="14" spans="1:31" ht="30.75" thickBot="1" x14ac:dyDescent="0.3">
      <c r="A14" s="15"/>
      <c r="B14" s="2" t="s">
        <v>260</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331" t="s">
        <v>311</v>
      </c>
      <c r="W14" s="295">
        <v>1</v>
      </c>
      <c r="X14" s="294">
        <v>222.29999999999998</v>
      </c>
      <c r="Y14" s="335">
        <f t="shared" si="0"/>
        <v>222.29999999999998</v>
      </c>
      <c r="Z14" s="18"/>
      <c r="AA14" s="77">
        <v>1</v>
      </c>
      <c r="AB14" s="78">
        <f t="shared" si="1"/>
        <v>222.29999999999998</v>
      </c>
      <c r="AC14" s="79">
        <v>1</v>
      </c>
      <c r="AD14" s="80">
        <f t="shared" si="2"/>
        <v>222.29999999999998</v>
      </c>
      <c r="AE14" s="130">
        <f t="shared" si="3"/>
        <v>0</v>
      </c>
    </row>
    <row r="15" spans="1:31" ht="15.75" thickBot="1" x14ac:dyDescent="0.3">
      <c r="A15" s="15"/>
      <c r="B15" s="2" t="s">
        <v>260</v>
      </c>
      <c r="C15" s="3" t="s">
        <v>285</v>
      </c>
      <c r="D15" s="4" t="s">
        <v>378</v>
      </c>
      <c r="E15" s="5"/>
      <c r="F15" s="6"/>
      <c r="G15" s="6"/>
      <c r="H15" s="7"/>
      <c r="I15" s="6"/>
      <c r="J15" s="8"/>
      <c r="K15" s="9"/>
      <c r="L15" s="38"/>
      <c r="M15" s="8"/>
      <c r="N15" s="11"/>
      <c r="O15" s="18"/>
      <c r="P15" s="16"/>
      <c r="Q15" s="37"/>
      <c r="R15" s="37"/>
      <c r="S15" s="37"/>
      <c r="T15" s="37"/>
      <c r="V15" s="331"/>
      <c r="W15" s="295"/>
      <c r="X15" s="355"/>
      <c r="Y15" s="335"/>
      <c r="Z15" s="18"/>
      <c r="AA15" s="77"/>
      <c r="AB15" s="78"/>
      <c r="AC15" s="79"/>
      <c r="AD15" s="80"/>
      <c r="AE15" s="130">
        <f t="shared" si="3"/>
        <v>0</v>
      </c>
    </row>
    <row r="16" spans="1:31" ht="105.75" thickBot="1" x14ac:dyDescent="0.3">
      <c r="A16" s="15"/>
      <c r="B16" s="2" t="s">
        <v>260</v>
      </c>
      <c r="C16" s="3" t="s">
        <v>285</v>
      </c>
      <c r="D16" s="4" t="s">
        <v>25</v>
      </c>
      <c r="E16" s="5" t="s">
        <v>306</v>
      </c>
      <c r="F16" s="6"/>
      <c r="G16" s="6"/>
      <c r="H16" s="7">
        <v>5.0999999999999996</v>
      </c>
      <c r="I16" s="6"/>
      <c r="J16" s="8" t="s">
        <v>307</v>
      </c>
      <c r="K16" s="9" t="s">
        <v>139</v>
      </c>
      <c r="L16" s="38">
        <v>1</v>
      </c>
      <c r="M16" s="10">
        <v>480</v>
      </c>
      <c r="N16" s="11">
        <v>480</v>
      </c>
      <c r="O16" s="18"/>
      <c r="P16" s="12" t="e">
        <v>#VALUE!</v>
      </c>
      <c r="Q16" s="13" t="e">
        <f>IF(J16="PROV SUM",N16,L16*P16)</f>
        <v>#VALUE!</v>
      </c>
      <c r="R16" s="39">
        <v>0</v>
      </c>
      <c r="S16" s="40">
        <v>408</v>
      </c>
      <c r="T16" s="13">
        <f>IF(J16="SC024",N16,IF(ISERROR(S16),"",IF(J16="PROV SUM",N16,L16*S16)))</f>
        <v>408</v>
      </c>
      <c r="V16" s="331" t="s">
        <v>139</v>
      </c>
      <c r="W16" s="295">
        <v>1</v>
      </c>
      <c r="X16" s="294">
        <v>408</v>
      </c>
      <c r="Y16" s="335">
        <f t="shared" si="0"/>
        <v>408</v>
      </c>
      <c r="Z16" s="18"/>
      <c r="AA16" s="77">
        <v>0</v>
      </c>
      <c r="AB16" s="78">
        <f t="shared" si="1"/>
        <v>0</v>
      </c>
      <c r="AC16" s="79">
        <v>0</v>
      </c>
      <c r="AD16" s="80">
        <f t="shared" si="2"/>
        <v>0</v>
      </c>
      <c r="AE16" s="130">
        <f t="shared" si="3"/>
        <v>0</v>
      </c>
    </row>
    <row r="17" spans="1:31" ht="61.5" thickBot="1" x14ac:dyDescent="0.3">
      <c r="A17" s="15"/>
      <c r="B17" s="2" t="s">
        <v>260</v>
      </c>
      <c r="C17" s="3" t="s">
        <v>285</v>
      </c>
      <c r="D17" s="4" t="s">
        <v>25</v>
      </c>
      <c r="E17" s="126" t="s">
        <v>500</v>
      </c>
      <c r="F17" s="6"/>
      <c r="G17" s="6"/>
      <c r="H17" s="7">
        <v>5.1540000000000203</v>
      </c>
      <c r="I17" s="6"/>
      <c r="J17" s="8" t="s">
        <v>301</v>
      </c>
      <c r="K17" s="9" t="s">
        <v>79</v>
      </c>
      <c r="L17" s="38">
        <v>20</v>
      </c>
      <c r="M17" s="10">
        <v>16.28</v>
      </c>
      <c r="N17" s="11">
        <v>325.60000000000002</v>
      </c>
      <c r="O17" s="18"/>
      <c r="P17" s="12" t="e">
        <v>#VALUE!</v>
      </c>
      <c r="Q17" s="13" t="e">
        <f>IF(J17="PROV SUM",N17,L17*P17)</f>
        <v>#VALUE!</v>
      </c>
      <c r="R17" s="39">
        <v>0</v>
      </c>
      <c r="S17" s="40">
        <v>13.714272000000001</v>
      </c>
      <c r="T17" s="13">
        <f>IF(J17="SC024",N17,IF(ISERROR(S17),"",IF(J17="PROV SUM",N17,L17*S17)))</f>
        <v>274.28543999999999</v>
      </c>
      <c r="V17" s="331" t="s">
        <v>79</v>
      </c>
      <c r="W17" s="295">
        <v>20</v>
      </c>
      <c r="X17" s="294">
        <v>13.714272000000001</v>
      </c>
      <c r="Y17" s="335">
        <f t="shared" si="0"/>
        <v>274.28543999999999</v>
      </c>
      <c r="Z17" s="18"/>
      <c r="AA17" s="77">
        <v>0</v>
      </c>
      <c r="AB17" s="78">
        <f t="shared" si="1"/>
        <v>0</v>
      </c>
      <c r="AC17" s="79">
        <v>0</v>
      </c>
      <c r="AD17" s="80">
        <f t="shared" si="2"/>
        <v>0</v>
      </c>
      <c r="AE17" s="130">
        <f t="shared" si="3"/>
        <v>0</v>
      </c>
    </row>
    <row r="18" spans="1:31" ht="30.75" thickBot="1" x14ac:dyDescent="0.3">
      <c r="A18" s="15"/>
      <c r="B18" s="2" t="s">
        <v>260</v>
      </c>
      <c r="C18" s="3" t="s">
        <v>285</v>
      </c>
      <c r="D18" s="4" t="s">
        <v>25</v>
      </c>
      <c r="E18" s="5" t="s">
        <v>303</v>
      </c>
      <c r="F18" s="6"/>
      <c r="G18" s="6"/>
      <c r="H18" s="7">
        <v>5.1570000000000196</v>
      </c>
      <c r="I18" s="6"/>
      <c r="J18" s="8" t="s">
        <v>304</v>
      </c>
      <c r="K18" s="9" t="s">
        <v>75</v>
      </c>
      <c r="L18" s="38">
        <v>16</v>
      </c>
      <c r="M18" s="10">
        <v>9.6199999999999992</v>
      </c>
      <c r="N18" s="11">
        <v>153.91999999999999</v>
      </c>
      <c r="O18" s="18"/>
      <c r="P18" s="12" t="e">
        <v>#VALUE!</v>
      </c>
      <c r="Q18" s="13" t="e">
        <f>IF(J18="PROV SUM",N18,L18*P18)</f>
        <v>#VALUE!</v>
      </c>
      <c r="R18" s="39">
        <v>0</v>
      </c>
      <c r="S18" s="40">
        <v>8.1038879999999995</v>
      </c>
      <c r="T18" s="13">
        <f>IF(J18="SC024",N18,IF(ISERROR(S18),"",IF(J18="PROV SUM",N18,L18*S18)))</f>
        <v>129.66220799999999</v>
      </c>
      <c r="V18" s="331" t="s">
        <v>75</v>
      </c>
      <c r="W18" s="295">
        <v>16</v>
      </c>
      <c r="X18" s="294">
        <v>8.1038879999999995</v>
      </c>
      <c r="Y18" s="335">
        <f t="shared" si="0"/>
        <v>129.66220799999999</v>
      </c>
      <c r="Z18" s="18"/>
      <c r="AA18" s="77">
        <v>0</v>
      </c>
      <c r="AB18" s="78">
        <f t="shared" si="1"/>
        <v>0</v>
      </c>
      <c r="AC18" s="79">
        <v>0</v>
      </c>
      <c r="AD18" s="80">
        <f t="shared" si="2"/>
        <v>0</v>
      </c>
      <c r="AE18" s="130">
        <f t="shared" si="3"/>
        <v>0</v>
      </c>
    </row>
    <row r="19" spans="1:31" ht="120.75" thickBot="1" x14ac:dyDescent="0.3">
      <c r="A19" s="15"/>
      <c r="B19" s="2" t="s">
        <v>260</v>
      </c>
      <c r="C19" s="3" t="s">
        <v>285</v>
      </c>
      <c r="D19" s="4" t="s">
        <v>25</v>
      </c>
      <c r="E19" s="5" t="s">
        <v>288</v>
      </c>
      <c r="F19" s="6"/>
      <c r="G19" s="6"/>
      <c r="H19" s="7">
        <v>5.2950000000000603</v>
      </c>
      <c r="I19" s="6"/>
      <c r="J19" s="8" t="s">
        <v>289</v>
      </c>
      <c r="K19" s="9" t="s">
        <v>75</v>
      </c>
      <c r="L19" s="38">
        <v>1</v>
      </c>
      <c r="M19" s="10">
        <v>197.62</v>
      </c>
      <c r="N19" s="11">
        <v>197.62</v>
      </c>
      <c r="O19" s="18"/>
      <c r="P19" s="12" t="e">
        <v>#VALUE!</v>
      </c>
      <c r="Q19" s="13" t="e">
        <f>IF(J19="PROV SUM",N19,L19*P19)</f>
        <v>#VALUE!</v>
      </c>
      <c r="R19" s="39">
        <v>0</v>
      </c>
      <c r="S19" s="40">
        <v>175.19012999999998</v>
      </c>
      <c r="T19" s="13">
        <f>IF(J19="SC024",N19,IF(ISERROR(S19),"",IF(J19="PROV SUM",N19,L19*S19)))</f>
        <v>175.19012999999998</v>
      </c>
      <c r="V19" s="331" t="s">
        <v>75</v>
      </c>
      <c r="W19" s="295">
        <v>1</v>
      </c>
      <c r="X19" s="294">
        <v>175.19012999999998</v>
      </c>
      <c r="Y19" s="335">
        <f t="shared" si="0"/>
        <v>175.19012999999998</v>
      </c>
      <c r="Z19" s="18"/>
      <c r="AA19" s="77">
        <v>0</v>
      </c>
      <c r="AB19" s="78">
        <f t="shared" si="1"/>
        <v>0</v>
      </c>
      <c r="AC19" s="79">
        <v>0</v>
      </c>
      <c r="AD19" s="80">
        <f t="shared" si="2"/>
        <v>0</v>
      </c>
      <c r="AE19" s="130">
        <f t="shared" si="3"/>
        <v>0</v>
      </c>
    </row>
    <row r="20" spans="1:31" ht="15.75" thickBot="1" x14ac:dyDescent="0.3">
      <c r="A20" s="15"/>
      <c r="B20" s="2" t="s">
        <v>260</v>
      </c>
      <c r="C20" s="41" t="s">
        <v>189</v>
      </c>
      <c r="D20" s="4" t="s">
        <v>378</v>
      </c>
      <c r="E20" s="5"/>
      <c r="F20" s="6"/>
      <c r="G20" s="6"/>
      <c r="H20" s="7"/>
      <c r="I20" s="6"/>
      <c r="J20" s="8"/>
      <c r="K20" s="9"/>
      <c r="L20" s="38"/>
      <c r="M20" s="8"/>
      <c r="N20" s="38"/>
      <c r="O20" s="18"/>
      <c r="P20" s="27"/>
      <c r="Q20" s="42"/>
      <c r="R20" s="42"/>
      <c r="S20" s="42"/>
      <c r="T20" s="42"/>
      <c r="V20" s="331"/>
      <c r="W20" s="295"/>
      <c r="X20" s="293"/>
      <c r="Y20" s="335"/>
      <c r="Z20" s="18"/>
      <c r="AA20" s="77"/>
      <c r="AB20" s="78"/>
      <c r="AC20" s="79"/>
      <c r="AD20" s="80"/>
      <c r="AE20" s="130">
        <f t="shared" si="3"/>
        <v>0</v>
      </c>
    </row>
    <row r="21" spans="1:31" ht="30.75" thickBot="1" x14ac:dyDescent="0.3">
      <c r="A21" s="15"/>
      <c r="B21" s="2" t="s">
        <v>260</v>
      </c>
      <c r="C21" s="41" t="s">
        <v>189</v>
      </c>
      <c r="D21" s="4" t="s">
        <v>25</v>
      </c>
      <c r="E21" s="5" t="s">
        <v>337</v>
      </c>
      <c r="F21" s="6"/>
      <c r="G21" s="6"/>
      <c r="H21" s="7">
        <v>6.91</v>
      </c>
      <c r="I21" s="6"/>
      <c r="J21" s="8" t="s">
        <v>338</v>
      </c>
      <c r="K21" s="9" t="s">
        <v>79</v>
      </c>
      <c r="L21" s="38">
        <v>3</v>
      </c>
      <c r="M21" s="10">
        <v>20.13</v>
      </c>
      <c r="N21" s="38">
        <v>60.39</v>
      </c>
      <c r="O21" s="18"/>
      <c r="P21" s="12" t="e">
        <v>#VALUE!</v>
      </c>
      <c r="Q21" s="13" t="e">
        <f t="shared" ref="Q21:Q26" si="4">IF(J21="PROV SUM",N21,L21*P21)</f>
        <v>#VALUE!</v>
      </c>
      <c r="R21" s="39">
        <v>0</v>
      </c>
      <c r="S21" s="40">
        <v>14.594249999999999</v>
      </c>
      <c r="T21" s="13">
        <f t="shared" ref="T21:T26" si="5">IF(J21="SC024",N21,IF(ISERROR(S21),"",IF(J21="PROV SUM",N21,L21*S21)))</f>
        <v>43.782749999999993</v>
      </c>
      <c r="V21" s="331" t="s">
        <v>79</v>
      </c>
      <c r="W21" s="295">
        <v>3</v>
      </c>
      <c r="X21" s="294">
        <v>14.594249999999999</v>
      </c>
      <c r="Y21" s="335">
        <f t="shared" si="0"/>
        <v>43.782749999999993</v>
      </c>
      <c r="Z21" s="18"/>
      <c r="AA21" s="77">
        <v>0</v>
      </c>
      <c r="AB21" s="78">
        <f t="shared" si="1"/>
        <v>0</v>
      </c>
      <c r="AC21" s="79">
        <v>0</v>
      </c>
      <c r="AD21" s="80">
        <f t="shared" si="2"/>
        <v>0</v>
      </c>
      <c r="AE21" s="130">
        <f t="shared" si="3"/>
        <v>0</v>
      </c>
    </row>
    <row r="22" spans="1:31" ht="45.75" thickBot="1" x14ac:dyDescent="0.3">
      <c r="A22" s="15"/>
      <c r="B22" s="2" t="s">
        <v>260</v>
      </c>
      <c r="C22" s="41" t="s">
        <v>189</v>
      </c>
      <c r="D22" s="4" t="s">
        <v>25</v>
      </c>
      <c r="E22" s="5" t="s">
        <v>221</v>
      </c>
      <c r="F22" s="6"/>
      <c r="G22" s="6"/>
      <c r="H22" s="7">
        <v>6.1860000000000301</v>
      </c>
      <c r="I22" s="6"/>
      <c r="J22" s="8" t="s">
        <v>222</v>
      </c>
      <c r="K22" s="9" t="s">
        <v>79</v>
      </c>
      <c r="L22" s="38">
        <v>12</v>
      </c>
      <c r="M22" s="10">
        <v>11.63</v>
      </c>
      <c r="N22" s="38">
        <v>139.56</v>
      </c>
      <c r="O22" s="18"/>
      <c r="P22" s="12" t="e">
        <v>#VALUE!</v>
      </c>
      <c r="Q22" s="13" t="e">
        <f t="shared" si="4"/>
        <v>#VALUE!</v>
      </c>
      <c r="R22" s="39">
        <v>0</v>
      </c>
      <c r="S22" s="40">
        <v>9.8855000000000004</v>
      </c>
      <c r="T22" s="13">
        <f t="shared" si="5"/>
        <v>118.626</v>
      </c>
      <c r="V22" s="331" t="s">
        <v>79</v>
      </c>
      <c r="W22" s="295">
        <v>12</v>
      </c>
      <c r="X22" s="294">
        <v>9.8855000000000004</v>
      </c>
      <c r="Y22" s="335">
        <f t="shared" si="0"/>
        <v>118.626</v>
      </c>
      <c r="Z22" s="18"/>
      <c r="AA22" s="77">
        <v>0</v>
      </c>
      <c r="AB22" s="78">
        <f t="shared" si="1"/>
        <v>0</v>
      </c>
      <c r="AC22" s="79">
        <v>0</v>
      </c>
      <c r="AD22" s="80">
        <f t="shared" si="2"/>
        <v>0</v>
      </c>
      <c r="AE22" s="130">
        <f t="shared" si="3"/>
        <v>0</v>
      </c>
    </row>
    <row r="23" spans="1:31" ht="45.75" thickBot="1" x14ac:dyDescent="0.3">
      <c r="A23" s="15"/>
      <c r="B23" s="2" t="s">
        <v>260</v>
      </c>
      <c r="C23" s="41" t="s">
        <v>189</v>
      </c>
      <c r="D23" s="4" t="s">
        <v>25</v>
      </c>
      <c r="E23" s="5" t="s">
        <v>234</v>
      </c>
      <c r="F23" s="6"/>
      <c r="G23" s="6"/>
      <c r="H23" s="7">
        <v>6.2040000000000299</v>
      </c>
      <c r="I23" s="6"/>
      <c r="J23" s="8" t="s">
        <v>235</v>
      </c>
      <c r="K23" s="9" t="s">
        <v>79</v>
      </c>
      <c r="L23" s="38">
        <v>6</v>
      </c>
      <c r="M23" s="10">
        <v>20.51</v>
      </c>
      <c r="N23" s="38">
        <v>123.06</v>
      </c>
      <c r="O23" s="18"/>
      <c r="P23" s="12" t="e">
        <v>#VALUE!</v>
      </c>
      <c r="Q23" s="13" t="e">
        <f t="shared" si="4"/>
        <v>#VALUE!</v>
      </c>
      <c r="R23" s="39">
        <v>0</v>
      </c>
      <c r="S23" s="40">
        <v>17.433500000000002</v>
      </c>
      <c r="T23" s="13">
        <f t="shared" si="5"/>
        <v>104.60100000000001</v>
      </c>
      <c r="V23" s="331" t="s">
        <v>79</v>
      </c>
      <c r="W23" s="295">
        <v>6</v>
      </c>
      <c r="X23" s="294">
        <v>17.433500000000002</v>
      </c>
      <c r="Y23" s="335">
        <f t="shared" si="0"/>
        <v>104.60100000000001</v>
      </c>
      <c r="Z23" s="18"/>
      <c r="AA23" s="77">
        <v>0</v>
      </c>
      <c r="AB23" s="78">
        <f t="shared" si="1"/>
        <v>0</v>
      </c>
      <c r="AC23" s="79">
        <v>0</v>
      </c>
      <c r="AD23" s="80">
        <f t="shared" si="2"/>
        <v>0</v>
      </c>
      <c r="AE23" s="130">
        <f t="shared" si="3"/>
        <v>0</v>
      </c>
    </row>
    <row r="24" spans="1:31" ht="30.75" thickBot="1" x14ac:dyDescent="0.3">
      <c r="A24" s="15"/>
      <c r="B24" s="2" t="s">
        <v>260</v>
      </c>
      <c r="C24" s="41" t="s">
        <v>189</v>
      </c>
      <c r="D24" s="4" t="s">
        <v>25</v>
      </c>
      <c r="E24" s="5" t="s">
        <v>261</v>
      </c>
      <c r="F24" s="6"/>
      <c r="G24" s="6"/>
      <c r="H24" s="7">
        <v>6.2490000000000503</v>
      </c>
      <c r="I24" s="6"/>
      <c r="J24" s="8" t="s">
        <v>262</v>
      </c>
      <c r="K24" s="9" t="s">
        <v>79</v>
      </c>
      <c r="L24" s="38">
        <v>22</v>
      </c>
      <c r="M24" s="10">
        <v>24.54</v>
      </c>
      <c r="N24" s="38">
        <v>539.88</v>
      </c>
      <c r="O24" s="18"/>
      <c r="P24" s="12" t="e">
        <v>#VALUE!</v>
      </c>
      <c r="Q24" s="13" t="e">
        <f t="shared" si="4"/>
        <v>#VALUE!</v>
      </c>
      <c r="R24" s="39">
        <v>0</v>
      </c>
      <c r="S24" s="40">
        <v>20.858999999999998</v>
      </c>
      <c r="T24" s="13">
        <f t="shared" si="5"/>
        <v>458.89799999999997</v>
      </c>
      <c r="V24" s="331" t="s">
        <v>79</v>
      </c>
      <c r="W24" s="295">
        <v>22</v>
      </c>
      <c r="X24" s="294">
        <v>20.858999999999998</v>
      </c>
      <c r="Y24" s="335">
        <f t="shared" si="0"/>
        <v>458.89799999999997</v>
      </c>
      <c r="Z24" s="18"/>
      <c r="AA24" s="77">
        <v>0</v>
      </c>
      <c r="AB24" s="78">
        <f t="shared" si="1"/>
        <v>0</v>
      </c>
      <c r="AC24" s="79">
        <v>0</v>
      </c>
      <c r="AD24" s="80">
        <f t="shared" si="2"/>
        <v>0</v>
      </c>
      <c r="AE24" s="130">
        <f t="shared" si="3"/>
        <v>0</v>
      </c>
    </row>
    <row r="25" spans="1:31" ht="30.75" thickBot="1" x14ac:dyDescent="0.3">
      <c r="A25" s="15"/>
      <c r="B25" s="2" t="s">
        <v>260</v>
      </c>
      <c r="C25" s="41" t="s">
        <v>189</v>
      </c>
      <c r="D25" s="4" t="s">
        <v>25</v>
      </c>
      <c r="E25" s="5" t="s">
        <v>263</v>
      </c>
      <c r="F25" s="6"/>
      <c r="G25" s="6"/>
      <c r="H25" s="7">
        <v>6.2500000000000497</v>
      </c>
      <c r="I25" s="6"/>
      <c r="J25" s="8" t="s">
        <v>264</v>
      </c>
      <c r="K25" s="9" t="s">
        <v>104</v>
      </c>
      <c r="L25" s="38">
        <v>30</v>
      </c>
      <c r="M25" s="10">
        <v>5.84</v>
      </c>
      <c r="N25" s="38">
        <v>175.2</v>
      </c>
      <c r="O25" s="18"/>
      <c r="P25" s="12" t="e">
        <v>#VALUE!</v>
      </c>
      <c r="Q25" s="13" t="e">
        <f t="shared" si="4"/>
        <v>#VALUE!</v>
      </c>
      <c r="R25" s="39">
        <v>0</v>
      </c>
      <c r="S25" s="40">
        <v>4.9639999999999995</v>
      </c>
      <c r="T25" s="13">
        <f t="shared" si="5"/>
        <v>148.91999999999999</v>
      </c>
      <c r="V25" s="331" t="s">
        <v>104</v>
      </c>
      <c r="W25" s="295">
        <v>30</v>
      </c>
      <c r="X25" s="294">
        <v>4.9639999999999995</v>
      </c>
      <c r="Y25" s="335">
        <f t="shared" si="0"/>
        <v>148.91999999999999</v>
      </c>
      <c r="Z25" s="18"/>
      <c r="AA25" s="77">
        <v>0</v>
      </c>
      <c r="AB25" s="78">
        <f t="shared" si="1"/>
        <v>0</v>
      </c>
      <c r="AC25" s="79">
        <v>0</v>
      </c>
      <c r="AD25" s="80">
        <f t="shared" si="2"/>
        <v>0</v>
      </c>
      <c r="AE25" s="130">
        <f t="shared" si="3"/>
        <v>0</v>
      </c>
    </row>
    <row r="26" spans="1:31" ht="30.75" thickBot="1" x14ac:dyDescent="0.3">
      <c r="A26" s="15"/>
      <c r="B26" s="2" t="s">
        <v>260</v>
      </c>
      <c r="C26" s="41" t="s">
        <v>189</v>
      </c>
      <c r="D26" s="4" t="s">
        <v>25</v>
      </c>
      <c r="E26" s="5" t="s">
        <v>459</v>
      </c>
      <c r="F26" s="6"/>
      <c r="G26" s="6"/>
      <c r="H26" s="7">
        <v>6.2760000000000602</v>
      </c>
      <c r="I26" s="6"/>
      <c r="J26" s="8" t="s">
        <v>281</v>
      </c>
      <c r="K26" s="9" t="s">
        <v>139</v>
      </c>
      <c r="L26" s="38">
        <v>1</v>
      </c>
      <c r="M26" s="10">
        <v>33.520000000000003</v>
      </c>
      <c r="N26" s="38">
        <v>33.520000000000003</v>
      </c>
      <c r="O26" s="18"/>
      <c r="P26" s="12" t="e">
        <v>#VALUE!</v>
      </c>
      <c r="Q26" s="13" t="e">
        <f t="shared" si="4"/>
        <v>#VALUE!</v>
      </c>
      <c r="R26" s="39">
        <v>0</v>
      </c>
      <c r="S26" s="40">
        <v>28.492000000000001</v>
      </c>
      <c r="T26" s="13">
        <f t="shared" si="5"/>
        <v>28.492000000000001</v>
      </c>
      <c r="V26" s="331" t="s">
        <v>139</v>
      </c>
      <c r="W26" s="295">
        <v>1</v>
      </c>
      <c r="X26" s="294">
        <v>28.492000000000001</v>
      </c>
      <c r="Y26" s="335">
        <f t="shared" si="0"/>
        <v>28.492000000000001</v>
      </c>
      <c r="Z26" s="18"/>
      <c r="AA26" s="77">
        <v>0</v>
      </c>
      <c r="AB26" s="78">
        <f t="shared" si="1"/>
        <v>0</v>
      </c>
      <c r="AC26" s="79">
        <v>0</v>
      </c>
      <c r="AD26" s="80">
        <f t="shared" si="2"/>
        <v>0</v>
      </c>
      <c r="AE26" s="130">
        <f t="shared" si="3"/>
        <v>0</v>
      </c>
    </row>
    <row r="27" spans="1:31" ht="15.75" thickBot="1" x14ac:dyDescent="0.3">
      <c r="A27" s="15"/>
      <c r="B27" s="2" t="s">
        <v>260</v>
      </c>
      <c r="C27" s="41" t="s">
        <v>72</v>
      </c>
      <c r="D27" s="4" t="s">
        <v>378</v>
      </c>
      <c r="E27" s="5"/>
      <c r="F27" s="6"/>
      <c r="G27" s="6"/>
      <c r="H27" s="7"/>
      <c r="I27" s="6"/>
      <c r="J27" s="8"/>
      <c r="K27" s="9"/>
      <c r="L27" s="38"/>
      <c r="M27" s="8"/>
      <c r="N27" s="38"/>
      <c r="O27" s="43"/>
      <c r="P27" s="27"/>
      <c r="Q27" s="42"/>
      <c r="R27" s="42"/>
      <c r="S27" s="42"/>
      <c r="T27" s="42"/>
      <c r="V27" s="331"/>
      <c r="W27" s="295"/>
      <c r="X27" s="293"/>
      <c r="Y27" s="335"/>
      <c r="Z27" s="18"/>
      <c r="AA27" s="77"/>
      <c r="AB27" s="78"/>
      <c r="AC27" s="79"/>
      <c r="AD27" s="80"/>
      <c r="AE27" s="130">
        <f t="shared" si="3"/>
        <v>0</v>
      </c>
    </row>
    <row r="28" spans="1:31" ht="15.75" thickBot="1" x14ac:dyDescent="0.3">
      <c r="A28" s="15"/>
      <c r="B28" s="2" t="s">
        <v>260</v>
      </c>
      <c r="C28" s="41"/>
      <c r="D28" s="4"/>
      <c r="E28" s="5"/>
      <c r="F28" s="6"/>
      <c r="G28" s="6"/>
      <c r="H28" s="7"/>
      <c r="I28" s="6"/>
      <c r="J28" s="8"/>
      <c r="K28" s="9"/>
      <c r="L28" s="38"/>
      <c r="M28" s="10"/>
      <c r="N28" s="38"/>
      <c r="O28" s="43"/>
      <c r="P28" s="27"/>
      <c r="Q28" s="42"/>
      <c r="R28" s="42"/>
      <c r="S28" s="42"/>
      <c r="T28" s="42"/>
      <c r="V28" s="331"/>
      <c r="W28" s="295"/>
      <c r="X28" s="293"/>
      <c r="Y28" s="335"/>
      <c r="Z28" s="18"/>
      <c r="AA28" s="77"/>
      <c r="AB28" s="78"/>
      <c r="AC28" s="79"/>
      <c r="AD28" s="80"/>
      <c r="AE28" s="130">
        <f t="shared" si="3"/>
        <v>0</v>
      </c>
    </row>
    <row r="29" spans="1:31" ht="15.75" thickBot="1" x14ac:dyDescent="0.3">
      <c r="A29" s="15"/>
      <c r="B29" s="2" t="s">
        <v>260</v>
      </c>
      <c r="C29" s="41" t="s">
        <v>164</v>
      </c>
      <c r="D29" s="4" t="s">
        <v>378</v>
      </c>
      <c r="E29" s="5"/>
      <c r="F29" s="6"/>
      <c r="G29" s="6"/>
      <c r="H29" s="7"/>
      <c r="I29" s="6"/>
      <c r="J29" s="8"/>
      <c r="K29" s="9"/>
      <c r="L29" s="38"/>
      <c r="M29" s="8"/>
      <c r="N29" s="38"/>
      <c r="O29" s="43"/>
      <c r="P29" s="27"/>
      <c r="Q29" s="42"/>
      <c r="R29" s="42"/>
      <c r="S29" s="42"/>
      <c r="T29" s="42"/>
      <c r="V29" s="331"/>
      <c r="W29" s="295"/>
      <c r="X29" s="293"/>
      <c r="Y29" s="335"/>
      <c r="Z29" s="18"/>
      <c r="AA29" s="77"/>
      <c r="AB29" s="78"/>
      <c r="AC29" s="79"/>
      <c r="AD29" s="80"/>
      <c r="AE29" s="130">
        <f t="shared" si="3"/>
        <v>0</v>
      </c>
    </row>
    <row r="30" spans="1:31" ht="90.75" thickBot="1" x14ac:dyDescent="0.3">
      <c r="A30" s="15"/>
      <c r="B30" s="2" t="s">
        <v>260</v>
      </c>
      <c r="C30" s="41" t="s">
        <v>164</v>
      </c>
      <c r="D30" s="4" t="s">
        <v>25</v>
      </c>
      <c r="E30" s="5" t="s">
        <v>169</v>
      </c>
      <c r="F30" s="6"/>
      <c r="G30" s="6"/>
      <c r="H30" s="7">
        <v>4.8899999999999801</v>
      </c>
      <c r="I30" s="6"/>
      <c r="J30" s="8" t="s">
        <v>170</v>
      </c>
      <c r="K30" s="9" t="s">
        <v>75</v>
      </c>
      <c r="L30" s="38">
        <v>5</v>
      </c>
      <c r="M30" s="10">
        <v>29.05</v>
      </c>
      <c r="N30" s="38">
        <v>145.25</v>
      </c>
      <c r="O30" s="43"/>
      <c r="P30" s="12" t="e">
        <v>#VALUE!</v>
      </c>
      <c r="Q30" s="13" t="e">
        <f>IF(J30="PROV SUM",N30,L30*P30)</f>
        <v>#VALUE!</v>
      </c>
      <c r="R30" s="39">
        <v>0</v>
      </c>
      <c r="S30" s="40">
        <v>25.752824999999998</v>
      </c>
      <c r="T30" s="13">
        <f>IF(J30="SC024",N30,IF(ISERROR(S30),"",IF(J30="PROV SUM",N30,L30*S30)))</f>
        <v>128.76412499999998</v>
      </c>
      <c r="V30" s="331" t="s">
        <v>75</v>
      </c>
      <c r="W30" s="295">
        <v>5</v>
      </c>
      <c r="X30" s="294">
        <v>25.752824999999998</v>
      </c>
      <c r="Y30" s="335">
        <f t="shared" si="0"/>
        <v>128.76412499999998</v>
      </c>
      <c r="Z30" s="18"/>
      <c r="AA30" s="77">
        <v>0</v>
      </c>
      <c r="AB30" s="78">
        <f t="shared" si="1"/>
        <v>0</v>
      </c>
      <c r="AC30" s="79">
        <v>0</v>
      </c>
      <c r="AD30" s="80">
        <f t="shared" si="2"/>
        <v>0</v>
      </c>
      <c r="AE30" s="130">
        <f t="shared" si="3"/>
        <v>0</v>
      </c>
    </row>
    <row r="31" spans="1:31" ht="90.75" thickBot="1" x14ac:dyDescent="0.3">
      <c r="A31" s="15"/>
      <c r="B31" s="44" t="s">
        <v>260</v>
      </c>
      <c r="C31" s="45" t="s">
        <v>164</v>
      </c>
      <c r="D31" s="46" t="s">
        <v>25</v>
      </c>
      <c r="E31" s="47" t="s">
        <v>171</v>
      </c>
      <c r="F31" s="48"/>
      <c r="G31" s="48"/>
      <c r="H31" s="49">
        <v>4.8999999999999799</v>
      </c>
      <c r="I31" s="48"/>
      <c r="J31" s="50" t="s">
        <v>172</v>
      </c>
      <c r="K31" s="51" t="s">
        <v>75</v>
      </c>
      <c r="L31" s="52">
        <v>6</v>
      </c>
      <c r="M31" s="53">
        <v>35.61</v>
      </c>
      <c r="N31" s="52">
        <v>213.66</v>
      </c>
      <c r="O31" s="43"/>
      <c r="P31" s="12" t="e">
        <v>#VALUE!</v>
      </c>
      <c r="Q31" s="13" t="e">
        <f>IF(J31="PROV SUM",N31,L31*P31)</f>
        <v>#VALUE!</v>
      </c>
      <c r="R31" s="39">
        <v>0</v>
      </c>
      <c r="S31" s="40">
        <v>31.568264999999997</v>
      </c>
      <c r="T31" s="13">
        <f>IF(J31="SC024",N31,IF(ISERROR(S31),"",IF(J31="PROV SUM",N31,L31*S31)))</f>
        <v>189.40958999999998</v>
      </c>
      <c r="V31" s="331" t="s">
        <v>75</v>
      </c>
      <c r="W31" s="295">
        <v>6</v>
      </c>
      <c r="X31" s="294">
        <v>31.568264999999997</v>
      </c>
      <c r="Y31" s="335">
        <f t="shared" si="0"/>
        <v>189.40958999999998</v>
      </c>
      <c r="Z31" s="18"/>
      <c r="AA31" s="77">
        <v>0</v>
      </c>
      <c r="AB31" s="78">
        <f t="shared" si="1"/>
        <v>0</v>
      </c>
      <c r="AC31" s="79">
        <v>0</v>
      </c>
      <c r="AD31" s="80">
        <f t="shared" si="2"/>
        <v>0</v>
      </c>
      <c r="AE31" s="130">
        <f t="shared" si="3"/>
        <v>0</v>
      </c>
    </row>
    <row r="32" spans="1:31" ht="15.75" thickBot="1" x14ac:dyDescent="0.3">
      <c r="A32" s="15"/>
      <c r="B32" s="44" t="s">
        <v>260</v>
      </c>
      <c r="C32" s="45" t="s">
        <v>24</v>
      </c>
      <c r="D32" s="46" t="s">
        <v>378</v>
      </c>
      <c r="E32" s="47"/>
      <c r="F32" s="48"/>
      <c r="G32" s="48"/>
      <c r="H32" s="49"/>
      <c r="I32" s="48"/>
      <c r="J32" s="50"/>
      <c r="K32" s="51"/>
      <c r="L32" s="52"/>
      <c r="M32" s="50"/>
      <c r="N32" s="52"/>
      <c r="O32" s="43"/>
      <c r="P32" s="27"/>
      <c r="Q32" s="42"/>
      <c r="R32" s="42"/>
      <c r="S32" s="42"/>
      <c r="T32" s="42"/>
      <c r="V32" s="331"/>
      <c r="W32" s="295"/>
      <c r="X32" s="293"/>
      <c r="Y32" s="335">
        <f t="shared" si="0"/>
        <v>0</v>
      </c>
      <c r="Z32" s="18"/>
      <c r="AA32" s="77"/>
      <c r="AB32" s="78"/>
      <c r="AC32" s="79"/>
      <c r="AD32" s="80"/>
      <c r="AE32" s="130">
        <f t="shared" si="3"/>
        <v>0</v>
      </c>
    </row>
    <row r="33" spans="1:31" ht="120.75" thickBot="1" x14ac:dyDescent="0.3">
      <c r="A33" s="21"/>
      <c r="B33" s="54" t="s">
        <v>260</v>
      </c>
      <c r="C33" s="54" t="s">
        <v>24</v>
      </c>
      <c r="D33" s="55" t="s">
        <v>25</v>
      </c>
      <c r="E33" s="56" t="s">
        <v>26</v>
      </c>
      <c r="F33" s="57"/>
      <c r="G33" s="57"/>
      <c r="H33" s="58">
        <v>2.1</v>
      </c>
      <c r="I33" s="57"/>
      <c r="J33" s="59" t="s">
        <v>27</v>
      </c>
      <c r="K33" s="57" t="s">
        <v>28</v>
      </c>
      <c r="L33" s="60">
        <v>170</v>
      </c>
      <c r="M33" s="61">
        <v>12.92</v>
      </c>
      <c r="N33" s="62">
        <v>2196.4</v>
      </c>
      <c r="O33" s="18"/>
      <c r="P33" s="12" t="e">
        <v>#VALUE!</v>
      </c>
      <c r="Q33" s="13" t="e">
        <f>IF(J33="PROV SUM",N33,L33*P33)</f>
        <v>#VALUE!</v>
      </c>
      <c r="R33" s="39">
        <v>0</v>
      </c>
      <c r="S33" s="40">
        <v>16.4084</v>
      </c>
      <c r="T33" s="13">
        <f>IF(J33="SC024",N33,IF(ISERROR(S33),"",IF(J33="PROV SUM",N33,L33*S33)))</f>
        <v>2789.4279999999999</v>
      </c>
      <c r="V33" s="331" t="s">
        <v>28</v>
      </c>
      <c r="W33" s="295">
        <v>240</v>
      </c>
      <c r="X33" s="294">
        <v>16.4084</v>
      </c>
      <c r="Y33" s="335">
        <f t="shared" si="0"/>
        <v>3938.0160000000001</v>
      </c>
      <c r="Z33" s="18"/>
      <c r="AA33" s="77">
        <v>1</v>
      </c>
      <c r="AB33" s="78">
        <f t="shared" si="1"/>
        <v>3938.0160000000001</v>
      </c>
      <c r="AC33" s="79">
        <v>0.46050000000000002</v>
      </c>
      <c r="AD33" s="80">
        <f t="shared" si="2"/>
        <v>1813.4563680000001</v>
      </c>
      <c r="AE33" s="130">
        <f t="shared" si="3"/>
        <v>2124.559632</v>
      </c>
    </row>
    <row r="34" spans="1:31" ht="30.75" thickBot="1" x14ac:dyDescent="0.3">
      <c r="A34" s="21"/>
      <c r="B34" s="54" t="s">
        <v>260</v>
      </c>
      <c r="C34" s="54" t="s">
        <v>24</v>
      </c>
      <c r="D34" s="55" t="s">
        <v>25</v>
      </c>
      <c r="E34" s="56" t="s">
        <v>29</v>
      </c>
      <c r="F34" s="57"/>
      <c r="G34" s="57"/>
      <c r="H34" s="58">
        <v>2.5</v>
      </c>
      <c r="I34" s="57"/>
      <c r="J34" s="59" t="s">
        <v>30</v>
      </c>
      <c r="K34" s="57" t="s">
        <v>31</v>
      </c>
      <c r="L34" s="60">
        <v>1</v>
      </c>
      <c r="M34" s="61">
        <v>420</v>
      </c>
      <c r="N34" s="62">
        <v>420</v>
      </c>
      <c r="O34" s="18"/>
      <c r="P34" s="12" t="e">
        <v>#VALUE!</v>
      </c>
      <c r="Q34" s="13" t="e">
        <f>IF(J34="PROV SUM",N34,L34*P34)</f>
        <v>#VALUE!</v>
      </c>
      <c r="R34" s="39">
        <v>0</v>
      </c>
      <c r="S34" s="40">
        <v>533.4</v>
      </c>
      <c r="T34" s="13">
        <f>IF(J34="SC024",N34,IF(ISERROR(S34),"",IF(J34="PROV SUM",N34,L34*S34)))</f>
        <v>533.4</v>
      </c>
      <c r="V34" s="331" t="s">
        <v>31</v>
      </c>
      <c r="W34" s="295">
        <v>1</v>
      </c>
      <c r="X34" s="294">
        <v>533.4</v>
      </c>
      <c r="Y34" s="335">
        <f t="shared" si="0"/>
        <v>533.4</v>
      </c>
      <c r="Z34" s="18"/>
      <c r="AA34" s="77">
        <v>1</v>
      </c>
      <c r="AB34" s="78">
        <f t="shared" si="1"/>
        <v>533.4</v>
      </c>
      <c r="AC34" s="79">
        <v>0.65</v>
      </c>
      <c r="AD34" s="80">
        <f t="shared" si="2"/>
        <v>346.71</v>
      </c>
      <c r="AE34" s="130">
        <f t="shared" si="3"/>
        <v>186.69</v>
      </c>
    </row>
    <row r="35" spans="1:31" ht="15.75" thickBot="1" x14ac:dyDescent="0.3">
      <c r="A35" s="21"/>
      <c r="B35" s="54" t="s">
        <v>260</v>
      </c>
      <c r="C35" s="54" t="s">
        <v>24</v>
      </c>
      <c r="D35" s="55" t="s">
        <v>25</v>
      </c>
      <c r="E35" s="56" t="s">
        <v>32</v>
      </c>
      <c r="F35" s="57"/>
      <c r="G35" s="57"/>
      <c r="H35" s="58">
        <v>2.6</v>
      </c>
      <c r="I35" s="57"/>
      <c r="J35" s="59" t="s">
        <v>33</v>
      </c>
      <c r="K35" s="57" t="s">
        <v>31</v>
      </c>
      <c r="L35" s="60">
        <v>1</v>
      </c>
      <c r="M35" s="61">
        <v>50</v>
      </c>
      <c r="N35" s="62">
        <v>50</v>
      </c>
      <c r="O35" s="18"/>
      <c r="P35" s="12" t="e">
        <v>#VALUE!</v>
      </c>
      <c r="Q35" s="13" t="e">
        <f>IF(J35="PROV SUM",N35,L35*P35)</f>
        <v>#VALUE!</v>
      </c>
      <c r="R35" s="39">
        <v>0</v>
      </c>
      <c r="S35" s="40">
        <v>63.5</v>
      </c>
      <c r="T35" s="13">
        <f>IF(J35="SC024",N35,IF(ISERROR(S35),"",IF(J35="PROV SUM",N35,L35*S35)))</f>
        <v>63.5</v>
      </c>
      <c r="V35" s="331" t="s">
        <v>31</v>
      </c>
      <c r="W35" s="295">
        <v>1</v>
      </c>
      <c r="X35" s="294">
        <v>63.5</v>
      </c>
      <c r="Y35" s="335">
        <f t="shared" si="0"/>
        <v>63.5</v>
      </c>
      <c r="Z35" s="18"/>
      <c r="AA35" s="77">
        <v>1</v>
      </c>
      <c r="AB35" s="78">
        <f t="shared" si="1"/>
        <v>63.5</v>
      </c>
      <c r="AC35" s="79">
        <v>0.65</v>
      </c>
      <c r="AD35" s="80">
        <f t="shared" si="2"/>
        <v>41.274999999999999</v>
      </c>
      <c r="AE35" s="130">
        <f t="shared" si="3"/>
        <v>22.225000000000001</v>
      </c>
    </row>
    <row r="36" spans="1:31" ht="60.75" thickBot="1" x14ac:dyDescent="0.3">
      <c r="A36" s="21"/>
      <c r="B36" s="54" t="s">
        <v>260</v>
      </c>
      <c r="C36" s="54" t="s">
        <v>24</v>
      </c>
      <c r="D36" s="55" t="s">
        <v>25</v>
      </c>
      <c r="E36" s="56" t="s">
        <v>382</v>
      </c>
      <c r="F36" s="57"/>
      <c r="G36" s="57"/>
      <c r="H36" s="58"/>
      <c r="I36" s="57"/>
      <c r="J36" s="59" t="s">
        <v>383</v>
      </c>
      <c r="K36" s="57" t="s">
        <v>31</v>
      </c>
      <c r="L36" s="60"/>
      <c r="M36" s="61">
        <v>4.8300000000000003E-2</v>
      </c>
      <c r="N36" s="62">
        <v>0</v>
      </c>
      <c r="O36" s="18"/>
      <c r="P36" s="12" t="e">
        <v>#VALUE!</v>
      </c>
      <c r="Q36" s="13" t="e">
        <f>IF(J36="PROV SUM",N36,L36*P36)</f>
        <v>#VALUE!</v>
      </c>
      <c r="R36" s="39" t="e">
        <v>#N/A</v>
      </c>
      <c r="S36" s="40" t="e">
        <v>#N/A</v>
      </c>
      <c r="T36" s="13">
        <f>IF(J36="SC024",N36,IF(ISERROR(S36),"",IF(J36="PROV SUM",N36,L36*S36)))</f>
        <v>0</v>
      </c>
      <c r="V36" s="331" t="s">
        <v>31</v>
      </c>
      <c r="W36" s="295"/>
      <c r="X36" s="294" t="e">
        <v>#N/A</v>
      </c>
      <c r="Y36" s="335"/>
      <c r="Z36" s="18"/>
      <c r="AA36" s="77">
        <v>0</v>
      </c>
      <c r="AB36" s="78">
        <f t="shared" si="1"/>
        <v>0</v>
      </c>
      <c r="AC36" s="79">
        <v>0</v>
      </c>
      <c r="AD36" s="80">
        <f t="shared" si="2"/>
        <v>0</v>
      </c>
      <c r="AE36" s="130">
        <f t="shared" si="3"/>
        <v>0</v>
      </c>
    </row>
    <row r="37" spans="1:31" ht="15.75" thickBot="1" x14ac:dyDescent="0.3">
      <c r="A37" s="21"/>
      <c r="B37" s="63" t="s">
        <v>260</v>
      </c>
      <c r="C37" s="54" t="s">
        <v>312</v>
      </c>
      <c r="D37" s="55" t="s">
        <v>378</v>
      </c>
      <c r="E37" s="56"/>
      <c r="F37" s="57"/>
      <c r="G37" s="57"/>
      <c r="H37" s="58"/>
      <c r="I37" s="57"/>
      <c r="J37" s="59"/>
      <c r="K37" s="57"/>
      <c r="L37" s="60"/>
      <c r="M37" s="59"/>
      <c r="N37" s="62"/>
      <c r="O37" s="18"/>
      <c r="P37" s="16"/>
      <c r="Q37" s="37"/>
      <c r="R37" s="37"/>
      <c r="S37" s="37"/>
      <c r="T37" s="37"/>
      <c r="V37" s="331"/>
      <c r="W37" s="295"/>
      <c r="X37" s="355"/>
      <c r="Y37" s="335"/>
      <c r="Z37" s="18"/>
      <c r="AA37" s="77"/>
      <c r="AB37" s="78"/>
      <c r="AC37" s="79"/>
      <c r="AD37" s="80"/>
      <c r="AE37" s="130">
        <f t="shared" si="3"/>
        <v>0</v>
      </c>
    </row>
    <row r="38" spans="1:31" ht="16.5" thickBot="1" x14ac:dyDescent="0.3">
      <c r="A38" s="15"/>
      <c r="B38" s="86" t="s">
        <v>260</v>
      </c>
      <c r="C38" s="87" t="s">
        <v>341</v>
      </c>
      <c r="D38" s="88" t="s">
        <v>378</v>
      </c>
      <c r="E38" s="89"/>
      <c r="F38" s="6"/>
      <c r="G38" s="6"/>
      <c r="H38" s="90"/>
      <c r="I38" s="6"/>
      <c r="J38" s="89"/>
      <c r="K38" s="91"/>
      <c r="L38" s="52"/>
      <c r="M38" s="92"/>
      <c r="N38" s="11"/>
      <c r="O38" s="18"/>
      <c r="P38" s="16"/>
      <c r="Q38" s="37"/>
      <c r="R38" s="37"/>
      <c r="S38" s="37"/>
      <c r="T38" s="37"/>
      <c r="V38" s="91"/>
      <c r="W38" s="295"/>
      <c r="X38" s="355"/>
      <c r="Y38" s="335"/>
      <c r="Z38" s="18"/>
      <c r="AA38" s="77"/>
      <c r="AB38" s="78"/>
      <c r="AC38" s="79"/>
      <c r="AD38" s="80"/>
      <c r="AE38" s="130">
        <f t="shared" si="3"/>
        <v>0</v>
      </c>
    </row>
    <row r="39" spans="1:31" ht="120.75" thickBot="1" x14ac:dyDescent="0.3">
      <c r="A39" s="15"/>
      <c r="B39" s="86" t="s">
        <v>260</v>
      </c>
      <c r="C39" s="87" t="s">
        <v>341</v>
      </c>
      <c r="D39" s="88" t="s">
        <v>25</v>
      </c>
      <c r="E39" s="89" t="s">
        <v>346</v>
      </c>
      <c r="F39" s="9"/>
      <c r="G39" s="9"/>
      <c r="H39" s="90">
        <v>13</v>
      </c>
      <c r="I39" s="9"/>
      <c r="J39" s="89" t="s">
        <v>347</v>
      </c>
      <c r="K39" s="9" t="s">
        <v>311</v>
      </c>
      <c r="L39" s="93">
        <v>2</v>
      </c>
      <c r="M39" s="92">
        <v>180.78</v>
      </c>
      <c r="N39" s="94">
        <v>361.56</v>
      </c>
      <c r="O39" s="18"/>
      <c r="P39" s="12" t="e">
        <v>#VALUE!</v>
      </c>
      <c r="Q39" s="13" t="e">
        <f t="shared" ref="Q39:Q53" si="6">IF(J39="PROV SUM",N39,L39*P39)</f>
        <v>#VALUE!</v>
      </c>
      <c r="R39" s="39">
        <v>0</v>
      </c>
      <c r="S39" s="40">
        <v>160.26147</v>
      </c>
      <c r="T39" s="13">
        <f t="shared" ref="T39:T53" si="7">IF(J39="SC024",N39,IF(ISERROR(S39),"",IF(J39="PROV SUM",N39,L39*S39)))</f>
        <v>320.52294000000001</v>
      </c>
      <c r="V39" s="331" t="s">
        <v>311</v>
      </c>
      <c r="W39" s="93">
        <v>2</v>
      </c>
      <c r="X39" s="294">
        <v>160.26147</v>
      </c>
      <c r="Y39" s="335">
        <f t="shared" si="0"/>
        <v>320.52294000000001</v>
      </c>
      <c r="Z39" s="18"/>
      <c r="AA39" s="77">
        <v>0</v>
      </c>
      <c r="AB39" s="78">
        <f t="shared" si="1"/>
        <v>0</v>
      </c>
      <c r="AC39" s="79">
        <v>0</v>
      </c>
      <c r="AD39" s="80">
        <f t="shared" si="2"/>
        <v>0</v>
      </c>
      <c r="AE39" s="130">
        <f t="shared" si="3"/>
        <v>0</v>
      </c>
    </row>
    <row r="40" spans="1:31" ht="105.75" thickBot="1" x14ac:dyDescent="0.3">
      <c r="A40" s="15"/>
      <c r="B40" s="86" t="s">
        <v>260</v>
      </c>
      <c r="C40" s="87" t="s">
        <v>341</v>
      </c>
      <c r="D40" s="88" t="s">
        <v>25</v>
      </c>
      <c r="E40" s="89" t="s">
        <v>356</v>
      </c>
      <c r="F40" s="6"/>
      <c r="G40" s="6"/>
      <c r="H40" s="90">
        <v>27</v>
      </c>
      <c r="I40" s="6"/>
      <c r="J40" s="89" t="s">
        <v>357</v>
      </c>
      <c r="K40" s="91" t="s">
        <v>311</v>
      </c>
      <c r="L40" s="93">
        <v>1</v>
      </c>
      <c r="M40" s="92">
        <v>22.53</v>
      </c>
      <c r="N40" s="94">
        <v>22.53</v>
      </c>
      <c r="O40" s="18"/>
      <c r="P40" s="12" t="e">
        <v>#VALUE!</v>
      </c>
      <c r="Q40" s="13" t="e">
        <f t="shared" si="6"/>
        <v>#VALUE!</v>
      </c>
      <c r="R40" s="39">
        <v>0</v>
      </c>
      <c r="S40" s="40">
        <v>19.150500000000001</v>
      </c>
      <c r="T40" s="13">
        <f t="shared" si="7"/>
        <v>19.150500000000001</v>
      </c>
      <c r="V40" s="91" t="s">
        <v>311</v>
      </c>
      <c r="W40" s="93">
        <v>1</v>
      </c>
      <c r="X40" s="294">
        <v>19.150500000000001</v>
      </c>
      <c r="Y40" s="335">
        <f t="shared" si="0"/>
        <v>19.150500000000001</v>
      </c>
      <c r="Z40" s="18"/>
      <c r="AA40" s="77">
        <v>0</v>
      </c>
      <c r="AB40" s="78">
        <f t="shared" si="1"/>
        <v>0</v>
      </c>
      <c r="AC40" s="79">
        <v>0</v>
      </c>
      <c r="AD40" s="80">
        <f t="shared" si="2"/>
        <v>0</v>
      </c>
      <c r="AE40" s="130">
        <f t="shared" si="3"/>
        <v>0</v>
      </c>
    </row>
    <row r="41" spans="1:31" ht="120.75" thickBot="1" x14ac:dyDescent="0.3">
      <c r="A41" s="15"/>
      <c r="B41" s="86" t="s">
        <v>260</v>
      </c>
      <c r="C41" s="87" t="s">
        <v>341</v>
      </c>
      <c r="D41" s="88" t="s">
        <v>25</v>
      </c>
      <c r="E41" s="89" t="s">
        <v>358</v>
      </c>
      <c r="F41" s="6"/>
      <c r="G41" s="6"/>
      <c r="H41" s="90">
        <v>41</v>
      </c>
      <c r="I41" s="6"/>
      <c r="J41" s="89" t="s">
        <v>359</v>
      </c>
      <c r="K41" s="91" t="s">
        <v>311</v>
      </c>
      <c r="L41" s="93">
        <v>1</v>
      </c>
      <c r="M41" s="92">
        <v>29.34</v>
      </c>
      <c r="N41" s="94">
        <v>29.34</v>
      </c>
      <c r="O41" s="18"/>
      <c r="P41" s="12" t="e">
        <v>#VALUE!</v>
      </c>
      <c r="Q41" s="13" t="e">
        <f t="shared" si="6"/>
        <v>#VALUE!</v>
      </c>
      <c r="R41" s="39">
        <v>0</v>
      </c>
      <c r="S41" s="40">
        <v>24.939</v>
      </c>
      <c r="T41" s="13">
        <f t="shared" si="7"/>
        <v>24.939</v>
      </c>
      <c r="V41" s="91" t="s">
        <v>311</v>
      </c>
      <c r="W41" s="93">
        <v>1</v>
      </c>
      <c r="X41" s="294">
        <v>24.939</v>
      </c>
      <c r="Y41" s="335">
        <f t="shared" si="0"/>
        <v>24.939</v>
      </c>
      <c r="Z41" s="18"/>
      <c r="AA41" s="77">
        <v>0</v>
      </c>
      <c r="AB41" s="78">
        <f t="shared" si="1"/>
        <v>0</v>
      </c>
      <c r="AC41" s="79">
        <v>0</v>
      </c>
      <c r="AD41" s="80">
        <f t="shared" si="2"/>
        <v>0</v>
      </c>
      <c r="AE41" s="130">
        <f t="shared" si="3"/>
        <v>0</v>
      </c>
    </row>
    <row r="42" spans="1:31" ht="105.75" thickBot="1" x14ac:dyDescent="0.3">
      <c r="A42" s="15"/>
      <c r="B42" s="86" t="s">
        <v>260</v>
      </c>
      <c r="C42" s="87" t="s">
        <v>341</v>
      </c>
      <c r="D42" s="88" t="s">
        <v>25</v>
      </c>
      <c r="E42" s="89" t="s">
        <v>360</v>
      </c>
      <c r="F42" s="6"/>
      <c r="G42" s="6"/>
      <c r="H42" s="90">
        <v>43</v>
      </c>
      <c r="I42" s="6"/>
      <c r="J42" s="89" t="s">
        <v>361</v>
      </c>
      <c r="K42" s="91" t="s">
        <v>311</v>
      </c>
      <c r="L42" s="93">
        <v>1</v>
      </c>
      <c r="M42" s="92">
        <v>20.399999999999999</v>
      </c>
      <c r="N42" s="94">
        <v>20.399999999999999</v>
      </c>
      <c r="O42" s="18"/>
      <c r="P42" s="12" t="e">
        <v>#VALUE!</v>
      </c>
      <c r="Q42" s="13" t="e">
        <f t="shared" si="6"/>
        <v>#VALUE!</v>
      </c>
      <c r="R42" s="39">
        <v>0</v>
      </c>
      <c r="S42" s="40">
        <v>17.34</v>
      </c>
      <c r="T42" s="13">
        <f t="shared" si="7"/>
        <v>17.34</v>
      </c>
      <c r="V42" s="91" t="s">
        <v>311</v>
      </c>
      <c r="W42" s="93">
        <v>1</v>
      </c>
      <c r="X42" s="294">
        <v>17.34</v>
      </c>
      <c r="Y42" s="335">
        <f t="shared" si="0"/>
        <v>17.34</v>
      </c>
      <c r="Z42" s="18"/>
      <c r="AA42" s="77">
        <v>0</v>
      </c>
      <c r="AB42" s="78">
        <f t="shared" si="1"/>
        <v>0</v>
      </c>
      <c r="AC42" s="79">
        <v>0</v>
      </c>
      <c r="AD42" s="80">
        <f t="shared" si="2"/>
        <v>0</v>
      </c>
      <c r="AE42" s="130">
        <f t="shared" si="3"/>
        <v>0</v>
      </c>
    </row>
    <row r="43" spans="1:31" ht="45.75" thickBot="1" x14ac:dyDescent="0.3">
      <c r="A43" s="15"/>
      <c r="B43" s="86" t="s">
        <v>260</v>
      </c>
      <c r="C43" s="87" t="s">
        <v>341</v>
      </c>
      <c r="D43" s="88" t="s">
        <v>25</v>
      </c>
      <c r="E43" s="89" t="s">
        <v>364</v>
      </c>
      <c r="F43" s="6"/>
      <c r="G43" s="6"/>
      <c r="H43" s="90">
        <v>93</v>
      </c>
      <c r="I43" s="6"/>
      <c r="J43" s="89" t="s">
        <v>365</v>
      </c>
      <c r="K43" s="91" t="s">
        <v>311</v>
      </c>
      <c r="L43" s="93">
        <v>1</v>
      </c>
      <c r="M43" s="92">
        <v>550</v>
      </c>
      <c r="N43" s="94">
        <v>550</v>
      </c>
      <c r="O43" s="18"/>
      <c r="P43" s="12" t="e">
        <v>#VALUE!</v>
      </c>
      <c r="Q43" s="13" t="e">
        <f t="shared" si="6"/>
        <v>#VALUE!</v>
      </c>
      <c r="R43" s="39">
        <v>0</v>
      </c>
      <c r="S43" s="40">
        <v>440</v>
      </c>
      <c r="T43" s="13">
        <f t="shared" si="7"/>
        <v>440</v>
      </c>
      <c r="V43" s="91" t="s">
        <v>311</v>
      </c>
      <c r="W43" s="93">
        <v>1</v>
      </c>
      <c r="X43" s="294">
        <v>440</v>
      </c>
      <c r="Y43" s="335">
        <f t="shared" si="0"/>
        <v>440</v>
      </c>
      <c r="Z43" s="18"/>
      <c r="AA43" s="77">
        <v>0</v>
      </c>
      <c r="AB43" s="78">
        <f t="shared" si="1"/>
        <v>0</v>
      </c>
      <c r="AC43" s="79">
        <v>0</v>
      </c>
      <c r="AD43" s="80">
        <f t="shared" si="2"/>
        <v>0</v>
      </c>
      <c r="AE43" s="130">
        <f t="shared" si="3"/>
        <v>0</v>
      </c>
    </row>
    <row r="44" spans="1:31" ht="45.75" thickBot="1" x14ac:dyDescent="0.3">
      <c r="A44" s="15"/>
      <c r="B44" s="86" t="s">
        <v>260</v>
      </c>
      <c r="C44" s="87" t="s">
        <v>341</v>
      </c>
      <c r="D44" s="88" t="s">
        <v>25</v>
      </c>
      <c r="E44" s="89" t="s">
        <v>352</v>
      </c>
      <c r="F44" s="6"/>
      <c r="G44" s="6"/>
      <c r="H44" s="90">
        <v>104</v>
      </c>
      <c r="I44" s="6"/>
      <c r="J44" s="89" t="s">
        <v>353</v>
      </c>
      <c r="K44" s="91" t="s">
        <v>311</v>
      </c>
      <c r="L44" s="93">
        <v>3</v>
      </c>
      <c r="M44" s="92">
        <v>3.44</v>
      </c>
      <c r="N44" s="94">
        <v>10.32</v>
      </c>
      <c r="O44" s="18"/>
      <c r="P44" s="12" t="e">
        <v>#VALUE!</v>
      </c>
      <c r="Q44" s="13" t="e">
        <f t="shared" si="6"/>
        <v>#VALUE!</v>
      </c>
      <c r="R44" s="39">
        <v>0</v>
      </c>
      <c r="S44" s="40">
        <v>3.0495599999999996</v>
      </c>
      <c r="T44" s="13">
        <f t="shared" si="7"/>
        <v>9.1486799999999988</v>
      </c>
      <c r="V44" s="91" t="s">
        <v>311</v>
      </c>
      <c r="W44" s="93">
        <v>3</v>
      </c>
      <c r="X44" s="294">
        <v>3.0495599999999996</v>
      </c>
      <c r="Y44" s="335">
        <f t="shared" si="0"/>
        <v>9.1486799999999988</v>
      </c>
      <c r="Z44" s="18"/>
      <c r="AA44" s="77">
        <v>0</v>
      </c>
      <c r="AB44" s="78">
        <f t="shared" si="1"/>
        <v>0</v>
      </c>
      <c r="AC44" s="79">
        <v>0</v>
      </c>
      <c r="AD44" s="80">
        <f t="shared" si="2"/>
        <v>0</v>
      </c>
      <c r="AE44" s="130">
        <f t="shared" si="3"/>
        <v>0</v>
      </c>
    </row>
    <row r="45" spans="1:31" ht="90.75" thickBot="1" x14ac:dyDescent="0.3">
      <c r="A45" s="15"/>
      <c r="B45" s="86" t="s">
        <v>260</v>
      </c>
      <c r="C45" s="87" t="s">
        <v>341</v>
      </c>
      <c r="D45" s="88" t="s">
        <v>25</v>
      </c>
      <c r="E45" s="89" t="s">
        <v>366</v>
      </c>
      <c r="F45" s="6"/>
      <c r="G45" s="6"/>
      <c r="H45" s="90">
        <v>115</v>
      </c>
      <c r="I45" s="6"/>
      <c r="J45" s="89" t="s">
        <v>367</v>
      </c>
      <c r="K45" s="91" t="s">
        <v>311</v>
      </c>
      <c r="L45" s="93">
        <v>3</v>
      </c>
      <c r="M45" s="92">
        <v>70.11</v>
      </c>
      <c r="N45" s="94">
        <v>210.32999999999998</v>
      </c>
      <c r="O45" s="18"/>
      <c r="P45" s="12" t="e">
        <v>#VALUE!</v>
      </c>
      <c r="Q45" s="13" t="e">
        <f t="shared" si="6"/>
        <v>#VALUE!</v>
      </c>
      <c r="R45" s="39">
        <v>0</v>
      </c>
      <c r="S45" s="40">
        <v>56.088000000000001</v>
      </c>
      <c r="T45" s="13">
        <f t="shared" si="7"/>
        <v>168.26400000000001</v>
      </c>
      <c r="V45" s="91" t="s">
        <v>311</v>
      </c>
      <c r="W45" s="93">
        <v>3</v>
      </c>
      <c r="X45" s="294">
        <v>56.088000000000001</v>
      </c>
      <c r="Y45" s="335">
        <f t="shared" si="0"/>
        <v>168.26400000000001</v>
      </c>
      <c r="Z45" s="18"/>
      <c r="AA45" s="77">
        <v>0</v>
      </c>
      <c r="AB45" s="78">
        <f t="shared" si="1"/>
        <v>0</v>
      </c>
      <c r="AC45" s="79">
        <v>0</v>
      </c>
      <c r="AD45" s="80">
        <f t="shared" si="2"/>
        <v>0</v>
      </c>
      <c r="AE45" s="130">
        <f t="shared" si="3"/>
        <v>0</v>
      </c>
    </row>
    <row r="46" spans="1:31" ht="46.5" thickBot="1" x14ac:dyDescent="0.3">
      <c r="A46" s="15"/>
      <c r="B46" s="86" t="s">
        <v>260</v>
      </c>
      <c r="C46" s="87" t="s">
        <v>341</v>
      </c>
      <c r="D46" s="88" t="s">
        <v>25</v>
      </c>
      <c r="E46" s="95" t="s">
        <v>354</v>
      </c>
      <c r="F46" s="6"/>
      <c r="G46" s="6"/>
      <c r="H46" s="90">
        <v>175</v>
      </c>
      <c r="I46" s="6"/>
      <c r="J46" s="102" t="s">
        <v>355</v>
      </c>
      <c r="K46" s="91" t="s">
        <v>311</v>
      </c>
      <c r="L46" s="93">
        <v>3</v>
      </c>
      <c r="M46" s="92">
        <v>9.81</v>
      </c>
      <c r="N46" s="94">
        <v>29.43</v>
      </c>
      <c r="O46" s="18"/>
      <c r="P46" s="12" t="e">
        <v>#VALUE!</v>
      </c>
      <c r="Q46" s="13" t="e">
        <f t="shared" si="6"/>
        <v>#VALUE!</v>
      </c>
      <c r="R46" s="39">
        <v>0</v>
      </c>
      <c r="S46" s="40">
        <v>8.6965649999999997</v>
      </c>
      <c r="T46" s="13">
        <f t="shared" si="7"/>
        <v>26.089694999999999</v>
      </c>
      <c r="V46" s="91" t="s">
        <v>311</v>
      </c>
      <c r="W46" s="93">
        <v>3</v>
      </c>
      <c r="X46" s="294">
        <v>8.6965649999999997</v>
      </c>
      <c r="Y46" s="335">
        <f t="shared" si="0"/>
        <v>26.089694999999999</v>
      </c>
      <c r="Z46" s="18"/>
      <c r="AA46" s="77">
        <v>0</v>
      </c>
      <c r="AB46" s="78">
        <f t="shared" si="1"/>
        <v>0</v>
      </c>
      <c r="AC46" s="79">
        <v>0</v>
      </c>
      <c r="AD46" s="80">
        <f t="shared" si="2"/>
        <v>0</v>
      </c>
      <c r="AE46" s="130">
        <f t="shared" si="3"/>
        <v>0</v>
      </c>
    </row>
    <row r="47" spans="1:31" ht="76.5" thickBot="1" x14ac:dyDescent="0.3">
      <c r="A47" s="21"/>
      <c r="B47" s="86" t="s">
        <v>260</v>
      </c>
      <c r="C47" s="87" t="s">
        <v>341</v>
      </c>
      <c r="D47" s="88" t="s">
        <v>25</v>
      </c>
      <c r="E47" s="95" t="s">
        <v>342</v>
      </c>
      <c r="F47" s="29"/>
      <c r="G47" s="29"/>
      <c r="H47" s="90">
        <v>180</v>
      </c>
      <c r="I47" s="29"/>
      <c r="J47" s="96" t="s">
        <v>343</v>
      </c>
      <c r="K47" s="91" t="s">
        <v>311</v>
      </c>
      <c r="L47" s="93">
        <v>1</v>
      </c>
      <c r="M47" s="92">
        <v>62.11</v>
      </c>
      <c r="N47" s="94">
        <v>62.11</v>
      </c>
      <c r="O47" s="18"/>
      <c r="P47" s="12" t="e">
        <v>#VALUE!</v>
      </c>
      <c r="Q47" s="13" t="e">
        <f t="shared" si="6"/>
        <v>#VALUE!</v>
      </c>
      <c r="R47" s="39">
        <v>0</v>
      </c>
      <c r="S47" s="40">
        <v>55.060514999999995</v>
      </c>
      <c r="T47" s="13">
        <f t="shared" si="7"/>
        <v>55.060514999999995</v>
      </c>
      <c r="V47" s="91" t="s">
        <v>311</v>
      </c>
      <c r="W47" s="93">
        <v>1</v>
      </c>
      <c r="X47" s="294">
        <v>55.060514999999995</v>
      </c>
      <c r="Y47" s="335">
        <f t="shared" si="0"/>
        <v>55.060514999999995</v>
      </c>
      <c r="Z47" s="18"/>
      <c r="AA47" s="77">
        <v>0</v>
      </c>
      <c r="AB47" s="78">
        <f t="shared" si="1"/>
        <v>0</v>
      </c>
      <c r="AC47" s="79">
        <v>0</v>
      </c>
      <c r="AD47" s="80">
        <f t="shared" si="2"/>
        <v>0</v>
      </c>
      <c r="AE47" s="130">
        <f t="shared" si="3"/>
        <v>0</v>
      </c>
    </row>
    <row r="48" spans="1:31" ht="91.5" thickBot="1" x14ac:dyDescent="0.3">
      <c r="A48" s="21"/>
      <c r="B48" s="86" t="s">
        <v>260</v>
      </c>
      <c r="C48" s="87" t="s">
        <v>341</v>
      </c>
      <c r="D48" s="88" t="s">
        <v>25</v>
      </c>
      <c r="E48" s="95" t="s">
        <v>370</v>
      </c>
      <c r="F48" s="29"/>
      <c r="G48" s="29"/>
      <c r="H48" s="90">
        <v>186</v>
      </c>
      <c r="I48" s="29"/>
      <c r="J48" s="97" t="s">
        <v>371</v>
      </c>
      <c r="K48" s="91" t="s">
        <v>311</v>
      </c>
      <c r="L48" s="93">
        <v>1</v>
      </c>
      <c r="M48" s="92">
        <v>86.88</v>
      </c>
      <c r="N48" s="94">
        <v>86.88</v>
      </c>
      <c r="O48" s="18"/>
      <c r="P48" s="12" t="e">
        <v>#VALUE!</v>
      </c>
      <c r="Q48" s="13" t="e">
        <f t="shared" si="6"/>
        <v>#VALUE!</v>
      </c>
      <c r="R48" s="39">
        <v>0</v>
      </c>
      <c r="S48" s="40">
        <v>69.504000000000005</v>
      </c>
      <c r="T48" s="13">
        <f t="shared" si="7"/>
        <v>69.504000000000005</v>
      </c>
      <c r="V48" s="91" t="s">
        <v>311</v>
      </c>
      <c r="W48" s="93">
        <v>1</v>
      </c>
      <c r="X48" s="294">
        <v>69.504000000000005</v>
      </c>
      <c r="Y48" s="335">
        <f t="shared" si="0"/>
        <v>69.504000000000005</v>
      </c>
      <c r="Z48" s="18"/>
      <c r="AA48" s="77">
        <v>0</v>
      </c>
      <c r="AB48" s="78">
        <f t="shared" si="1"/>
        <v>0</v>
      </c>
      <c r="AC48" s="79">
        <v>0</v>
      </c>
      <c r="AD48" s="80">
        <f t="shared" si="2"/>
        <v>0</v>
      </c>
      <c r="AE48" s="130">
        <f t="shared" si="3"/>
        <v>0</v>
      </c>
    </row>
    <row r="49" spans="1:31" ht="16.5" thickBot="1" x14ac:dyDescent="0.3">
      <c r="A49" s="21"/>
      <c r="B49" s="86" t="s">
        <v>260</v>
      </c>
      <c r="C49" s="87" t="s">
        <v>341</v>
      </c>
      <c r="D49" s="88" t="s">
        <v>25</v>
      </c>
      <c r="E49" s="98" t="s">
        <v>424</v>
      </c>
      <c r="F49" s="29"/>
      <c r="G49" s="29"/>
      <c r="H49" s="90">
        <v>190</v>
      </c>
      <c r="I49" s="29"/>
      <c r="J49" s="99" t="s">
        <v>379</v>
      </c>
      <c r="K49" s="91" t="s">
        <v>311</v>
      </c>
      <c r="L49" s="93">
        <v>1</v>
      </c>
      <c r="M49" s="100">
        <v>1500</v>
      </c>
      <c r="N49" s="94">
        <v>1500</v>
      </c>
      <c r="O49" s="18"/>
      <c r="P49" s="12" t="e">
        <v>#VALUE!</v>
      </c>
      <c r="Q49" s="13">
        <f t="shared" si="6"/>
        <v>1500</v>
      </c>
      <c r="R49" s="39" t="s">
        <v>381</v>
      </c>
      <c r="S49" s="40" t="s">
        <v>381</v>
      </c>
      <c r="T49" s="13">
        <f t="shared" si="7"/>
        <v>1500</v>
      </c>
      <c r="V49" s="91" t="s">
        <v>311</v>
      </c>
      <c r="W49" s="93">
        <v>1</v>
      </c>
      <c r="X49" s="294" t="s">
        <v>381</v>
      </c>
      <c r="Y49" s="335">
        <v>1500</v>
      </c>
      <c r="Z49" s="18"/>
      <c r="AA49" s="77">
        <v>0</v>
      </c>
      <c r="AB49" s="78">
        <f t="shared" si="1"/>
        <v>0</v>
      </c>
      <c r="AC49" s="79">
        <v>0</v>
      </c>
      <c r="AD49" s="80">
        <f t="shared" si="2"/>
        <v>0</v>
      </c>
      <c r="AE49" s="130">
        <f t="shared" si="3"/>
        <v>0</v>
      </c>
    </row>
    <row r="50" spans="1:31" ht="27" thickBot="1" x14ac:dyDescent="0.3">
      <c r="A50" s="21"/>
      <c r="B50" s="86" t="s">
        <v>260</v>
      </c>
      <c r="C50" s="87" t="s">
        <v>341</v>
      </c>
      <c r="D50" s="88" t="s">
        <v>25</v>
      </c>
      <c r="E50" s="101" t="s">
        <v>425</v>
      </c>
      <c r="F50" s="29"/>
      <c r="G50" s="29"/>
      <c r="H50" s="90">
        <v>191</v>
      </c>
      <c r="I50" s="29"/>
      <c r="J50" s="99" t="s">
        <v>379</v>
      </c>
      <c r="K50" s="91" t="s">
        <v>311</v>
      </c>
      <c r="L50" s="93">
        <v>1</v>
      </c>
      <c r="M50" s="100">
        <v>100</v>
      </c>
      <c r="N50" s="94">
        <v>100</v>
      </c>
      <c r="O50" s="18"/>
      <c r="P50" s="12" t="e">
        <v>#VALUE!</v>
      </c>
      <c r="Q50" s="13">
        <f t="shared" si="6"/>
        <v>100</v>
      </c>
      <c r="R50" s="39" t="s">
        <v>381</v>
      </c>
      <c r="S50" s="40" t="s">
        <v>381</v>
      </c>
      <c r="T50" s="13">
        <f t="shared" si="7"/>
        <v>100</v>
      </c>
      <c r="V50" s="91" t="s">
        <v>311</v>
      </c>
      <c r="W50" s="93">
        <v>1</v>
      </c>
      <c r="X50" s="294" t="s">
        <v>381</v>
      </c>
      <c r="Y50" s="335">
        <v>100</v>
      </c>
      <c r="Z50" s="18"/>
      <c r="AA50" s="77">
        <v>0</v>
      </c>
      <c r="AB50" s="78">
        <f t="shared" si="1"/>
        <v>0</v>
      </c>
      <c r="AC50" s="79">
        <v>0</v>
      </c>
      <c r="AD50" s="80">
        <f t="shared" si="2"/>
        <v>0</v>
      </c>
      <c r="AE50" s="130">
        <f t="shared" si="3"/>
        <v>0</v>
      </c>
    </row>
    <row r="51" spans="1:31" ht="16.5" thickBot="1" x14ac:dyDescent="0.3">
      <c r="A51" s="21"/>
      <c r="B51" s="86" t="s">
        <v>260</v>
      </c>
      <c r="C51" s="87" t="s">
        <v>341</v>
      </c>
      <c r="D51" s="88" t="s">
        <v>25</v>
      </c>
      <c r="E51" s="101" t="s">
        <v>426</v>
      </c>
      <c r="F51" s="29"/>
      <c r="G51" s="29"/>
      <c r="H51" s="90">
        <v>192</v>
      </c>
      <c r="I51" s="29"/>
      <c r="J51" s="99" t="s">
        <v>379</v>
      </c>
      <c r="K51" s="91" t="s">
        <v>311</v>
      </c>
      <c r="L51" s="93">
        <v>1</v>
      </c>
      <c r="M51" s="100">
        <v>100</v>
      </c>
      <c r="N51" s="94">
        <v>100</v>
      </c>
      <c r="O51" s="18"/>
      <c r="P51" s="12" t="e">
        <v>#VALUE!</v>
      </c>
      <c r="Q51" s="13">
        <f t="shared" si="6"/>
        <v>100</v>
      </c>
      <c r="R51" s="39" t="s">
        <v>381</v>
      </c>
      <c r="S51" s="40" t="s">
        <v>381</v>
      </c>
      <c r="T51" s="13">
        <f t="shared" si="7"/>
        <v>100</v>
      </c>
      <c r="V51" s="91" t="s">
        <v>311</v>
      </c>
      <c r="W51" s="93">
        <v>1</v>
      </c>
      <c r="X51" s="294" t="s">
        <v>381</v>
      </c>
      <c r="Y51" s="335">
        <v>100</v>
      </c>
      <c r="Z51" s="18"/>
      <c r="AA51" s="77">
        <v>0</v>
      </c>
      <c r="AB51" s="78">
        <f t="shared" si="1"/>
        <v>0</v>
      </c>
      <c r="AC51" s="79">
        <v>0</v>
      </c>
      <c r="AD51" s="80">
        <f t="shared" si="2"/>
        <v>0</v>
      </c>
      <c r="AE51" s="130">
        <f t="shared" si="3"/>
        <v>0</v>
      </c>
    </row>
    <row r="52" spans="1:31" ht="16.5" thickBot="1" x14ac:dyDescent="0.3">
      <c r="A52" s="21"/>
      <c r="B52" s="86" t="s">
        <v>260</v>
      </c>
      <c r="C52" s="87" t="s">
        <v>341</v>
      </c>
      <c r="D52" s="88" t="s">
        <v>25</v>
      </c>
      <c r="E52" s="101" t="s">
        <v>427</v>
      </c>
      <c r="F52" s="29"/>
      <c r="G52" s="29"/>
      <c r="H52" s="90">
        <v>193</v>
      </c>
      <c r="I52" s="29"/>
      <c r="J52" s="99" t="s">
        <v>379</v>
      </c>
      <c r="K52" s="91" t="s">
        <v>311</v>
      </c>
      <c r="L52" s="93">
        <v>1</v>
      </c>
      <c r="M52" s="100">
        <v>100</v>
      </c>
      <c r="N52" s="94">
        <v>100</v>
      </c>
      <c r="O52" s="18"/>
      <c r="P52" s="12" t="e">
        <v>#VALUE!</v>
      </c>
      <c r="Q52" s="13">
        <f t="shared" si="6"/>
        <v>100</v>
      </c>
      <c r="R52" s="39" t="s">
        <v>381</v>
      </c>
      <c r="S52" s="40" t="s">
        <v>381</v>
      </c>
      <c r="T52" s="13">
        <f t="shared" si="7"/>
        <v>100</v>
      </c>
      <c r="V52" s="91" t="s">
        <v>311</v>
      </c>
      <c r="W52" s="93">
        <v>1</v>
      </c>
      <c r="X52" s="294" t="s">
        <v>381</v>
      </c>
      <c r="Y52" s="335">
        <v>100</v>
      </c>
      <c r="Z52" s="18"/>
      <c r="AA52" s="77">
        <v>0</v>
      </c>
      <c r="AB52" s="78">
        <f t="shared" si="1"/>
        <v>0</v>
      </c>
      <c r="AC52" s="79">
        <v>0</v>
      </c>
      <c r="AD52" s="80">
        <f t="shared" si="2"/>
        <v>0</v>
      </c>
      <c r="AE52" s="130">
        <f t="shared" si="3"/>
        <v>0</v>
      </c>
    </row>
    <row r="53" spans="1:31" ht="16.5" thickBot="1" x14ac:dyDescent="0.3">
      <c r="A53" s="21"/>
      <c r="B53" s="86" t="s">
        <v>260</v>
      </c>
      <c r="C53" s="87" t="s">
        <v>341</v>
      </c>
      <c r="D53" s="88" t="s">
        <v>25</v>
      </c>
      <c r="E53" s="101" t="s">
        <v>428</v>
      </c>
      <c r="F53" s="29"/>
      <c r="G53" s="29"/>
      <c r="H53" s="90">
        <v>194</v>
      </c>
      <c r="I53" s="29"/>
      <c r="J53" s="99" t="s">
        <v>379</v>
      </c>
      <c r="K53" s="91" t="s">
        <v>311</v>
      </c>
      <c r="L53" s="93">
        <v>1</v>
      </c>
      <c r="M53" s="100">
        <v>350</v>
      </c>
      <c r="N53" s="94">
        <v>350</v>
      </c>
      <c r="O53" s="18"/>
      <c r="P53" s="12" t="e">
        <v>#VALUE!</v>
      </c>
      <c r="Q53" s="13">
        <f t="shared" si="6"/>
        <v>350</v>
      </c>
      <c r="R53" s="39" t="s">
        <v>381</v>
      </c>
      <c r="S53" s="40" t="str">
        <f>IF(R53&gt;0,R53,P53)</f>
        <v/>
      </c>
      <c r="T53" s="13">
        <f t="shared" si="7"/>
        <v>350</v>
      </c>
      <c r="V53" s="91" t="s">
        <v>311</v>
      </c>
      <c r="W53" s="93">
        <v>1</v>
      </c>
      <c r="X53" s="100"/>
      <c r="Y53" s="94">
        <v>350</v>
      </c>
      <c r="Z53" s="18"/>
      <c r="AA53" s="77">
        <v>0</v>
      </c>
      <c r="AB53" s="78">
        <f>Y53*AA53</f>
        <v>0</v>
      </c>
      <c r="AC53" s="79">
        <v>0</v>
      </c>
      <c r="AD53" s="80">
        <f>Y53*AC53</f>
        <v>0</v>
      </c>
      <c r="AE53" s="130">
        <f t="shared" si="3"/>
        <v>0</v>
      </c>
    </row>
    <row r="54" spans="1:31" ht="15.75" thickBot="1" x14ac:dyDescent="0.3">
      <c r="A54" s="21"/>
      <c r="B54" s="63"/>
      <c r="C54" s="54"/>
      <c r="D54" s="55"/>
      <c r="E54" s="56"/>
      <c r="F54" s="57"/>
      <c r="G54" s="57"/>
      <c r="H54" s="58"/>
      <c r="I54" s="57"/>
      <c r="J54" s="59"/>
      <c r="K54" s="57"/>
      <c r="L54" s="60"/>
      <c r="M54" s="64"/>
      <c r="N54" s="62"/>
      <c r="O54" s="18"/>
      <c r="P54" s="16"/>
      <c r="Q54" s="37"/>
      <c r="R54" s="37"/>
      <c r="S54" s="37"/>
      <c r="T54" s="37"/>
    </row>
    <row r="55" spans="1:31" ht="15.75" thickBot="1" x14ac:dyDescent="0.3">
      <c r="S55" s="68" t="s">
        <v>5</v>
      </c>
      <c r="T55" s="69">
        <f>SUM(T11:T53)</f>
        <v>9517.274093</v>
      </c>
      <c r="U55" s="65"/>
      <c r="V55" s="21"/>
      <c r="W55" s="28"/>
      <c r="X55" s="68" t="s">
        <v>5</v>
      </c>
      <c r="Y55" s="69">
        <f>SUM(Y11:Y53)</f>
        <v>10665.862093</v>
      </c>
      <c r="Z55" s="18"/>
      <c r="AA55" s="76"/>
      <c r="AB55" s="116">
        <f>SUM(AB11:AB53)</f>
        <v>4757.2159999999994</v>
      </c>
      <c r="AC55" s="76"/>
      <c r="AD55" s="117">
        <f>SUM(AD11:AD53)</f>
        <v>2423.741368</v>
      </c>
      <c r="AE55" s="129">
        <f>SUM(AE11:AE53)</f>
        <v>2333.4746319999999</v>
      </c>
    </row>
    <row r="57" spans="1:31" x14ac:dyDescent="0.25">
      <c r="C57" t="s">
        <v>372</v>
      </c>
      <c r="D57" s="162"/>
      <c r="T57" s="314">
        <f>SUMIF($C$10:$C$54,$C57,T$10:T$54)</f>
        <v>399.99552</v>
      </c>
      <c r="U57" s="65"/>
      <c r="Y57" s="314">
        <f>SUMIF($C$10:$C$54,$C57,Y$10:Y$54)</f>
        <v>399.99552</v>
      </c>
      <c r="AA57" s="317">
        <f>AB57/Y57</f>
        <v>0</v>
      </c>
      <c r="AB57" s="314">
        <f>SUMIF($C$10:$C$54,$C57,AB$10:AB$54)</f>
        <v>0</v>
      </c>
      <c r="AC57" s="317">
        <f>AD57/Y57</f>
        <v>0</v>
      </c>
      <c r="AD57" s="314">
        <f>SUMIF($C$10:$C$54,$C57,AD$10:AD$54)</f>
        <v>0</v>
      </c>
      <c r="AE57" s="314">
        <f>SUMIF($C$10:$C$54,$C57,AE$10:AE$54)</f>
        <v>0</v>
      </c>
    </row>
    <row r="58" spans="1:31" x14ac:dyDescent="0.25">
      <c r="C58" t="s">
        <v>308</v>
      </c>
      <c r="D58" s="162"/>
      <c r="T58" s="314">
        <f t="shared" ref="T58:T65" si="8">SUMIF($C$10:$C$54,$C58,T$10:T$54)</f>
        <v>222.29999999999998</v>
      </c>
      <c r="U58" s="65"/>
      <c r="Y58" s="314">
        <f t="shared" ref="Y58:Y65" si="9">SUMIF($C$10:$C$54,$C58,Y$10:Y$54)</f>
        <v>222.29999999999998</v>
      </c>
      <c r="AA58" s="317">
        <f t="shared" ref="AA58:AA65" si="10">AB58/Y58</f>
        <v>1</v>
      </c>
      <c r="AB58" s="314">
        <f t="shared" ref="AB58:AB65" si="11">SUMIF($C$10:$C$54,$C58,AB$10:AB$54)</f>
        <v>222.29999999999998</v>
      </c>
      <c r="AC58" s="317">
        <f t="shared" ref="AC58:AC65" si="12">AD58/Y58</f>
        <v>1</v>
      </c>
      <c r="AD58" s="314">
        <f t="shared" ref="AD58:AE65" si="13">SUMIF($C$10:$C$54,$C58,AD$10:AD$54)</f>
        <v>222.29999999999998</v>
      </c>
      <c r="AE58" s="314">
        <f t="shared" si="13"/>
        <v>0</v>
      </c>
    </row>
    <row r="59" spans="1:31" x14ac:dyDescent="0.25">
      <c r="C59" t="s">
        <v>285</v>
      </c>
      <c r="D59" s="162"/>
      <c r="T59" s="314">
        <f t="shared" si="8"/>
        <v>987.13777799999991</v>
      </c>
      <c r="U59" s="67"/>
      <c r="Y59" s="314">
        <f t="shared" si="9"/>
        <v>987.13777799999991</v>
      </c>
      <c r="AA59" s="317">
        <f t="shared" si="10"/>
        <v>0</v>
      </c>
      <c r="AB59" s="314">
        <f t="shared" si="11"/>
        <v>0</v>
      </c>
      <c r="AC59" s="317">
        <f t="shared" si="12"/>
        <v>0</v>
      </c>
      <c r="AD59" s="314">
        <f t="shared" si="13"/>
        <v>0</v>
      </c>
      <c r="AE59" s="314">
        <f t="shared" si="13"/>
        <v>0</v>
      </c>
    </row>
    <row r="60" spans="1:31" x14ac:dyDescent="0.25">
      <c r="C60" t="s">
        <v>189</v>
      </c>
      <c r="D60" s="162"/>
      <c r="T60" s="314">
        <f t="shared" si="8"/>
        <v>903.31974999999989</v>
      </c>
      <c r="U60" s="67"/>
      <c r="Y60" s="314">
        <f t="shared" si="9"/>
        <v>903.31974999999989</v>
      </c>
      <c r="AA60" s="317">
        <f t="shared" si="10"/>
        <v>0</v>
      </c>
      <c r="AB60" s="314">
        <f t="shared" si="11"/>
        <v>0</v>
      </c>
      <c r="AC60" s="317">
        <f t="shared" si="12"/>
        <v>0</v>
      </c>
      <c r="AD60" s="314">
        <f t="shared" si="13"/>
        <v>0</v>
      </c>
      <c r="AE60" s="314">
        <f t="shared" si="13"/>
        <v>0</v>
      </c>
    </row>
    <row r="61" spans="1:31" x14ac:dyDescent="0.25">
      <c r="C61" t="s">
        <v>72</v>
      </c>
      <c r="D61" s="162"/>
      <c r="T61" s="314">
        <f t="shared" si="8"/>
        <v>0</v>
      </c>
      <c r="U61" s="67"/>
      <c r="Y61" s="314">
        <f t="shared" si="9"/>
        <v>0</v>
      </c>
      <c r="AA61" s="317" t="e">
        <f t="shared" si="10"/>
        <v>#DIV/0!</v>
      </c>
      <c r="AB61" s="314">
        <f t="shared" si="11"/>
        <v>0</v>
      </c>
      <c r="AC61" s="317" t="e">
        <f t="shared" si="12"/>
        <v>#DIV/0!</v>
      </c>
      <c r="AD61" s="314">
        <f t="shared" si="13"/>
        <v>0</v>
      </c>
      <c r="AE61" s="314">
        <f t="shared" si="13"/>
        <v>0</v>
      </c>
    </row>
    <row r="62" spans="1:31" x14ac:dyDescent="0.25">
      <c r="C62" t="s">
        <v>164</v>
      </c>
      <c r="D62" s="162"/>
      <c r="T62" s="314">
        <f t="shared" si="8"/>
        <v>318.17371499999996</v>
      </c>
      <c r="U62" s="67"/>
      <c r="Y62" s="314">
        <f t="shared" si="9"/>
        <v>318.17371499999996</v>
      </c>
      <c r="AA62" s="317">
        <f t="shared" si="10"/>
        <v>0</v>
      </c>
      <c r="AB62" s="314">
        <f t="shared" si="11"/>
        <v>0</v>
      </c>
      <c r="AC62" s="317">
        <f t="shared" si="12"/>
        <v>0</v>
      </c>
      <c r="AD62" s="314">
        <f t="shared" si="13"/>
        <v>0</v>
      </c>
      <c r="AE62" s="314">
        <f t="shared" si="13"/>
        <v>0</v>
      </c>
    </row>
    <row r="63" spans="1:31" x14ac:dyDescent="0.25">
      <c r="C63" t="s">
        <v>24</v>
      </c>
      <c r="D63" s="162"/>
      <c r="T63" s="314">
        <f t="shared" si="8"/>
        <v>3386.328</v>
      </c>
      <c r="U63" s="67"/>
      <c r="Y63" s="314">
        <f t="shared" si="9"/>
        <v>4534.9160000000002</v>
      </c>
      <c r="AA63" s="317">
        <f t="shared" si="10"/>
        <v>1</v>
      </c>
      <c r="AB63" s="314">
        <f t="shared" si="11"/>
        <v>4534.9160000000002</v>
      </c>
      <c r="AC63" s="317">
        <f t="shared" si="12"/>
        <v>0.48544258989582167</v>
      </c>
      <c r="AD63" s="314">
        <f t="shared" si="13"/>
        <v>2201.4413680000002</v>
      </c>
      <c r="AE63" s="314">
        <f t="shared" si="13"/>
        <v>2333.4746319999999</v>
      </c>
    </row>
    <row r="64" spans="1:31" x14ac:dyDescent="0.25">
      <c r="C64" t="s">
        <v>312</v>
      </c>
      <c r="D64" s="162"/>
      <c r="T64" s="314">
        <f t="shared" si="8"/>
        <v>0</v>
      </c>
      <c r="Y64" s="314">
        <f t="shared" si="9"/>
        <v>0</v>
      </c>
      <c r="AA64" s="317" t="e">
        <f t="shared" si="10"/>
        <v>#DIV/0!</v>
      </c>
      <c r="AB64" s="314">
        <f t="shared" si="11"/>
        <v>0</v>
      </c>
      <c r="AC64" s="317" t="e">
        <f t="shared" si="12"/>
        <v>#DIV/0!</v>
      </c>
      <c r="AD64" s="314">
        <f t="shared" si="13"/>
        <v>0</v>
      </c>
      <c r="AE64" s="314">
        <f t="shared" si="13"/>
        <v>0</v>
      </c>
    </row>
    <row r="65" spans="3:31" x14ac:dyDescent="0.25">
      <c r="C65" t="s">
        <v>341</v>
      </c>
      <c r="D65" s="162"/>
      <c r="T65" s="314">
        <f t="shared" si="8"/>
        <v>3300.0193300000001</v>
      </c>
      <c r="Y65" s="314">
        <f t="shared" si="9"/>
        <v>3300.0193300000001</v>
      </c>
      <c r="AA65" s="317">
        <f t="shared" si="10"/>
        <v>0</v>
      </c>
      <c r="AB65" s="314">
        <f t="shared" si="11"/>
        <v>0</v>
      </c>
      <c r="AC65" s="317">
        <f t="shared" si="12"/>
        <v>0</v>
      </c>
      <c r="AD65" s="314">
        <f t="shared" si="13"/>
        <v>0</v>
      </c>
      <c r="AE65" s="314">
        <f t="shared" si="13"/>
        <v>0</v>
      </c>
    </row>
  </sheetData>
  <autoFilter ref="B8:AE53" xr:uid="{00000000-0009-0000-0000-000019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S39:S53 X11:X12 X14 X16:X19 X21:X26 X30:X31 X33:X36 X39:X52" xr:uid="{00000000-0002-0000-1900-000000000000}">
      <formula1>P11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E58"/>
  <sheetViews>
    <sheetView topLeftCell="B1" zoomScale="70" zoomScaleNormal="70" workbookViewId="0">
      <pane xSplit="9" ySplit="8" topLeftCell="K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522</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67" customFormat="1" ht="15.75" thickBot="1" x14ac:dyDescent="0.3">
      <c r="A7" s="239"/>
      <c r="B7" s="240"/>
      <c r="C7" s="241"/>
      <c r="D7" s="239"/>
      <c r="E7" s="242"/>
      <c r="F7" s="239"/>
      <c r="G7" s="239"/>
      <c r="H7" s="243"/>
      <c r="I7" s="239"/>
      <c r="J7" s="244"/>
      <c r="K7" s="697" t="s">
        <v>388</v>
      </c>
      <c r="L7" s="698"/>
      <c r="M7" s="698"/>
      <c r="N7" s="698"/>
      <c r="O7" s="698"/>
      <c r="P7" s="698"/>
      <c r="Q7" s="698"/>
      <c r="R7" s="698"/>
      <c r="S7" s="698"/>
      <c r="T7" s="699"/>
      <c r="V7" s="700" t="s">
        <v>389</v>
      </c>
      <c r="W7" s="701"/>
      <c r="X7" s="701"/>
      <c r="Y7" s="702"/>
      <c r="AA7" s="703" t="s">
        <v>390</v>
      </c>
      <c r="AB7" s="708"/>
      <c r="AC7" s="705" t="s">
        <v>393</v>
      </c>
      <c r="AD7" s="709"/>
      <c r="AE7" s="270" t="s">
        <v>391</v>
      </c>
    </row>
    <row r="8" spans="1:31" s="139" customFormat="1" ht="75.75" thickBot="1" x14ac:dyDescent="0.3">
      <c r="A8" s="245" t="s">
        <v>377</v>
      </c>
      <c r="B8" s="246" t="s">
        <v>499</v>
      </c>
      <c r="C8" s="245" t="s">
        <v>6</v>
      </c>
      <c r="D8" s="245" t="s">
        <v>7</v>
      </c>
      <c r="E8" s="245" t="s">
        <v>8</v>
      </c>
      <c r="F8" s="245" t="s">
        <v>9</v>
      </c>
      <c r="G8" s="245" t="s">
        <v>10</v>
      </c>
      <c r="H8" s="247" t="s">
        <v>11</v>
      </c>
      <c r="I8" s="245" t="s">
        <v>12</v>
      </c>
      <c r="J8" s="245" t="s">
        <v>13</v>
      </c>
      <c r="K8" s="245" t="s">
        <v>14</v>
      </c>
      <c r="L8" s="248" t="s">
        <v>15</v>
      </c>
      <c r="M8" s="245" t="s">
        <v>16</v>
      </c>
      <c r="N8" s="248" t="s">
        <v>17</v>
      </c>
      <c r="O8" s="249"/>
      <c r="P8" s="250" t="s">
        <v>18</v>
      </c>
      <c r="Q8" s="251" t="s">
        <v>19</v>
      </c>
      <c r="R8" s="251" t="s">
        <v>20</v>
      </c>
      <c r="S8" s="252" t="s">
        <v>21</v>
      </c>
      <c r="T8" s="263" t="s">
        <v>22</v>
      </c>
      <c r="U8" s="267"/>
      <c r="V8" s="266" t="s">
        <v>14</v>
      </c>
      <c r="W8" s="152" t="s">
        <v>15</v>
      </c>
      <c r="X8" s="152" t="s">
        <v>21</v>
      </c>
      <c r="Y8" s="152" t="s">
        <v>22</v>
      </c>
      <c r="AA8" s="253" t="s">
        <v>392</v>
      </c>
      <c r="AB8" s="253" t="s">
        <v>5</v>
      </c>
      <c r="AC8" s="254" t="s">
        <v>392</v>
      </c>
      <c r="AD8" s="254" t="s">
        <v>5</v>
      </c>
      <c r="AE8" s="127"/>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499</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499</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9" t="s">
        <v>139</v>
      </c>
      <c r="W11" s="38">
        <v>0</v>
      </c>
      <c r="X11" s="40">
        <v>0</v>
      </c>
      <c r="Y11" s="71">
        <f>W11*X11</f>
        <v>0</v>
      </c>
      <c r="Z11" s="18"/>
      <c r="AA11" s="77">
        <v>0</v>
      </c>
      <c r="AB11" s="78">
        <f>Y11*AA11</f>
        <v>0</v>
      </c>
      <c r="AC11" s="79">
        <v>0</v>
      </c>
      <c r="AD11" s="80">
        <f>Y11*AC11</f>
        <v>0</v>
      </c>
      <c r="AE11" s="130">
        <f>AB11-AD11</f>
        <v>0</v>
      </c>
    </row>
    <row r="12" spans="1:31" ht="45.75" thickBot="1" x14ac:dyDescent="0.3">
      <c r="A12" s="29"/>
      <c r="B12" s="2" t="s">
        <v>499</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38">
        <v>0</v>
      </c>
      <c r="X12" s="40">
        <v>8.6880000000000006</v>
      </c>
      <c r="Y12" s="71">
        <f t="shared" ref="Y12:Y41" si="0">W12*X12</f>
        <v>0</v>
      </c>
      <c r="Z12" s="18"/>
      <c r="AA12" s="77">
        <v>0</v>
      </c>
      <c r="AB12" s="78">
        <f t="shared" ref="AB12:AB46" si="1">Y12*AA12</f>
        <v>0</v>
      </c>
      <c r="AC12" s="79">
        <v>0</v>
      </c>
      <c r="AD12" s="80">
        <f t="shared" ref="AD12:AD46" si="2">Y12*AC12</f>
        <v>0</v>
      </c>
      <c r="AE12" s="130">
        <f t="shared" ref="AE12:AE46" si="3">AB12-AD12</f>
        <v>0</v>
      </c>
    </row>
    <row r="13" spans="1:31" ht="15.75" thickBot="1" x14ac:dyDescent="0.3">
      <c r="A13" s="15"/>
      <c r="B13" s="2" t="s">
        <v>499</v>
      </c>
      <c r="C13" s="3" t="s">
        <v>308</v>
      </c>
      <c r="D13" s="4" t="s">
        <v>378</v>
      </c>
      <c r="E13" s="5"/>
      <c r="F13" s="6"/>
      <c r="G13" s="6"/>
      <c r="H13" s="7"/>
      <c r="I13" s="6"/>
      <c r="J13" s="8"/>
      <c r="K13" s="9"/>
      <c r="L13" s="38"/>
      <c r="M13" s="8"/>
      <c r="N13" s="11"/>
      <c r="O13" s="18"/>
      <c r="P13" s="16"/>
      <c r="Q13" s="37"/>
      <c r="R13" s="37"/>
      <c r="S13" s="37"/>
      <c r="T13" s="37"/>
      <c r="V13" s="9"/>
      <c r="W13" s="38"/>
      <c r="X13" s="37"/>
      <c r="Y13" s="71">
        <f t="shared" si="0"/>
        <v>0</v>
      </c>
      <c r="Z13" s="18"/>
      <c r="AA13" s="77">
        <v>0</v>
      </c>
      <c r="AB13" s="78">
        <f t="shared" si="1"/>
        <v>0</v>
      </c>
      <c r="AC13" s="79">
        <v>0</v>
      </c>
      <c r="AD13" s="80">
        <f t="shared" si="2"/>
        <v>0</v>
      </c>
      <c r="AE13" s="130">
        <f t="shared" si="3"/>
        <v>0</v>
      </c>
    </row>
    <row r="14" spans="1:31" ht="30.75" thickBot="1" x14ac:dyDescent="0.3">
      <c r="A14" s="15"/>
      <c r="B14" s="2" t="s">
        <v>499</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38">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499</v>
      </c>
      <c r="C15" s="3" t="s">
        <v>285</v>
      </c>
      <c r="D15" s="4" t="s">
        <v>378</v>
      </c>
      <c r="E15" s="5"/>
      <c r="F15" s="6"/>
      <c r="G15" s="6"/>
      <c r="H15" s="7"/>
      <c r="I15" s="6"/>
      <c r="J15" s="8"/>
      <c r="K15" s="9"/>
      <c r="L15" s="38"/>
      <c r="M15" s="8"/>
      <c r="N15" s="11"/>
      <c r="O15" s="18"/>
      <c r="P15" s="16"/>
      <c r="Q15" s="37"/>
      <c r="R15" s="37"/>
      <c r="S15" s="37"/>
      <c r="T15" s="37"/>
      <c r="V15" s="9"/>
      <c r="W15" s="38"/>
      <c r="X15" s="37"/>
      <c r="Y15" s="71">
        <f t="shared" si="0"/>
        <v>0</v>
      </c>
      <c r="Z15" s="18"/>
      <c r="AA15" s="77">
        <v>0</v>
      </c>
      <c r="AB15" s="78">
        <f t="shared" si="1"/>
        <v>0</v>
      </c>
      <c r="AC15" s="79">
        <v>0</v>
      </c>
      <c r="AD15" s="80">
        <f t="shared" si="2"/>
        <v>0</v>
      </c>
      <c r="AE15" s="130">
        <f t="shared" si="3"/>
        <v>0</v>
      </c>
    </row>
    <row r="16" spans="1:31" ht="105.75" thickBot="1" x14ac:dyDescent="0.3">
      <c r="A16" s="15"/>
      <c r="B16" s="2" t="s">
        <v>499</v>
      </c>
      <c r="C16" s="3" t="s">
        <v>285</v>
      </c>
      <c r="D16" s="4" t="s">
        <v>25</v>
      </c>
      <c r="E16" s="5" t="s">
        <v>306</v>
      </c>
      <c r="F16" s="6"/>
      <c r="G16" s="6"/>
      <c r="H16" s="7">
        <v>5.0999999999999996</v>
      </c>
      <c r="I16" s="6"/>
      <c r="J16" s="8" t="s">
        <v>307</v>
      </c>
      <c r="K16" s="9" t="s">
        <v>139</v>
      </c>
      <c r="L16" s="38">
        <v>1</v>
      </c>
      <c r="M16" s="10">
        <v>480</v>
      </c>
      <c r="N16" s="11">
        <v>480</v>
      </c>
      <c r="O16" s="18"/>
      <c r="P16" s="12" t="e">
        <v>#VALUE!</v>
      </c>
      <c r="Q16" s="13" t="e">
        <f>IF(J16="PROV SUM",N16,L16*P16)</f>
        <v>#VALUE!</v>
      </c>
      <c r="R16" s="39">
        <v>0</v>
      </c>
      <c r="S16" s="40">
        <v>408</v>
      </c>
      <c r="T16" s="13">
        <f>IF(J16="SC024",N16,IF(ISERROR(S16),"",IF(J16="PROV SUM",N16,L16*S16)))</f>
        <v>408</v>
      </c>
      <c r="V16" s="9" t="s">
        <v>139</v>
      </c>
      <c r="W16" s="38">
        <v>0</v>
      </c>
      <c r="X16" s="40">
        <v>408</v>
      </c>
      <c r="Y16" s="71">
        <f t="shared" si="0"/>
        <v>0</v>
      </c>
      <c r="Z16" s="18"/>
      <c r="AA16" s="77">
        <v>0</v>
      </c>
      <c r="AB16" s="78">
        <f t="shared" si="1"/>
        <v>0</v>
      </c>
      <c r="AC16" s="79">
        <v>0</v>
      </c>
      <c r="AD16" s="80">
        <f t="shared" si="2"/>
        <v>0</v>
      </c>
      <c r="AE16" s="130">
        <f t="shared" si="3"/>
        <v>0</v>
      </c>
    </row>
    <row r="17" spans="1:31" ht="61.5" thickBot="1" x14ac:dyDescent="0.3">
      <c r="A17" s="15"/>
      <c r="B17" s="2" t="s">
        <v>499</v>
      </c>
      <c r="C17" s="41" t="s">
        <v>189</v>
      </c>
      <c r="D17" s="4" t="s">
        <v>378</v>
      </c>
      <c r="E17" s="126" t="s">
        <v>500</v>
      </c>
      <c r="F17" s="6"/>
      <c r="G17" s="6"/>
      <c r="H17" s="7"/>
      <c r="I17" s="6"/>
      <c r="J17" s="8"/>
      <c r="K17" s="9"/>
      <c r="L17" s="38"/>
      <c r="M17" s="8"/>
      <c r="N17" s="38"/>
      <c r="O17" s="18"/>
      <c r="P17" s="27"/>
      <c r="Q17" s="42"/>
      <c r="R17" s="42"/>
      <c r="S17" s="42"/>
      <c r="T17" s="42"/>
      <c r="V17" s="9"/>
      <c r="W17" s="38"/>
      <c r="X17" s="42"/>
      <c r="Y17" s="71">
        <f t="shared" si="0"/>
        <v>0</v>
      </c>
      <c r="Z17" s="18"/>
      <c r="AA17" s="77">
        <v>0</v>
      </c>
      <c r="AB17" s="78">
        <f t="shared" si="1"/>
        <v>0</v>
      </c>
      <c r="AC17" s="79">
        <v>0</v>
      </c>
      <c r="AD17" s="80">
        <f t="shared" si="2"/>
        <v>0</v>
      </c>
      <c r="AE17" s="130">
        <f t="shared" si="3"/>
        <v>0</v>
      </c>
    </row>
    <row r="18" spans="1:31" ht="30.75" thickBot="1" x14ac:dyDescent="0.3">
      <c r="A18" s="15"/>
      <c r="B18" s="2" t="s">
        <v>499</v>
      </c>
      <c r="C18" s="41" t="s">
        <v>189</v>
      </c>
      <c r="D18" s="4" t="s">
        <v>25</v>
      </c>
      <c r="E18" s="5" t="s">
        <v>337</v>
      </c>
      <c r="F18" s="6"/>
      <c r="G18" s="6"/>
      <c r="H18" s="7">
        <v>6.91</v>
      </c>
      <c r="I18" s="6"/>
      <c r="J18" s="8" t="s">
        <v>338</v>
      </c>
      <c r="K18" s="9" t="s">
        <v>79</v>
      </c>
      <c r="L18" s="38">
        <v>2</v>
      </c>
      <c r="M18" s="10">
        <v>20.13</v>
      </c>
      <c r="N18" s="38">
        <v>40.26</v>
      </c>
      <c r="O18" s="18"/>
      <c r="P18" s="12" t="e">
        <v>#VALUE!</v>
      </c>
      <c r="Q18" s="13" t="e">
        <f t="shared" ref="Q18:Q23" si="4">IF(J18="PROV SUM",N18,L18*P18)</f>
        <v>#VALUE!</v>
      </c>
      <c r="R18" s="39">
        <v>0</v>
      </c>
      <c r="S18" s="40">
        <v>14.594249999999999</v>
      </c>
      <c r="T18" s="13">
        <f t="shared" ref="T18:T23" si="5">IF(J18="SC024",N18,IF(ISERROR(S18),"",IF(J18="PROV SUM",N18,L18*S18)))</f>
        <v>29.188499999999998</v>
      </c>
      <c r="V18" s="9" t="s">
        <v>79</v>
      </c>
      <c r="W18" s="38">
        <v>0</v>
      </c>
      <c r="X18" s="40">
        <v>14.594249999999999</v>
      </c>
      <c r="Y18" s="71">
        <f t="shared" si="0"/>
        <v>0</v>
      </c>
      <c r="Z18" s="18"/>
      <c r="AA18" s="77">
        <v>0</v>
      </c>
      <c r="AB18" s="78">
        <f t="shared" si="1"/>
        <v>0</v>
      </c>
      <c r="AC18" s="79">
        <v>0</v>
      </c>
      <c r="AD18" s="80">
        <f t="shared" si="2"/>
        <v>0</v>
      </c>
      <c r="AE18" s="130">
        <f t="shared" si="3"/>
        <v>0</v>
      </c>
    </row>
    <row r="19" spans="1:31" ht="30.75" thickBot="1" x14ac:dyDescent="0.3">
      <c r="A19" s="15"/>
      <c r="B19" s="2" t="s">
        <v>499</v>
      </c>
      <c r="C19" s="41" t="s">
        <v>189</v>
      </c>
      <c r="D19" s="4" t="s">
        <v>25</v>
      </c>
      <c r="E19" s="5" t="s">
        <v>451</v>
      </c>
      <c r="F19" s="6"/>
      <c r="G19" s="6"/>
      <c r="H19" s="7">
        <v>6.1970000000000303</v>
      </c>
      <c r="I19" s="6"/>
      <c r="J19" s="8" t="s">
        <v>231</v>
      </c>
      <c r="K19" s="9" t="s">
        <v>79</v>
      </c>
      <c r="L19" s="38">
        <v>6</v>
      </c>
      <c r="M19" s="10">
        <v>15.71</v>
      </c>
      <c r="N19" s="38">
        <v>94.26</v>
      </c>
      <c r="O19" s="18"/>
      <c r="P19" s="12" t="e">
        <v>#VALUE!</v>
      </c>
      <c r="Q19" s="13" t="e">
        <f t="shared" si="4"/>
        <v>#VALUE!</v>
      </c>
      <c r="R19" s="39">
        <v>0</v>
      </c>
      <c r="S19" s="40">
        <v>13.3535</v>
      </c>
      <c r="T19" s="13">
        <f t="shared" si="5"/>
        <v>80.121000000000009</v>
      </c>
      <c r="V19" s="9" t="s">
        <v>79</v>
      </c>
      <c r="W19" s="38">
        <v>0</v>
      </c>
      <c r="X19" s="40">
        <v>13.3535</v>
      </c>
      <c r="Y19" s="71">
        <f t="shared" si="0"/>
        <v>0</v>
      </c>
      <c r="Z19" s="18"/>
      <c r="AA19" s="77">
        <v>0</v>
      </c>
      <c r="AB19" s="78">
        <f t="shared" si="1"/>
        <v>0</v>
      </c>
      <c r="AC19" s="79">
        <v>0</v>
      </c>
      <c r="AD19" s="80">
        <f t="shared" si="2"/>
        <v>0</v>
      </c>
      <c r="AE19" s="130">
        <f t="shared" si="3"/>
        <v>0</v>
      </c>
    </row>
    <row r="20" spans="1:31" ht="45.75" thickBot="1" x14ac:dyDescent="0.3">
      <c r="A20" s="15"/>
      <c r="B20" s="2" t="s">
        <v>499</v>
      </c>
      <c r="C20" s="41" t="s">
        <v>189</v>
      </c>
      <c r="D20" s="4" t="s">
        <v>25</v>
      </c>
      <c r="E20" s="5" t="s">
        <v>234</v>
      </c>
      <c r="F20" s="6"/>
      <c r="G20" s="6"/>
      <c r="H20" s="7">
        <v>6.2040000000000299</v>
      </c>
      <c r="I20" s="6"/>
      <c r="J20" s="8" t="s">
        <v>235</v>
      </c>
      <c r="K20" s="9" t="s">
        <v>79</v>
      </c>
      <c r="L20" s="38">
        <v>5</v>
      </c>
      <c r="M20" s="10">
        <v>20.51</v>
      </c>
      <c r="N20" s="38">
        <v>102.55</v>
      </c>
      <c r="O20" s="18"/>
      <c r="P20" s="12" t="e">
        <v>#VALUE!</v>
      </c>
      <c r="Q20" s="13" t="e">
        <f t="shared" si="4"/>
        <v>#VALUE!</v>
      </c>
      <c r="R20" s="39">
        <v>0</v>
      </c>
      <c r="S20" s="40">
        <v>17.433500000000002</v>
      </c>
      <c r="T20" s="13">
        <f t="shared" si="5"/>
        <v>87.167500000000018</v>
      </c>
      <c r="V20" s="9" t="s">
        <v>79</v>
      </c>
      <c r="W20" s="38">
        <v>0</v>
      </c>
      <c r="X20" s="40">
        <v>17.433500000000002</v>
      </c>
      <c r="Y20" s="71">
        <f t="shared" si="0"/>
        <v>0</v>
      </c>
      <c r="Z20" s="18"/>
      <c r="AA20" s="77">
        <v>0</v>
      </c>
      <c r="AB20" s="78">
        <f t="shared" si="1"/>
        <v>0</v>
      </c>
      <c r="AC20" s="79">
        <v>0</v>
      </c>
      <c r="AD20" s="80">
        <f t="shared" si="2"/>
        <v>0</v>
      </c>
      <c r="AE20" s="130">
        <f t="shared" si="3"/>
        <v>0</v>
      </c>
    </row>
    <row r="21" spans="1:31" ht="30.75" thickBot="1" x14ac:dyDescent="0.3">
      <c r="A21" s="15"/>
      <c r="B21" s="2" t="s">
        <v>499</v>
      </c>
      <c r="C21" s="41" t="s">
        <v>189</v>
      </c>
      <c r="D21" s="4" t="s">
        <v>25</v>
      </c>
      <c r="E21" s="5" t="s">
        <v>411</v>
      </c>
      <c r="F21" s="6"/>
      <c r="G21" s="6"/>
      <c r="H21" s="7">
        <v>6.2360000000000504</v>
      </c>
      <c r="I21" s="6"/>
      <c r="J21" s="8" t="s">
        <v>251</v>
      </c>
      <c r="K21" s="9" t="s">
        <v>79</v>
      </c>
      <c r="L21" s="38">
        <v>10</v>
      </c>
      <c r="M21" s="10">
        <v>25.87</v>
      </c>
      <c r="N21" s="38">
        <v>258.7</v>
      </c>
      <c r="O21" s="18"/>
      <c r="P21" s="12" t="e">
        <v>#VALUE!</v>
      </c>
      <c r="Q21" s="13" t="e">
        <f t="shared" si="4"/>
        <v>#VALUE!</v>
      </c>
      <c r="R21" s="39">
        <v>0</v>
      </c>
      <c r="S21" s="40">
        <v>21.9895</v>
      </c>
      <c r="T21" s="13">
        <f t="shared" si="5"/>
        <v>219.89499999999998</v>
      </c>
      <c r="V21" s="9" t="s">
        <v>79</v>
      </c>
      <c r="W21" s="38">
        <v>0</v>
      </c>
      <c r="X21" s="40">
        <v>21.9895</v>
      </c>
      <c r="Y21" s="71">
        <f t="shared" si="0"/>
        <v>0</v>
      </c>
      <c r="Z21" s="18"/>
      <c r="AA21" s="77">
        <v>0</v>
      </c>
      <c r="AB21" s="78">
        <f t="shared" si="1"/>
        <v>0</v>
      </c>
      <c r="AC21" s="79">
        <v>0</v>
      </c>
      <c r="AD21" s="80">
        <f t="shared" si="2"/>
        <v>0</v>
      </c>
      <c r="AE21" s="130">
        <f t="shared" si="3"/>
        <v>0</v>
      </c>
    </row>
    <row r="22" spans="1:31" ht="30.75" thickBot="1" x14ac:dyDescent="0.3">
      <c r="A22" s="15"/>
      <c r="B22" s="2" t="s">
        <v>499</v>
      </c>
      <c r="C22" s="41" t="s">
        <v>189</v>
      </c>
      <c r="D22" s="4" t="s">
        <v>25</v>
      </c>
      <c r="E22" s="5" t="s">
        <v>412</v>
      </c>
      <c r="F22" s="6"/>
      <c r="G22" s="6"/>
      <c r="H22" s="7">
        <v>6.2370000000000498</v>
      </c>
      <c r="I22" s="6"/>
      <c r="J22" s="8" t="s">
        <v>253</v>
      </c>
      <c r="K22" s="9" t="s">
        <v>104</v>
      </c>
      <c r="L22" s="38">
        <v>14</v>
      </c>
      <c r="M22" s="10">
        <v>6.28</v>
      </c>
      <c r="N22" s="38">
        <v>87.92</v>
      </c>
      <c r="O22" s="18"/>
      <c r="P22" s="12" t="e">
        <v>#VALUE!</v>
      </c>
      <c r="Q22" s="13" t="e">
        <f t="shared" si="4"/>
        <v>#VALUE!</v>
      </c>
      <c r="R22" s="39">
        <v>0</v>
      </c>
      <c r="S22" s="40">
        <v>5.3380000000000001</v>
      </c>
      <c r="T22" s="13">
        <f t="shared" si="5"/>
        <v>74.731999999999999</v>
      </c>
      <c r="V22" s="9" t="s">
        <v>104</v>
      </c>
      <c r="W22" s="38">
        <v>0</v>
      </c>
      <c r="X22" s="40">
        <v>5.3380000000000001</v>
      </c>
      <c r="Y22" s="71">
        <f t="shared" si="0"/>
        <v>0</v>
      </c>
      <c r="Z22" s="18"/>
      <c r="AA22" s="77">
        <v>0</v>
      </c>
      <c r="AB22" s="78">
        <f t="shared" si="1"/>
        <v>0</v>
      </c>
      <c r="AC22" s="79">
        <v>0</v>
      </c>
      <c r="AD22" s="80">
        <f t="shared" si="2"/>
        <v>0</v>
      </c>
      <c r="AE22" s="130">
        <f t="shared" si="3"/>
        <v>0</v>
      </c>
    </row>
    <row r="23" spans="1:31" ht="45.75" thickBot="1" x14ac:dyDescent="0.3">
      <c r="A23" s="15"/>
      <c r="B23" s="2" t="s">
        <v>499</v>
      </c>
      <c r="C23" s="41" t="s">
        <v>189</v>
      </c>
      <c r="D23" s="4" t="s">
        <v>25</v>
      </c>
      <c r="E23" s="5" t="s">
        <v>413</v>
      </c>
      <c r="F23" s="6"/>
      <c r="G23" s="6"/>
      <c r="H23" s="7">
        <v>6.2380000000000502</v>
      </c>
      <c r="I23" s="6"/>
      <c r="J23" s="8" t="s">
        <v>255</v>
      </c>
      <c r="K23" s="9" t="s">
        <v>139</v>
      </c>
      <c r="L23" s="38">
        <v>3</v>
      </c>
      <c r="M23" s="10">
        <v>20.71</v>
      </c>
      <c r="N23" s="38">
        <v>62.13</v>
      </c>
      <c r="O23" s="18"/>
      <c r="P23" s="12" t="e">
        <v>#VALUE!</v>
      </c>
      <c r="Q23" s="13" t="e">
        <f t="shared" si="4"/>
        <v>#VALUE!</v>
      </c>
      <c r="R23" s="39">
        <v>0</v>
      </c>
      <c r="S23" s="40">
        <v>17.6035</v>
      </c>
      <c r="T23" s="13">
        <f t="shared" si="5"/>
        <v>52.810500000000005</v>
      </c>
      <c r="V23" s="9" t="s">
        <v>139</v>
      </c>
      <c r="W23" s="38">
        <v>0</v>
      </c>
      <c r="X23" s="40">
        <v>17.6035</v>
      </c>
      <c r="Y23" s="71">
        <f t="shared" si="0"/>
        <v>0</v>
      </c>
      <c r="Z23" s="18"/>
      <c r="AA23" s="77">
        <v>0</v>
      </c>
      <c r="AB23" s="78">
        <f t="shared" si="1"/>
        <v>0</v>
      </c>
      <c r="AC23" s="79">
        <v>0</v>
      </c>
      <c r="AD23" s="80">
        <f t="shared" si="2"/>
        <v>0</v>
      </c>
      <c r="AE23" s="130">
        <f t="shared" si="3"/>
        <v>0</v>
      </c>
    </row>
    <row r="24" spans="1:31" ht="15.75" thickBot="1" x14ac:dyDescent="0.3">
      <c r="A24" s="15"/>
      <c r="B24" s="2" t="s">
        <v>499</v>
      </c>
      <c r="C24" s="41" t="s">
        <v>72</v>
      </c>
      <c r="D24" s="4" t="s">
        <v>378</v>
      </c>
      <c r="E24" s="5"/>
      <c r="F24" s="6"/>
      <c r="G24" s="6"/>
      <c r="H24" s="7"/>
      <c r="I24" s="6"/>
      <c r="J24" s="8"/>
      <c r="K24" s="9"/>
      <c r="L24" s="38"/>
      <c r="M24" s="8"/>
      <c r="N24" s="38"/>
      <c r="O24" s="43"/>
      <c r="P24" s="27"/>
      <c r="Q24" s="42"/>
      <c r="R24" s="42"/>
      <c r="S24" s="42"/>
      <c r="T24" s="42"/>
      <c r="V24" s="9"/>
      <c r="W24" s="38"/>
      <c r="X24" s="42"/>
      <c r="Y24" s="71">
        <f t="shared" si="0"/>
        <v>0</v>
      </c>
      <c r="Z24" s="18"/>
      <c r="AA24" s="77">
        <v>0</v>
      </c>
      <c r="AB24" s="78">
        <f t="shared" si="1"/>
        <v>0</v>
      </c>
      <c r="AC24" s="79">
        <v>0</v>
      </c>
      <c r="AD24" s="80">
        <f t="shared" si="2"/>
        <v>0</v>
      </c>
      <c r="AE24" s="130">
        <f t="shared" si="3"/>
        <v>0</v>
      </c>
    </row>
    <row r="25" spans="1:31" ht="15.75" thickBot="1" x14ac:dyDescent="0.3">
      <c r="A25" s="15"/>
      <c r="B25" s="2" t="s">
        <v>499</v>
      </c>
      <c r="C25" s="41"/>
      <c r="D25" s="4"/>
      <c r="E25" s="5"/>
      <c r="F25" s="6"/>
      <c r="G25" s="6"/>
      <c r="H25" s="7"/>
      <c r="I25" s="6"/>
      <c r="J25" s="8"/>
      <c r="K25" s="9"/>
      <c r="L25" s="38"/>
      <c r="M25" s="10"/>
      <c r="N25" s="38"/>
      <c r="O25" s="43"/>
      <c r="P25" s="27"/>
      <c r="Q25" s="42"/>
      <c r="R25" s="42"/>
      <c r="S25" s="42"/>
      <c r="T25" s="42"/>
      <c r="V25" s="9"/>
      <c r="W25" s="38"/>
      <c r="X25" s="42"/>
      <c r="Y25" s="71">
        <f t="shared" si="0"/>
        <v>0</v>
      </c>
      <c r="Z25" s="18"/>
      <c r="AA25" s="77">
        <v>0</v>
      </c>
      <c r="AB25" s="78">
        <f t="shared" si="1"/>
        <v>0</v>
      </c>
      <c r="AC25" s="79">
        <v>0</v>
      </c>
      <c r="AD25" s="80">
        <f t="shared" si="2"/>
        <v>0</v>
      </c>
      <c r="AE25" s="130">
        <f t="shared" si="3"/>
        <v>0</v>
      </c>
    </row>
    <row r="26" spans="1:31" ht="15.75" thickBot="1" x14ac:dyDescent="0.3">
      <c r="A26" s="15"/>
      <c r="B26" s="2" t="s">
        <v>499</v>
      </c>
      <c r="C26" s="41" t="s">
        <v>164</v>
      </c>
      <c r="D26" s="4" t="s">
        <v>378</v>
      </c>
      <c r="E26" s="5"/>
      <c r="F26" s="6"/>
      <c r="G26" s="6"/>
      <c r="H26" s="7"/>
      <c r="I26" s="6"/>
      <c r="J26" s="8"/>
      <c r="K26" s="9"/>
      <c r="L26" s="38"/>
      <c r="M26" s="8"/>
      <c r="N26" s="38"/>
      <c r="O26" s="43"/>
      <c r="P26" s="27"/>
      <c r="Q26" s="42"/>
      <c r="R26" s="42"/>
      <c r="S26" s="42"/>
      <c r="T26" s="42"/>
      <c r="V26" s="9"/>
      <c r="W26" s="38"/>
      <c r="X26" s="42"/>
      <c r="Y26" s="71">
        <f t="shared" si="0"/>
        <v>0</v>
      </c>
      <c r="Z26" s="18"/>
      <c r="AA26" s="77">
        <v>0</v>
      </c>
      <c r="AB26" s="78">
        <f t="shared" si="1"/>
        <v>0</v>
      </c>
      <c r="AC26" s="79">
        <v>0</v>
      </c>
      <c r="AD26" s="80">
        <f t="shared" si="2"/>
        <v>0</v>
      </c>
      <c r="AE26" s="130">
        <f t="shared" si="3"/>
        <v>0</v>
      </c>
    </row>
    <row r="27" spans="1:31" ht="90.75" thickBot="1" x14ac:dyDescent="0.3">
      <c r="A27" s="15"/>
      <c r="B27" s="2" t="s">
        <v>499</v>
      </c>
      <c r="C27" s="41" t="s">
        <v>164</v>
      </c>
      <c r="D27" s="4" t="s">
        <v>25</v>
      </c>
      <c r="E27" s="5" t="s">
        <v>169</v>
      </c>
      <c r="F27" s="6"/>
      <c r="G27" s="6"/>
      <c r="H27" s="7">
        <v>4.8899999999999801</v>
      </c>
      <c r="I27" s="6"/>
      <c r="J27" s="8" t="s">
        <v>170</v>
      </c>
      <c r="K27" s="9" t="s">
        <v>75</v>
      </c>
      <c r="L27" s="38">
        <v>2</v>
      </c>
      <c r="M27" s="10">
        <v>29.05</v>
      </c>
      <c r="N27" s="38">
        <v>58.1</v>
      </c>
      <c r="O27" s="43"/>
      <c r="P27" s="12" t="e">
        <v>#VALUE!</v>
      </c>
      <c r="Q27" s="13" t="e">
        <f>IF(J27="PROV SUM",N27,L27*P27)</f>
        <v>#VALUE!</v>
      </c>
      <c r="R27" s="39">
        <v>0</v>
      </c>
      <c r="S27" s="40">
        <v>25.752824999999998</v>
      </c>
      <c r="T27" s="13">
        <f>IF(J27="SC024",N27,IF(ISERROR(S27),"",IF(J27="PROV SUM",N27,L27*S27)))</f>
        <v>51.505649999999996</v>
      </c>
      <c r="V27" s="9" t="s">
        <v>75</v>
      </c>
      <c r="W27" s="38">
        <v>0</v>
      </c>
      <c r="X27" s="40">
        <v>25.752824999999998</v>
      </c>
      <c r="Y27" s="71">
        <f t="shared" si="0"/>
        <v>0</v>
      </c>
      <c r="Z27" s="18"/>
      <c r="AA27" s="77">
        <v>0</v>
      </c>
      <c r="AB27" s="78">
        <f t="shared" si="1"/>
        <v>0</v>
      </c>
      <c r="AC27" s="79">
        <v>0</v>
      </c>
      <c r="AD27" s="80">
        <f t="shared" si="2"/>
        <v>0</v>
      </c>
      <c r="AE27" s="130">
        <f t="shared" si="3"/>
        <v>0</v>
      </c>
    </row>
    <row r="28" spans="1:31" ht="90.75" thickBot="1" x14ac:dyDescent="0.3">
      <c r="A28" s="15"/>
      <c r="B28" s="44" t="s">
        <v>499</v>
      </c>
      <c r="C28" s="45" t="s">
        <v>164</v>
      </c>
      <c r="D28" s="46" t="s">
        <v>25</v>
      </c>
      <c r="E28" s="47" t="s">
        <v>171</v>
      </c>
      <c r="F28" s="48"/>
      <c r="G28" s="48"/>
      <c r="H28" s="49">
        <v>4.8999999999999799</v>
      </c>
      <c r="I28" s="48"/>
      <c r="J28" s="50" t="s">
        <v>172</v>
      </c>
      <c r="K28" s="51" t="s">
        <v>75</v>
      </c>
      <c r="L28" s="52">
        <v>5</v>
      </c>
      <c r="M28" s="53">
        <v>35.61</v>
      </c>
      <c r="N28" s="52">
        <v>178.05</v>
      </c>
      <c r="O28" s="43"/>
      <c r="P28" s="12" t="e">
        <v>#VALUE!</v>
      </c>
      <c r="Q28" s="13" t="e">
        <f>IF(J28="PROV SUM",N28,L28*P28)</f>
        <v>#VALUE!</v>
      </c>
      <c r="R28" s="39">
        <v>0</v>
      </c>
      <c r="S28" s="40">
        <v>31.568264999999997</v>
      </c>
      <c r="T28" s="13">
        <f>IF(J28="SC024",N28,IF(ISERROR(S28),"",IF(J28="PROV SUM",N28,L28*S28)))</f>
        <v>157.84132499999998</v>
      </c>
      <c r="V28" s="51" t="s">
        <v>75</v>
      </c>
      <c r="W28" s="38">
        <v>0</v>
      </c>
      <c r="X28" s="40">
        <v>31.568264999999997</v>
      </c>
      <c r="Y28" s="71">
        <f t="shared" si="0"/>
        <v>0</v>
      </c>
      <c r="Z28" s="18"/>
      <c r="AA28" s="77">
        <v>0</v>
      </c>
      <c r="AB28" s="78">
        <f t="shared" si="1"/>
        <v>0</v>
      </c>
      <c r="AC28" s="79">
        <v>0</v>
      </c>
      <c r="AD28" s="80">
        <f t="shared" si="2"/>
        <v>0</v>
      </c>
      <c r="AE28" s="130">
        <f t="shared" si="3"/>
        <v>0</v>
      </c>
    </row>
    <row r="29" spans="1:31" ht="15.75" thickBot="1" x14ac:dyDescent="0.3">
      <c r="A29" s="15"/>
      <c r="B29" s="44" t="s">
        <v>499</v>
      </c>
      <c r="C29" s="45" t="s">
        <v>24</v>
      </c>
      <c r="D29" s="46" t="s">
        <v>378</v>
      </c>
      <c r="E29" s="47"/>
      <c r="F29" s="48"/>
      <c r="G29" s="48"/>
      <c r="H29" s="49"/>
      <c r="I29" s="48"/>
      <c r="J29" s="50"/>
      <c r="K29" s="51"/>
      <c r="L29" s="52"/>
      <c r="M29" s="50"/>
      <c r="N29" s="52"/>
      <c r="O29" s="43"/>
      <c r="P29" s="27"/>
      <c r="Q29" s="42"/>
      <c r="R29" s="42"/>
      <c r="S29" s="42"/>
      <c r="T29" s="42"/>
      <c r="V29" s="51"/>
      <c r="W29" s="52"/>
      <c r="X29" s="42"/>
      <c r="Y29" s="71">
        <f t="shared" si="0"/>
        <v>0</v>
      </c>
      <c r="Z29" s="18"/>
      <c r="AA29" s="77">
        <v>0</v>
      </c>
      <c r="AB29" s="78">
        <f t="shared" si="1"/>
        <v>0</v>
      </c>
      <c r="AC29" s="79">
        <v>0</v>
      </c>
      <c r="AD29" s="80">
        <f t="shared" si="2"/>
        <v>0</v>
      </c>
      <c r="AE29" s="130">
        <f t="shared" si="3"/>
        <v>0</v>
      </c>
    </row>
    <row r="30" spans="1:31" ht="120.75" thickBot="1" x14ac:dyDescent="0.3">
      <c r="A30" s="21"/>
      <c r="B30" s="54" t="s">
        <v>499</v>
      </c>
      <c r="C30" s="54" t="s">
        <v>24</v>
      </c>
      <c r="D30" s="55" t="s">
        <v>25</v>
      </c>
      <c r="E30" s="56" t="s">
        <v>26</v>
      </c>
      <c r="F30" s="57"/>
      <c r="G30" s="57"/>
      <c r="H30" s="58">
        <v>2.1</v>
      </c>
      <c r="I30" s="57"/>
      <c r="J30" s="59" t="s">
        <v>27</v>
      </c>
      <c r="K30" s="57" t="s">
        <v>28</v>
      </c>
      <c r="L30" s="60">
        <v>140</v>
      </c>
      <c r="M30" s="61">
        <v>12.92</v>
      </c>
      <c r="N30" s="62">
        <v>1808.8</v>
      </c>
      <c r="O30" s="18"/>
      <c r="P30" s="12" t="e">
        <v>#VALUE!</v>
      </c>
      <c r="Q30" s="13" t="e">
        <f>IF(J30="PROV SUM",N30,L30*P30)</f>
        <v>#VALUE!</v>
      </c>
      <c r="R30" s="39">
        <v>0</v>
      </c>
      <c r="S30" s="40">
        <v>16.4084</v>
      </c>
      <c r="T30" s="13">
        <f>IF(J30="SC024",N30,IF(ISERROR(S30),"",IF(J30="PROV SUM",N30,L30*S30)))</f>
        <v>2297.1759999999999</v>
      </c>
      <c r="V30" s="57" t="s">
        <v>28</v>
      </c>
      <c r="W30" s="38">
        <v>0</v>
      </c>
      <c r="X30" s="40">
        <v>16.4084</v>
      </c>
      <c r="Y30" s="71">
        <f t="shared" si="0"/>
        <v>0</v>
      </c>
      <c r="Z30" s="18"/>
      <c r="AA30" s="77">
        <v>0</v>
      </c>
      <c r="AB30" s="78">
        <f t="shared" si="1"/>
        <v>0</v>
      </c>
      <c r="AC30" s="79">
        <v>0</v>
      </c>
      <c r="AD30" s="80">
        <f t="shared" si="2"/>
        <v>0</v>
      </c>
      <c r="AE30" s="130">
        <f t="shared" si="3"/>
        <v>0</v>
      </c>
    </row>
    <row r="31" spans="1:31" ht="30.75" thickBot="1" x14ac:dyDescent="0.3">
      <c r="A31" s="21"/>
      <c r="B31" s="54" t="s">
        <v>499</v>
      </c>
      <c r="C31" s="54" t="s">
        <v>24</v>
      </c>
      <c r="D31" s="55" t="s">
        <v>25</v>
      </c>
      <c r="E31" s="56" t="s">
        <v>29</v>
      </c>
      <c r="F31" s="57"/>
      <c r="G31" s="57"/>
      <c r="H31" s="58">
        <v>2.5</v>
      </c>
      <c r="I31" s="57"/>
      <c r="J31" s="59" t="s">
        <v>30</v>
      </c>
      <c r="K31" s="57" t="s">
        <v>31</v>
      </c>
      <c r="L31" s="60">
        <v>1</v>
      </c>
      <c r="M31" s="61">
        <v>420</v>
      </c>
      <c r="N31" s="62">
        <v>420</v>
      </c>
      <c r="O31" s="18"/>
      <c r="P31" s="12" t="e">
        <v>#VALUE!</v>
      </c>
      <c r="Q31" s="13" t="e">
        <f>IF(J31="PROV SUM",N31,L31*P31)</f>
        <v>#VALUE!</v>
      </c>
      <c r="R31" s="39">
        <v>0</v>
      </c>
      <c r="S31" s="40">
        <v>533.4</v>
      </c>
      <c r="T31" s="13">
        <f>IF(J31="SC024",N31,IF(ISERROR(S31),"",IF(J31="PROV SUM",N31,L31*S31)))</f>
        <v>533.4</v>
      </c>
      <c r="V31" s="57" t="s">
        <v>31</v>
      </c>
      <c r="W31" s="38">
        <v>0</v>
      </c>
      <c r="X31" s="40">
        <v>533.4</v>
      </c>
      <c r="Y31" s="71">
        <f t="shared" si="0"/>
        <v>0</v>
      </c>
      <c r="Z31" s="18"/>
      <c r="AA31" s="77">
        <v>0</v>
      </c>
      <c r="AB31" s="78">
        <f t="shared" si="1"/>
        <v>0</v>
      </c>
      <c r="AC31" s="79">
        <v>0</v>
      </c>
      <c r="AD31" s="80">
        <f t="shared" si="2"/>
        <v>0</v>
      </c>
      <c r="AE31" s="130">
        <f t="shared" si="3"/>
        <v>0</v>
      </c>
    </row>
    <row r="32" spans="1:31" ht="15.75" thickBot="1" x14ac:dyDescent="0.3">
      <c r="A32" s="21"/>
      <c r="B32" s="54" t="s">
        <v>499</v>
      </c>
      <c r="C32" s="54" t="s">
        <v>24</v>
      </c>
      <c r="D32" s="55" t="s">
        <v>25</v>
      </c>
      <c r="E32" s="56" t="s">
        <v>32</v>
      </c>
      <c r="F32" s="57"/>
      <c r="G32" s="57"/>
      <c r="H32" s="58">
        <v>2.6</v>
      </c>
      <c r="I32" s="57"/>
      <c r="J32" s="59" t="s">
        <v>33</v>
      </c>
      <c r="K32" s="57" t="s">
        <v>31</v>
      </c>
      <c r="L32" s="60">
        <v>1</v>
      </c>
      <c r="M32" s="61">
        <v>50</v>
      </c>
      <c r="N32" s="62">
        <v>50</v>
      </c>
      <c r="O32" s="18"/>
      <c r="P32" s="12" t="e">
        <v>#VALUE!</v>
      </c>
      <c r="Q32" s="13" t="e">
        <f>IF(J32="PROV SUM",N32,L32*P32)</f>
        <v>#VALUE!</v>
      </c>
      <c r="R32" s="39">
        <v>0</v>
      </c>
      <c r="S32" s="40">
        <v>63.5</v>
      </c>
      <c r="T32" s="13">
        <f>IF(J32="SC024",N32,IF(ISERROR(S32),"",IF(J32="PROV SUM",N32,L32*S32)))</f>
        <v>63.5</v>
      </c>
      <c r="V32" s="57" t="s">
        <v>31</v>
      </c>
      <c r="W32" s="38">
        <v>0</v>
      </c>
      <c r="X32" s="40">
        <v>63.5</v>
      </c>
      <c r="Y32" s="71">
        <f t="shared" si="0"/>
        <v>0</v>
      </c>
      <c r="Z32" s="18"/>
      <c r="AA32" s="77">
        <v>0</v>
      </c>
      <c r="AB32" s="78">
        <f t="shared" si="1"/>
        <v>0</v>
      </c>
      <c r="AC32" s="79">
        <v>0</v>
      </c>
      <c r="AD32" s="80">
        <f t="shared" si="2"/>
        <v>0</v>
      </c>
      <c r="AE32" s="130">
        <f t="shared" si="3"/>
        <v>0</v>
      </c>
    </row>
    <row r="33" spans="1:31" ht="15.75" thickBot="1" x14ac:dyDescent="0.3">
      <c r="A33" s="21"/>
      <c r="B33" s="54" t="s">
        <v>499</v>
      </c>
      <c r="C33" s="54" t="s">
        <v>24</v>
      </c>
      <c r="D33" s="55" t="s">
        <v>25</v>
      </c>
      <c r="E33" s="56" t="s">
        <v>41</v>
      </c>
      <c r="F33" s="57"/>
      <c r="G33" s="57"/>
      <c r="H33" s="58">
        <v>2.16</v>
      </c>
      <c r="I33" s="57"/>
      <c r="J33" s="59" t="s">
        <v>42</v>
      </c>
      <c r="K33" s="57" t="s">
        <v>31</v>
      </c>
      <c r="L33" s="60">
        <v>1</v>
      </c>
      <c r="M33" s="61">
        <v>379.8</v>
      </c>
      <c r="N33" s="62">
        <v>379.8</v>
      </c>
      <c r="O33" s="18"/>
      <c r="P33" s="12" t="e">
        <v>#VALUE!</v>
      </c>
      <c r="Q33" s="13" t="e">
        <f>IF(J33="PROV SUM",N33,L33*P33)</f>
        <v>#VALUE!</v>
      </c>
      <c r="R33" s="39">
        <v>0</v>
      </c>
      <c r="S33" s="40">
        <v>482.346</v>
      </c>
      <c r="T33" s="13">
        <f>IF(J33="SC024",N33,IF(ISERROR(S33),"",IF(J33="PROV SUM",N33,L33*S33)))</f>
        <v>482.346</v>
      </c>
      <c r="V33" s="57" t="s">
        <v>31</v>
      </c>
      <c r="W33" s="38">
        <v>0</v>
      </c>
      <c r="X33" s="40">
        <v>482.346</v>
      </c>
      <c r="Y33" s="71">
        <f t="shared" si="0"/>
        <v>0</v>
      </c>
      <c r="Z33" s="18"/>
      <c r="AA33" s="77">
        <v>0</v>
      </c>
      <c r="AB33" s="78">
        <f t="shared" si="1"/>
        <v>0</v>
      </c>
      <c r="AC33" s="79">
        <v>0</v>
      </c>
      <c r="AD33" s="80">
        <f t="shared" si="2"/>
        <v>0</v>
      </c>
      <c r="AE33" s="130">
        <f t="shared" si="3"/>
        <v>0</v>
      </c>
    </row>
    <row r="34" spans="1:31" ht="60.75" thickBot="1" x14ac:dyDescent="0.3">
      <c r="A34" s="21"/>
      <c r="B34" s="54" t="s">
        <v>499</v>
      </c>
      <c r="C34" s="54" t="s">
        <v>24</v>
      </c>
      <c r="D34" s="55" t="s">
        <v>25</v>
      </c>
      <c r="E34" s="56" t="s">
        <v>382</v>
      </c>
      <c r="F34" s="57"/>
      <c r="G34" s="57"/>
      <c r="H34" s="58"/>
      <c r="I34" s="57"/>
      <c r="J34" s="59" t="s">
        <v>383</v>
      </c>
      <c r="K34" s="57" t="s">
        <v>31</v>
      </c>
      <c r="L34" s="60"/>
      <c r="M34" s="61">
        <v>4.8300000000000003E-2</v>
      </c>
      <c r="N34" s="62">
        <v>0</v>
      </c>
      <c r="O34" s="18"/>
      <c r="P34" s="12" t="e">
        <v>#VALUE!</v>
      </c>
      <c r="Q34" s="13" t="e">
        <f>IF(J34="PROV SUM",N34,L34*P34)</f>
        <v>#VALUE!</v>
      </c>
      <c r="R34" s="39" t="e">
        <v>#N/A</v>
      </c>
      <c r="S34" s="40" t="e">
        <v>#N/A</v>
      </c>
      <c r="T34" s="13">
        <f>IF(J34="SC024",N34,IF(ISERROR(S34),"",IF(J34="PROV SUM",N34,L34*S34)))</f>
        <v>0</v>
      </c>
      <c r="V34" s="57" t="s">
        <v>31</v>
      </c>
      <c r="W34" s="60"/>
      <c r="X34" s="40" t="e">
        <v>#N/A</v>
      </c>
      <c r="Y34" s="71"/>
      <c r="Z34" s="18"/>
      <c r="AA34" s="77">
        <v>0</v>
      </c>
      <c r="AB34" s="78">
        <f t="shared" si="1"/>
        <v>0</v>
      </c>
      <c r="AC34" s="79">
        <v>0</v>
      </c>
      <c r="AD34" s="80">
        <f t="shared" si="2"/>
        <v>0</v>
      </c>
      <c r="AE34" s="130">
        <f t="shared" si="3"/>
        <v>0</v>
      </c>
    </row>
    <row r="35" spans="1:31" ht="15.75" thickBot="1" x14ac:dyDescent="0.3">
      <c r="A35" s="21"/>
      <c r="B35" s="63" t="s">
        <v>499</v>
      </c>
      <c r="C35" s="54" t="s">
        <v>312</v>
      </c>
      <c r="D35" s="55" t="s">
        <v>378</v>
      </c>
      <c r="E35" s="56"/>
      <c r="F35" s="57"/>
      <c r="G35" s="57"/>
      <c r="H35" s="58"/>
      <c r="I35" s="57"/>
      <c r="J35" s="59"/>
      <c r="K35" s="57"/>
      <c r="L35" s="60"/>
      <c r="M35" s="59"/>
      <c r="N35" s="62"/>
      <c r="O35" s="18"/>
      <c r="P35" s="16"/>
      <c r="Q35" s="37"/>
      <c r="R35" s="37"/>
      <c r="S35" s="37"/>
      <c r="T35" s="37"/>
      <c r="V35" s="57"/>
      <c r="W35" s="60"/>
      <c r="X35" s="37"/>
      <c r="Y35" s="71">
        <f t="shared" si="0"/>
        <v>0</v>
      </c>
      <c r="Z35" s="18"/>
      <c r="AA35" s="77">
        <v>0</v>
      </c>
      <c r="AB35" s="78">
        <f t="shared" si="1"/>
        <v>0</v>
      </c>
      <c r="AC35" s="79">
        <v>0</v>
      </c>
      <c r="AD35" s="80">
        <f t="shared" si="2"/>
        <v>0</v>
      </c>
      <c r="AE35" s="130">
        <f t="shared" si="3"/>
        <v>0</v>
      </c>
    </row>
    <row r="36" spans="1:31" ht="16.5" thickBot="1" x14ac:dyDescent="0.3">
      <c r="A36" s="15"/>
      <c r="B36" s="86" t="s">
        <v>499</v>
      </c>
      <c r="C36" s="87" t="s">
        <v>341</v>
      </c>
      <c r="D36" s="88" t="s">
        <v>378</v>
      </c>
      <c r="E36" s="89"/>
      <c r="F36" s="6"/>
      <c r="G36" s="6"/>
      <c r="H36" s="90"/>
      <c r="I36" s="6"/>
      <c r="J36" s="89"/>
      <c r="K36" s="91"/>
      <c r="L36" s="52"/>
      <c r="M36" s="92"/>
      <c r="N36" s="11"/>
      <c r="O36" s="18"/>
      <c r="P36" s="16"/>
      <c r="Q36" s="37"/>
      <c r="R36" s="37"/>
      <c r="S36" s="37"/>
      <c r="T36" s="37"/>
      <c r="V36" s="91"/>
      <c r="W36" s="52"/>
      <c r="X36" s="37"/>
      <c r="Y36" s="71">
        <f t="shared" si="0"/>
        <v>0</v>
      </c>
      <c r="Z36" s="18"/>
      <c r="AA36" s="77">
        <v>0</v>
      </c>
      <c r="AB36" s="78">
        <f t="shared" si="1"/>
        <v>0</v>
      </c>
      <c r="AC36" s="79">
        <v>0</v>
      </c>
      <c r="AD36" s="80">
        <f t="shared" si="2"/>
        <v>0</v>
      </c>
      <c r="AE36" s="130">
        <f t="shared" si="3"/>
        <v>0</v>
      </c>
    </row>
    <row r="37" spans="1:31" ht="45.75" thickBot="1" x14ac:dyDescent="0.3">
      <c r="A37" s="15"/>
      <c r="B37" s="86" t="s">
        <v>499</v>
      </c>
      <c r="C37" s="87" t="s">
        <v>341</v>
      </c>
      <c r="D37" s="88" t="s">
        <v>25</v>
      </c>
      <c r="E37" s="89" t="s">
        <v>364</v>
      </c>
      <c r="F37" s="9"/>
      <c r="G37" s="9"/>
      <c r="H37" s="90">
        <v>93</v>
      </c>
      <c r="I37" s="9"/>
      <c r="J37" s="89" t="s">
        <v>365</v>
      </c>
      <c r="K37" s="9" t="s">
        <v>311</v>
      </c>
      <c r="L37" s="9">
        <v>1</v>
      </c>
      <c r="M37" s="92">
        <v>550</v>
      </c>
      <c r="N37" s="94">
        <v>550</v>
      </c>
      <c r="O37" s="18"/>
      <c r="P37" s="12" t="e">
        <v>#VALUE!</v>
      </c>
      <c r="Q37" s="13" t="e">
        <f t="shared" ref="Q37:Q46" si="6">IF(J37="PROV SUM",N37,L37*P37)</f>
        <v>#VALUE!</v>
      </c>
      <c r="R37" s="39">
        <v>0</v>
      </c>
      <c r="S37" s="40">
        <v>440</v>
      </c>
      <c r="T37" s="13">
        <f t="shared" ref="T37:T46" si="7">IF(J37="SC024",N37,IF(ISERROR(S37),"",IF(J37="PROV SUM",N37,L37*S37)))</f>
        <v>440</v>
      </c>
      <c r="V37" s="9" t="s">
        <v>311</v>
      </c>
      <c r="W37" s="38">
        <v>0</v>
      </c>
      <c r="X37" s="40">
        <v>440</v>
      </c>
      <c r="Y37" s="71">
        <f t="shared" si="0"/>
        <v>0</v>
      </c>
      <c r="Z37" s="18"/>
      <c r="AA37" s="77">
        <v>0</v>
      </c>
      <c r="AB37" s="78">
        <f t="shared" si="1"/>
        <v>0</v>
      </c>
      <c r="AC37" s="79">
        <v>0</v>
      </c>
      <c r="AD37" s="80">
        <f t="shared" si="2"/>
        <v>0</v>
      </c>
      <c r="AE37" s="130">
        <f t="shared" si="3"/>
        <v>0</v>
      </c>
    </row>
    <row r="38" spans="1:31" ht="45.75" thickBot="1" x14ac:dyDescent="0.3">
      <c r="A38" s="15"/>
      <c r="B38" s="86" t="s">
        <v>499</v>
      </c>
      <c r="C38" s="87" t="s">
        <v>341</v>
      </c>
      <c r="D38" s="88" t="s">
        <v>25</v>
      </c>
      <c r="E38" s="89" t="s">
        <v>352</v>
      </c>
      <c r="F38" s="6"/>
      <c r="G38" s="6"/>
      <c r="H38" s="90">
        <v>104</v>
      </c>
      <c r="I38" s="6"/>
      <c r="J38" s="89" t="s">
        <v>353</v>
      </c>
      <c r="K38" s="91" t="s">
        <v>311</v>
      </c>
      <c r="L38" s="9">
        <v>2</v>
      </c>
      <c r="M38" s="92">
        <v>3.44</v>
      </c>
      <c r="N38" s="94">
        <v>6.88</v>
      </c>
      <c r="O38" s="18"/>
      <c r="P38" s="12" t="e">
        <v>#VALUE!</v>
      </c>
      <c r="Q38" s="13" t="e">
        <f t="shared" si="6"/>
        <v>#VALUE!</v>
      </c>
      <c r="R38" s="39">
        <v>0</v>
      </c>
      <c r="S38" s="40">
        <v>3.0495599999999996</v>
      </c>
      <c r="T38" s="13">
        <f t="shared" si="7"/>
        <v>6.0991199999999992</v>
      </c>
      <c r="V38" s="91" t="s">
        <v>311</v>
      </c>
      <c r="W38" s="38">
        <v>0</v>
      </c>
      <c r="X38" s="40">
        <v>3.0495599999999996</v>
      </c>
      <c r="Y38" s="71">
        <f t="shared" si="0"/>
        <v>0</v>
      </c>
      <c r="Z38" s="18"/>
      <c r="AA38" s="77">
        <v>0</v>
      </c>
      <c r="AB38" s="78">
        <f t="shared" si="1"/>
        <v>0</v>
      </c>
      <c r="AC38" s="79">
        <v>0</v>
      </c>
      <c r="AD38" s="80">
        <f t="shared" si="2"/>
        <v>0</v>
      </c>
      <c r="AE38" s="130">
        <f t="shared" si="3"/>
        <v>0</v>
      </c>
    </row>
    <row r="39" spans="1:31" ht="90.75" thickBot="1" x14ac:dyDescent="0.3">
      <c r="A39" s="15"/>
      <c r="B39" s="86" t="s">
        <v>499</v>
      </c>
      <c r="C39" s="87" t="s">
        <v>341</v>
      </c>
      <c r="D39" s="88" t="s">
        <v>25</v>
      </c>
      <c r="E39" s="89" t="s">
        <v>366</v>
      </c>
      <c r="F39" s="6"/>
      <c r="G39" s="6"/>
      <c r="H39" s="90">
        <v>115</v>
      </c>
      <c r="I39" s="6"/>
      <c r="J39" s="89" t="s">
        <v>367</v>
      </c>
      <c r="K39" s="91" t="s">
        <v>311</v>
      </c>
      <c r="L39" s="9">
        <v>2</v>
      </c>
      <c r="M39" s="92">
        <v>70.11</v>
      </c>
      <c r="N39" s="94">
        <v>140.22</v>
      </c>
      <c r="O39" s="18"/>
      <c r="P39" s="12" t="e">
        <v>#VALUE!</v>
      </c>
      <c r="Q39" s="13" t="e">
        <f t="shared" si="6"/>
        <v>#VALUE!</v>
      </c>
      <c r="R39" s="39">
        <v>0</v>
      </c>
      <c r="S39" s="40">
        <v>56.088000000000001</v>
      </c>
      <c r="T39" s="13">
        <f t="shared" si="7"/>
        <v>112.176</v>
      </c>
      <c r="V39" s="91" t="s">
        <v>311</v>
      </c>
      <c r="W39" s="38">
        <v>0</v>
      </c>
      <c r="X39" s="40">
        <v>56.088000000000001</v>
      </c>
      <c r="Y39" s="71">
        <f t="shared" si="0"/>
        <v>0</v>
      </c>
      <c r="Z39" s="18"/>
      <c r="AA39" s="77">
        <v>0</v>
      </c>
      <c r="AB39" s="78">
        <f t="shared" si="1"/>
        <v>0</v>
      </c>
      <c r="AC39" s="79">
        <v>0</v>
      </c>
      <c r="AD39" s="80">
        <f t="shared" si="2"/>
        <v>0</v>
      </c>
      <c r="AE39" s="130">
        <f t="shared" si="3"/>
        <v>0</v>
      </c>
    </row>
    <row r="40" spans="1:31" ht="46.5" thickBot="1" x14ac:dyDescent="0.3">
      <c r="A40" s="15"/>
      <c r="B40" s="86" t="s">
        <v>499</v>
      </c>
      <c r="C40" s="87" t="s">
        <v>341</v>
      </c>
      <c r="D40" s="88" t="s">
        <v>25</v>
      </c>
      <c r="E40" s="95" t="s">
        <v>354</v>
      </c>
      <c r="F40" s="6"/>
      <c r="G40" s="6"/>
      <c r="H40" s="90">
        <v>175</v>
      </c>
      <c r="I40" s="6"/>
      <c r="J40" s="102" t="s">
        <v>355</v>
      </c>
      <c r="K40" s="91" t="s">
        <v>311</v>
      </c>
      <c r="L40" s="9">
        <v>2</v>
      </c>
      <c r="M40" s="92">
        <v>9.81</v>
      </c>
      <c r="N40" s="94">
        <v>19.62</v>
      </c>
      <c r="O40" s="18"/>
      <c r="P40" s="12" t="e">
        <v>#VALUE!</v>
      </c>
      <c r="Q40" s="13" t="e">
        <f t="shared" si="6"/>
        <v>#VALUE!</v>
      </c>
      <c r="R40" s="39">
        <v>0</v>
      </c>
      <c r="S40" s="40">
        <v>8.6965649999999997</v>
      </c>
      <c r="T40" s="13">
        <f t="shared" si="7"/>
        <v>17.393129999999999</v>
      </c>
      <c r="V40" s="91" t="s">
        <v>311</v>
      </c>
      <c r="W40" s="38">
        <v>0</v>
      </c>
      <c r="X40" s="40">
        <v>8.6965649999999997</v>
      </c>
      <c r="Y40" s="71">
        <f t="shared" si="0"/>
        <v>0</v>
      </c>
      <c r="Z40" s="18"/>
      <c r="AA40" s="77">
        <v>0</v>
      </c>
      <c r="AB40" s="78">
        <f t="shared" si="1"/>
        <v>0</v>
      </c>
      <c r="AC40" s="79">
        <v>0</v>
      </c>
      <c r="AD40" s="80">
        <f t="shared" si="2"/>
        <v>0</v>
      </c>
      <c r="AE40" s="130">
        <f t="shared" si="3"/>
        <v>0</v>
      </c>
    </row>
    <row r="41" spans="1:31" ht="91.5" thickBot="1" x14ac:dyDescent="0.3">
      <c r="A41" s="15"/>
      <c r="B41" s="86" t="s">
        <v>499</v>
      </c>
      <c r="C41" s="87" t="s">
        <v>341</v>
      </c>
      <c r="D41" s="88" t="s">
        <v>25</v>
      </c>
      <c r="E41" s="95" t="s">
        <v>370</v>
      </c>
      <c r="F41" s="6"/>
      <c r="G41" s="6"/>
      <c r="H41" s="90">
        <v>186</v>
      </c>
      <c r="I41" s="6"/>
      <c r="J41" s="97" t="s">
        <v>371</v>
      </c>
      <c r="K41" s="91" t="s">
        <v>311</v>
      </c>
      <c r="L41" s="9">
        <v>1</v>
      </c>
      <c r="M41" s="92">
        <v>86.88</v>
      </c>
      <c r="N41" s="94">
        <v>86.88</v>
      </c>
      <c r="O41" s="18"/>
      <c r="P41" s="12" t="e">
        <v>#VALUE!</v>
      </c>
      <c r="Q41" s="13" t="e">
        <f t="shared" si="6"/>
        <v>#VALUE!</v>
      </c>
      <c r="R41" s="39">
        <v>0</v>
      </c>
      <c r="S41" s="40">
        <v>69.504000000000005</v>
      </c>
      <c r="T41" s="13">
        <f t="shared" si="7"/>
        <v>69.504000000000005</v>
      </c>
      <c r="V41" s="91" t="s">
        <v>311</v>
      </c>
      <c r="W41" s="38">
        <v>0</v>
      </c>
      <c r="X41" s="40">
        <v>69.504000000000005</v>
      </c>
      <c r="Y41" s="71">
        <f t="shared" si="0"/>
        <v>0</v>
      </c>
      <c r="Z41" s="18"/>
      <c r="AA41" s="77">
        <v>0</v>
      </c>
      <c r="AB41" s="78">
        <f t="shared" si="1"/>
        <v>0</v>
      </c>
      <c r="AC41" s="79">
        <v>0</v>
      </c>
      <c r="AD41" s="80">
        <f t="shared" si="2"/>
        <v>0</v>
      </c>
      <c r="AE41" s="130">
        <f t="shared" si="3"/>
        <v>0</v>
      </c>
    </row>
    <row r="42" spans="1:31" ht="16.5" thickBot="1" x14ac:dyDescent="0.3">
      <c r="A42" s="15"/>
      <c r="B42" s="86" t="s">
        <v>499</v>
      </c>
      <c r="C42" s="87" t="s">
        <v>341</v>
      </c>
      <c r="D42" s="88" t="s">
        <v>25</v>
      </c>
      <c r="E42" s="98" t="s">
        <v>424</v>
      </c>
      <c r="F42" s="6"/>
      <c r="G42" s="6"/>
      <c r="H42" s="90">
        <v>190</v>
      </c>
      <c r="I42" s="6"/>
      <c r="J42" s="99" t="s">
        <v>379</v>
      </c>
      <c r="K42" s="91" t="s">
        <v>311</v>
      </c>
      <c r="L42" s="9">
        <v>1</v>
      </c>
      <c r="M42" s="100">
        <v>1500</v>
      </c>
      <c r="N42" s="94">
        <v>1500</v>
      </c>
      <c r="O42" s="18"/>
      <c r="P42" s="12" t="e">
        <v>#VALUE!</v>
      </c>
      <c r="Q42" s="13">
        <f t="shared" si="6"/>
        <v>1500</v>
      </c>
      <c r="R42" s="39" t="s">
        <v>381</v>
      </c>
      <c r="S42" s="40" t="s">
        <v>381</v>
      </c>
      <c r="T42" s="13">
        <f t="shared" si="7"/>
        <v>1500</v>
      </c>
      <c r="V42" s="91" t="s">
        <v>311</v>
      </c>
      <c r="W42" s="38">
        <v>0</v>
      </c>
      <c r="X42" s="40" t="s">
        <v>381</v>
      </c>
      <c r="Y42" s="71"/>
      <c r="Z42" s="18"/>
      <c r="AA42" s="77">
        <v>0</v>
      </c>
      <c r="AB42" s="78">
        <f t="shared" si="1"/>
        <v>0</v>
      </c>
      <c r="AC42" s="79">
        <v>0</v>
      </c>
      <c r="AD42" s="80">
        <f t="shared" si="2"/>
        <v>0</v>
      </c>
      <c r="AE42" s="130">
        <f t="shared" si="3"/>
        <v>0</v>
      </c>
    </row>
    <row r="43" spans="1:31" ht="27" thickBot="1" x14ac:dyDescent="0.3">
      <c r="A43" s="15"/>
      <c r="B43" s="86" t="s">
        <v>499</v>
      </c>
      <c r="C43" s="87" t="s">
        <v>341</v>
      </c>
      <c r="D43" s="88" t="s">
        <v>25</v>
      </c>
      <c r="E43" s="101" t="s">
        <v>425</v>
      </c>
      <c r="F43" s="6"/>
      <c r="G43" s="6"/>
      <c r="H43" s="90">
        <v>191</v>
      </c>
      <c r="I43" s="6"/>
      <c r="J43" s="99" t="s">
        <v>379</v>
      </c>
      <c r="K43" s="91" t="s">
        <v>311</v>
      </c>
      <c r="L43" s="9">
        <v>1</v>
      </c>
      <c r="M43" s="100">
        <v>100</v>
      </c>
      <c r="N43" s="94">
        <v>100</v>
      </c>
      <c r="O43" s="18"/>
      <c r="P43" s="12" t="e">
        <v>#VALUE!</v>
      </c>
      <c r="Q43" s="13">
        <f t="shared" si="6"/>
        <v>100</v>
      </c>
      <c r="R43" s="39" t="s">
        <v>381</v>
      </c>
      <c r="S43" s="40" t="s">
        <v>381</v>
      </c>
      <c r="T43" s="13">
        <f t="shared" si="7"/>
        <v>100</v>
      </c>
      <c r="V43" s="91" t="s">
        <v>311</v>
      </c>
      <c r="W43" s="38">
        <v>0</v>
      </c>
      <c r="X43" s="40" t="s">
        <v>381</v>
      </c>
      <c r="Y43" s="71"/>
      <c r="Z43" s="18"/>
      <c r="AA43" s="77">
        <v>0</v>
      </c>
      <c r="AB43" s="78">
        <f t="shared" si="1"/>
        <v>0</v>
      </c>
      <c r="AC43" s="79">
        <v>0</v>
      </c>
      <c r="AD43" s="80">
        <f t="shared" si="2"/>
        <v>0</v>
      </c>
      <c r="AE43" s="130">
        <f t="shared" si="3"/>
        <v>0</v>
      </c>
    </row>
    <row r="44" spans="1:31" ht="16.5" thickBot="1" x14ac:dyDescent="0.3">
      <c r="A44" s="15"/>
      <c r="B44" s="86" t="s">
        <v>499</v>
      </c>
      <c r="C44" s="87" t="s">
        <v>341</v>
      </c>
      <c r="D44" s="88" t="s">
        <v>25</v>
      </c>
      <c r="E44" s="101" t="s">
        <v>426</v>
      </c>
      <c r="F44" s="6"/>
      <c r="G44" s="6"/>
      <c r="H44" s="90">
        <v>192</v>
      </c>
      <c r="I44" s="6"/>
      <c r="J44" s="99" t="s">
        <v>379</v>
      </c>
      <c r="K44" s="91" t="s">
        <v>311</v>
      </c>
      <c r="L44" s="9">
        <v>1</v>
      </c>
      <c r="M44" s="100">
        <v>100</v>
      </c>
      <c r="N44" s="94">
        <v>100</v>
      </c>
      <c r="O44" s="18"/>
      <c r="P44" s="12" t="e">
        <v>#VALUE!</v>
      </c>
      <c r="Q44" s="13">
        <f t="shared" si="6"/>
        <v>100</v>
      </c>
      <c r="R44" s="39" t="s">
        <v>381</v>
      </c>
      <c r="S44" s="40" t="s">
        <v>381</v>
      </c>
      <c r="T44" s="13">
        <f t="shared" si="7"/>
        <v>100</v>
      </c>
      <c r="V44" s="91" t="s">
        <v>311</v>
      </c>
      <c r="W44" s="38">
        <v>0</v>
      </c>
      <c r="X44" s="40" t="s">
        <v>381</v>
      </c>
      <c r="Y44" s="71"/>
      <c r="Z44" s="18"/>
      <c r="AA44" s="77">
        <v>0</v>
      </c>
      <c r="AB44" s="78">
        <f t="shared" si="1"/>
        <v>0</v>
      </c>
      <c r="AC44" s="79">
        <v>0</v>
      </c>
      <c r="AD44" s="80">
        <f t="shared" si="2"/>
        <v>0</v>
      </c>
      <c r="AE44" s="130">
        <f t="shared" si="3"/>
        <v>0</v>
      </c>
    </row>
    <row r="45" spans="1:31" ht="16.5" thickBot="1" x14ac:dyDescent="0.3">
      <c r="A45" s="21"/>
      <c r="B45" s="86" t="s">
        <v>499</v>
      </c>
      <c r="C45" s="87" t="s">
        <v>341</v>
      </c>
      <c r="D45" s="88" t="s">
        <v>25</v>
      </c>
      <c r="E45" s="101" t="s">
        <v>427</v>
      </c>
      <c r="F45" s="29"/>
      <c r="G45" s="29"/>
      <c r="H45" s="90">
        <v>193</v>
      </c>
      <c r="I45" s="29"/>
      <c r="J45" s="99" t="s">
        <v>379</v>
      </c>
      <c r="K45" s="91" t="s">
        <v>311</v>
      </c>
      <c r="L45" s="9">
        <v>1</v>
      </c>
      <c r="M45" s="100">
        <v>100</v>
      </c>
      <c r="N45" s="94">
        <v>100</v>
      </c>
      <c r="O45" s="18"/>
      <c r="P45" s="12" t="e">
        <v>#VALUE!</v>
      </c>
      <c r="Q45" s="13">
        <f t="shared" si="6"/>
        <v>100</v>
      </c>
      <c r="R45" s="39" t="s">
        <v>381</v>
      </c>
      <c r="S45" s="40" t="s">
        <v>381</v>
      </c>
      <c r="T45" s="13">
        <f t="shared" si="7"/>
        <v>100</v>
      </c>
      <c r="V45" s="91" t="s">
        <v>311</v>
      </c>
      <c r="W45" s="38">
        <v>0</v>
      </c>
      <c r="X45" s="40" t="s">
        <v>381</v>
      </c>
      <c r="Y45" s="71"/>
      <c r="Z45" s="18"/>
      <c r="AA45" s="77">
        <v>0</v>
      </c>
      <c r="AB45" s="78">
        <f t="shared" si="1"/>
        <v>0</v>
      </c>
      <c r="AC45" s="79">
        <v>0</v>
      </c>
      <c r="AD45" s="80">
        <f t="shared" si="2"/>
        <v>0</v>
      </c>
      <c r="AE45" s="130">
        <f t="shared" si="3"/>
        <v>0</v>
      </c>
    </row>
    <row r="46" spans="1:31" ht="16.5" thickBot="1" x14ac:dyDescent="0.3">
      <c r="A46" s="21"/>
      <c r="B46" s="86" t="s">
        <v>499</v>
      </c>
      <c r="C46" s="87" t="s">
        <v>341</v>
      </c>
      <c r="D46" s="88" t="s">
        <v>25</v>
      </c>
      <c r="E46" s="101" t="s">
        <v>428</v>
      </c>
      <c r="F46" s="29"/>
      <c r="G46" s="29"/>
      <c r="H46" s="90">
        <v>194</v>
      </c>
      <c r="I46" s="29"/>
      <c r="J46" s="99" t="s">
        <v>379</v>
      </c>
      <c r="K46" s="91" t="s">
        <v>311</v>
      </c>
      <c r="L46" s="9">
        <v>1</v>
      </c>
      <c r="M46" s="100">
        <v>350</v>
      </c>
      <c r="N46" s="94">
        <v>350</v>
      </c>
      <c r="O46" s="18"/>
      <c r="P46" s="12" t="e">
        <v>#VALUE!</v>
      </c>
      <c r="Q46" s="13">
        <f t="shared" si="6"/>
        <v>350</v>
      </c>
      <c r="R46" s="39" t="s">
        <v>381</v>
      </c>
      <c r="S46" s="40" t="s">
        <v>381</v>
      </c>
      <c r="T46" s="13">
        <f t="shared" si="7"/>
        <v>350</v>
      </c>
      <c r="V46" s="91" t="s">
        <v>311</v>
      </c>
      <c r="W46" s="38">
        <v>0</v>
      </c>
      <c r="X46" s="40" t="s">
        <v>381</v>
      </c>
      <c r="Y46" s="71"/>
      <c r="Z46" s="18"/>
      <c r="AA46" s="77">
        <v>0</v>
      </c>
      <c r="AB46" s="78">
        <f t="shared" si="1"/>
        <v>0</v>
      </c>
      <c r="AC46" s="79">
        <v>0</v>
      </c>
      <c r="AD46" s="80">
        <f t="shared" si="2"/>
        <v>0</v>
      </c>
      <c r="AE46" s="130">
        <f t="shared" si="3"/>
        <v>0</v>
      </c>
    </row>
    <row r="47" spans="1:31" ht="15.75" thickBot="1" x14ac:dyDescent="0.3"/>
    <row r="48" spans="1:31" ht="15.75" thickBot="1" x14ac:dyDescent="0.3">
      <c r="S48" s="68" t="s">
        <v>5</v>
      </c>
      <c r="T48" s="69">
        <f>SUM(T1:T46)</f>
        <v>7955.151245</v>
      </c>
      <c r="U48" s="65"/>
      <c r="V48" s="21"/>
      <c r="W48" s="28"/>
      <c r="X48" s="68" t="s">
        <v>5</v>
      </c>
      <c r="Y48" s="69">
        <f>SUM(Y11:Y46)</f>
        <v>0</v>
      </c>
      <c r="Z48" s="18"/>
      <c r="AA48" s="76"/>
      <c r="AB48" s="116">
        <f>SUM(AB1:AB46)</f>
        <v>0</v>
      </c>
      <c r="AC48" s="76"/>
      <c r="AD48" s="117">
        <f>SUM(AD1:AD46)</f>
        <v>0</v>
      </c>
      <c r="AE48" s="129">
        <f>SUM(AE1:AE46)</f>
        <v>0</v>
      </c>
    </row>
    <row r="50" spans="3:31" x14ac:dyDescent="0.25">
      <c r="C50" t="s">
        <v>372</v>
      </c>
      <c r="D50" s="162"/>
      <c r="T50" s="314">
        <f ca="1">SUMIF($C$10:$C$47,$C50,T$11:T$47)</f>
        <v>399.99552</v>
      </c>
      <c r="U50" s="65"/>
      <c r="Y50" s="314">
        <f ca="1">SUMIF($C$10:$C$47,$C50,Y$11:Y$47)</f>
        <v>0</v>
      </c>
      <c r="AA50" s="317" t="e">
        <f ca="1">AB50/Y50</f>
        <v>#DIV/0!</v>
      </c>
      <c r="AB50" s="314">
        <f ca="1">SUMIF($C$10:$C$47,$C50,AB$11:AB$47)</f>
        <v>0</v>
      </c>
      <c r="AC50" s="317" t="e">
        <f ca="1">AD50/Y50</f>
        <v>#DIV/0!</v>
      </c>
      <c r="AD50" s="314">
        <f ca="1">SUMIF($C$10:$C$47,$C50,AD$11:AD$47)</f>
        <v>0</v>
      </c>
      <c r="AE50" s="314">
        <f ca="1">SUMIF($C$10:$C$47,$C50,AE$11:AE$47)</f>
        <v>0</v>
      </c>
    </row>
    <row r="51" spans="3:31" x14ac:dyDescent="0.25">
      <c r="C51" t="s">
        <v>308</v>
      </c>
      <c r="D51" s="162"/>
      <c r="T51" s="314">
        <f t="shared" ref="T51:T58" ca="1" si="8">SUMIF($C$10:$C$47,$C51,T$11:T$47)</f>
        <v>222.29999999999998</v>
      </c>
      <c r="U51" s="65"/>
      <c r="Y51" s="314">
        <f t="shared" ref="Y51:Y58" ca="1" si="9">SUMIF($C$10:$C$47,$C51,Y$11:Y$47)</f>
        <v>0</v>
      </c>
      <c r="AA51" s="317" t="e">
        <f t="shared" ref="AA51:AA58" ca="1" si="10">AB51/Y51</f>
        <v>#DIV/0!</v>
      </c>
      <c r="AB51" s="314">
        <f t="shared" ref="AB51:AB58" ca="1" si="11">SUMIF($C$10:$C$47,$C51,AB$11:AB$47)</f>
        <v>0</v>
      </c>
      <c r="AC51" s="317" t="e">
        <f t="shared" ref="AC51:AC58" ca="1" si="12">AD51/Y51</f>
        <v>#DIV/0!</v>
      </c>
      <c r="AD51" s="314">
        <f t="shared" ref="AD51:AE58" ca="1" si="13">SUMIF($C$10:$C$47,$C51,AD$11:AD$47)</f>
        <v>0</v>
      </c>
      <c r="AE51" s="314">
        <f t="shared" ca="1" si="13"/>
        <v>0</v>
      </c>
    </row>
    <row r="52" spans="3:31" x14ac:dyDescent="0.25">
      <c r="C52" t="s">
        <v>285</v>
      </c>
      <c r="D52" s="162"/>
      <c r="T52" s="314">
        <f t="shared" ca="1" si="8"/>
        <v>408</v>
      </c>
      <c r="U52" s="67"/>
      <c r="Y52" s="314">
        <f t="shared" ca="1" si="9"/>
        <v>0</v>
      </c>
      <c r="AA52" s="317" t="e">
        <f t="shared" ca="1" si="10"/>
        <v>#DIV/0!</v>
      </c>
      <c r="AB52" s="314">
        <f t="shared" ca="1" si="11"/>
        <v>0</v>
      </c>
      <c r="AC52" s="317" t="e">
        <f t="shared" ca="1" si="12"/>
        <v>#DIV/0!</v>
      </c>
      <c r="AD52" s="314">
        <f t="shared" ca="1" si="13"/>
        <v>0</v>
      </c>
      <c r="AE52" s="314">
        <f t="shared" ca="1" si="13"/>
        <v>0</v>
      </c>
    </row>
    <row r="53" spans="3:31" x14ac:dyDescent="0.25">
      <c r="C53" t="s">
        <v>189</v>
      </c>
      <c r="D53" s="162"/>
      <c r="T53" s="314">
        <f t="shared" ca="1" si="8"/>
        <v>543.91450000000009</v>
      </c>
      <c r="U53" s="67"/>
      <c r="Y53" s="314">
        <f t="shared" ca="1" si="9"/>
        <v>0</v>
      </c>
      <c r="AA53" s="317" t="e">
        <f t="shared" ca="1" si="10"/>
        <v>#DIV/0!</v>
      </c>
      <c r="AB53" s="314">
        <f t="shared" ca="1" si="11"/>
        <v>0</v>
      </c>
      <c r="AC53" s="317" t="e">
        <f t="shared" ca="1" si="12"/>
        <v>#DIV/0!</v>
      </c>
      <c r="AD53" s="314">
        <f t="shared" ca="1" si="13"/>
        <v>0</v>
      </c>
      <c r="AE53" s="314">
        <f t="shared" ca="1" si="13"/>
        <v>0</v>
      </c>
    </row>
    <row r="54" spans="3:31" x14ac:dyDescent="0.25">
      <c r="C54" t="s">
        <v>72</v>
      </c>
      <c r="D54" s="162"/>
      <c r="T54" s="314">
        <f t="shared" ca="1" si="8"/>
        <v>0</v>
      </c>
      <c r="U54" s="67"/>
      <c r="Y54" s="314">
        <f t="shared" ca="1" si="9"/>
        <v>0</v>
      </c>
      <c r="AA54" s="317" t="e">
        <f t="shared" ca="1" si="10"/>
        <v>#DIV/0!</v>
      </c>
      <c r="AB54" s="314">
        <f t="shared" ca="1" si="11"/>
        <v>0</v>
      </c>
      <c r="AC54" s="317" t="e">
        <f t="shared" ca="1" si="12"/>
        <v>#DIV/0!</v>
      </c>
      <c r="AD54" s="314">
        <f t="shared" ca="1" si="13"/>
        <v>0</v>
      </c>
      <c r="AE54" s="314">
        <f t="shared" ca="1" si="13"/>
        <v>0</v>
      </c>
    </row>
    <row r="55" spans="3:31" x14ac:dyDescent="0.25">
      <c r="C55" t="s">
        <v>164</v>
      </c>
      <c r="D55" s="162"/>
      <c r="T55" s="314">
        <f t="shared" ca="1" si="8"/>
        <v>209.34697499999999</v>
      </c>
      <c r="U55" s="67"/>
      <c r="Y55" s="314">
        <f t="shared" ca="1" si="9"/>
        <v>0</v>
      </c>
      <c r="AA55" s="317" t="e">
        <f t="shared" ca="1" si="10"/>
        <v>#DIV/0!</v>
      </c>
      <c r="AB55" s="314">
        <f t="shared" ca="1" si="11"/>
        <v>0</v>
      </c>
      <c r="AC55" s="317" t="e">
        <f t="shared" ca="1" si="12"/>
        <v>#DIV/0!</v>
      </c>
      <c r="AD55" s="314">
        <f t="shared" ca="1" si="13"/>
        <v>0</v>
      </c>
      <c r="AE55" s="314">
        <f t="shared" ca="1" si="13"/>
        <v>0</v>
      </c>
    </row>
    <row r="56" spans="3:31" x14ac:dyDescent="0.25">
      <c r="C56" t="s">
        <v>24</v>
      </c>
      <c r="D56" s="162"/>
      <c r="T56" s="314">
        <f t="shared" ca="1" si="8"/>
        <v>3376.422</v>
      </c>
      <c r="U56" s="67"/>
      <c r="Y56" s="314">
        <f t="shared" ca="1" si="9"/>
        <v>0</v>
      </c>
      <c r="AA56" s="317" t="e">
        <f t="shared" ca="1" si="10"/>
        <v>#DIV/0!</v>
      </c>
      <c r="AB56" s="314">
        <f t="shared" ca="1" si="11"/>
        <v>0</v>
      </c>
      <c r="AC56" s="317" t="e">
        <f t="shared" ca="1" si="12"/>
        <v>#DIV/0!</v>
      </c>
      <c r="AD56" s="314">
        <f t="shared" ca="1" si="13"/>
        <v>0</v>
      </c>
      <c r="AE56" s="314">
        <f t="shared" ca="1" si="13"/>
        <v>0</v>
      </c>
    </row>
    <row r="57" spans="3:31" x14ac:dyDescent="0.25">
      <c r="C57" t="s">
        <v>312</v>
      </c>
      <c r="D57" s="162"/>
      <c r="T57" s="314">
        <f t="shared" ca="1" si="8"/>
        <v>0</v>
      </c>
      <c r="Y57" s="314">
        <f t="shared" ca="1" si="9"/>
        <v>0</v>
      </c>
      <c r="AA57" s="317" t="e">
        <f t="shared" ca="1" si="10"/>
        <v>#DIV/0!</v>
      </c>
      <c r="AB57" s="314">
        <f t="shared" ca="1" si="11"/>
        <v>0</v>
      </c>
      <c r="AC57" s="317" t="e">
        <f t="shared" ca="1" si="12"/>
        <v>#DIV/0!</v>
      </c>
      <c r="AD57" s="314">
        <f t="shared" ca="1" si="13"/>
        <v>0</v>
      </c>
      <c r="AE57" s="314">
        <f t="shared" ca="1" si="13"/>
        <v>0</v>
      </c>
    </row>
    <row r="58" spans="3:31" x14ac:dyDescent="0.25">
      <c r="C58" t="s">
        <v>341</v>
      </c>
      <c r="D58" s="162"/>
      <c r="T58" s="314">
        <f t="shared" ca="1" si="8"/>
        <v>2795.1722500000001</v>
      </c>
      <c r="Y58" s="314">
        <f t="shared" ca="1" si="9"/>
        <v>0</v>
      </c>
      <c r="AA58" s="317" t="e">
        <f t="shared" ca="1" si="10"/>
        <v>#DIV/0!</v>
      </c>
      <c r="AB58" s="314">
        <f t="shared" ca="1" si="11"/>
        <v>0</v>
      </c>
      <c r="AC58" s="317" t="e">
        <f t="shared" ca="1" si="12"/>
        <v>#DIV/0!</v>
      </c>
      <c r="AD58" s="314">
        <f t="shared" ca="1" si="13"/>
        <v>0</v>
      </c>
      <c r="AE58" s="314">
        <f t="shared" ca="1" si="13"/>
        <v>0</v>
      </c>
    </row>
  </sheetData>
  <autoFilter ref="B8:AE46" xr:uid="{00000000-0009-0000-0000-00001A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xr:uid="{00000000-0002-0000-1A00-000000000000}">
      <formula1>P11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Project Summary</vt:lpstr>
      <vt:lpstr>Valuation Summary</vt:lpstr>
      <vt:lpstr>Activity Schedule Summary</vt:lpstr>
      <vt:lpstr>Project Overheads &amp; Scaffold</vt:lpstr>
      <vt:lpstr>1-44 Denyer House</vt:lpstr>
      <vt:lpstr>1-10 Lissenden Mansions</vt:lpstr>
      <vt:lpstr>11-20 Lissenden Mansions</vt:lpstr>
      <vt:lpstr>25 Troyes House</vt:lpstr>
      <vt:lpstr>5 Gillies Street</vt:lpstr>
      <vt:lpstr>8 Dale Road</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2018-04-18T15:41:36Z</cp:lastPrinted>
  <dcterms:created xsi:type="dcterms:W3CDTF">2017-01-23T09:09:14Z</dcterms:created>
  <dcterms:modified xsi:type="dcterms:W3CDTF">2018-05-29T16:54:43Z</dcterms:modified>
</cp:coreProperties>
</file>